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mc:AlternateContent xmlns:mc="http://schemas.openxmlformats.org/markup-compatibility/2006">
    <mc:Choice Requires="x15">
      <x15ac:absPath xmlns:x15ac="http://schemas.microsoft.com/office/spreadsheetml/2010/11/ac" url="\\codata\shares\CO\PSO\Project_Management\ScopeAndStaffHours\ScopeOfServices\2023Update\PSOScopeWebpageFiles\Sept2023.v.2023.01\"/>
    </mc:Choice>
  </mc:AlternateContent>
  <xr:revisionPtr revIDLastSave="0" documentId="13_ncr:1_{78B7F169-05F7-4E46-BBF5-3C526945357C}" xr6:coauthVersionLast="47" xr6:coauthVersionMax="47" xr10:uidLastSave="{00000000-0000-0000-0000-000000000000}"/>
  <bookViews>
    <workbookView xWindow="-28920" yWindow="30" windowWidth="29040" windowHeight="15840" xr2:uid="{00000000-000D-0000-FFFF-FFFF00000000}"/>
  </bookViews>
  <sheets>
    <sheet name="Title" sheetId="46" r:id="rId1"/>
    <sheet name="Disclaimer" sheetId="1" r:id="rId2"/>
    <sheet name="Spreadsheet instructions" sheetId="2" r:id="rId3"/>
    <sheet name="Project Information" sheetId="53" r:id="rId4"/>
    <sheet name="Summary" sheetId="5" r:id="rId5"/>
    <sheet name="Staff Hour Summary--Grand Total" sheetId="6" r:id="rId6"/>
    <sheet name="Staff Hour Summary - Firm" sheetId="7" r:id="rId7"/>
    <sheet name="Fee Sheet - Prime" sheetId="8" r:id="rId8"/>
    <sheet name="Fee Sheet - Sub" sheetId="9" r:id="rId9"/>
    <sheet name="3. Project General Tasks" sheetId="11" r:id="rId10"/>
    <sheet name="Roadway Guidelines" sheetId="119" r:id="rId11"/>
    <sheet name="Roadway 3D Modeling Guidelines" sheetId="129" r:id="rId12"/>
    <sheet name="4. Roadway Analysis" sheetId="122" r:id="rId13"/>
    <sheet name="5. Roadway Plans" sheetId="123" r:id="rId14"/>
    <sheet name="6a. Drainage Analysis" sheetId="124" r:id="rId15"/>
    <sheet name="6b. Drainage Plans" sheetId="110" r:id="rId16"/>
    <sheet name="Selective C&amp;G Guidelines " sheetId="118" r:id="rId17"/>
    <sheet name="6c. Selective C&amp;G" sheetId="125" r:id="rId18"/>
    <sheet name="Utility Guidelines" sheetId="58" r:id="rId19"/>
    <sheet name="7. Utilities" sheetId="15" r:id="rId20"/>
    <sheet name="Environmental Permit Guidelines" sheetId="60" r:id="rId21"/>
    <sheet name="8. Env. Permits and Clearances" sheetId="16" r:id="rId22"/>
    <sheet name="Structures-Guidelines" sheetId="62" r:id="rId23"/>
    <sheet name="9. Structures Summary" sheetId="17" r:id="rId24"/>
    <sheet name="10. Structures-BDR" sheetId="18" r:id="rId25"/>
    <sheet name="11. Temporary Bridge" sheetId="19" r:id="rId26"/>
    <sheet name="12. Short Span Concrete" sheetId="20" r:id="rId27"/>
    <sheet name="13. Medium Span Concrete " sheetId="21" r:id="rId28"/>
    <sheet name="14. Structures-Structural Steel" sheetId="22" r:id="rId29"/>
    <sheet name="15.Str.-Segmental Concrete" sheetId="23" r:id="rId30"/>
    <sheet name="16. Structures-Movable Span" sheetId="24" r:id="rId31"/>
    <sheet name="17. Str-Retaining Walls" sheetId="25" r:id="rId32"/>
    <sheet name="18. Structures-Miscellaneous" sheetId="26" r:id="rId33"/>
    <sheet name="Signing &amp; Marking Guidelines" sheetId="73" r:id="rId34"/>
    <sheet name="19. Signing &amp; Marking Analysis " sheetId="117" r:id="rId35"/>
    <sheet name="20. Signing &amp; Marking Plans" sheetId="112" r:id="rId36"/>
    <sheet name="Signalization Guidelines" sheetId="76" r:id="rId37"/>
    <sheet name="21. Signalization Analysis" sheetId="29" r:id="rId38"/>
    <sheet name="22. Signalization Plans" sheetId="113" r:id="rId39"/>
    <sheet name="Lighting Guidelines" sheetId="79" r:id="rId40"/>
    <sheet name="23. Lighting Analysis" sheetId="31" r:id="rId41"/>
    <sheet name="24. Lighting Plans" sheetId="114" r:id="rId42"/>
    <sheet name="Landscape Guidelines" sheetId="121" r:id="rId43"/>
    <sheet name="25. Landscape Analysis" sheetId="126" r:id="rId44"/>
    <sheet name="26. Landscape Plans" sheetId="111" r:id="rId45"/>
    <sheet name="Survey Guidelines" sheetId="85" r:id="rId46"/>
    <sheet name="27. Survey" sheetId="48" r:id="rId47"/>
    <sheet name="28. Photogrammetry" sheetId="51" r:id="rId48"/>
    <sheet name="29. Mapping" sheetId="127" r:id="rId49"/>
    <sheet name="30. Terrestrial Mobile LiDAR" sheetId="50" r:id="rId50"/>
    <sheet name="Architecture Guidelines" sheetId="91" r:id="rId51"/>
    <sheet name="31. Architecture Development" sheetId="39" r:id="rId52"/>
    <sheet name="Noise Guidelines" sheetId="107" r:id="rId53"/>
    <sheet name="32. Noise Barrier Assessment" sheetId="40" r:id="rId54"/>
    <sheet name="ITS Guidelines" sheetId="94" r:id="rId55"/>
    <sheet name="33. ITS Analysis" sheetId="44" r:id="rId56"/>
    <sheet name="34. ITS Plans" sheetId="128" r:id="rId57"/>
    <sheet name="Geotechnical Guidelines" sheetId="97" r:id="rId58"/>
    <sheet name="35. Geotechnical" sheetId="38" r:id="rId59"/>
  </sheets>
  <externalReferences>
    <externalReference r:id="rId60"/>
  </externalReferences>
  <definedNames>
    <definedName name="\P" localSheetId="8">'Fee Sheet - Sub'!$U$1:$U$1</definedName>
    <definedName name="\P">'Fee Sheet - Prime'!$U$1:$U$1</definedName>
    <definedName name="_Toc528467648" localSheetId="50">'Architecture Guidelines'!$A$1</definedName>
    <definedName name="_Toc528467648" localSheetId="20">'Environmental Permit Guidelines'!$A$1</definedName>
    <definedName name="_Toc528467648" localSheetId="57">'Geotechnical Guidelines'!$A$1</definedName>
    <definedName name="_Toc528467648" localSheetId="10">'Roadway Guidelines'!$A$1</definedName>
    <definedName name="_Toc528467648" localSheetId="45">'Survey Guidelines'!$A$1</definedName>
    <definedName name="_Toc528467648" localSheetId="18">'Utility Guidelines'!$A$1</definedName>
    <definedName name="A_RDWY" localSheetId="34">#REF!</definedName>
    <definedName name="A_RDWY" localSheetId="43">#REF!</definedName>
    <definedName name="A_RDWY" localSheetId="48">#REF!</definedName>
    <definedName name="A_RDWY" localSheetId="56">#REF!</definedName>
    <definedName name="A_RDWY" localSheetId="12">#REF!</definedName>
    <definedName name="A_RDWY" localSheetId="13">#REF!</definedName>
    <definedName name="A_RDWY" localSheetId="14">#REF!</definedName>
    <definedName name="A_RDWY" localSheetId="17">#REF!</definedName>
    <definedName name="A_RDWY" localSheetId="42">#REF!</definedName>
    <definedName name="A_RDWY" localSheetId="52">#REF!</definedName>
    <definedName name="A_RDWY">#REF!</definedName>
    <definedName name="B_INTERCHG" localSheetId="34">#REF!</definedName>
    <definedName name="B_INTERCHG" localSheetId="43">#REF!</definedName>
    <definedName name="B_INTERCHG" localSheetId="48">#REF!</definedName>
    <definedName name="B_INTERCHG" localSheetId="56">#REF!</definedName>
    <definedName name="B_INTERCHG" localSheetId="12">#REF!</definedName>
    <definedName name="B_INTERCHG" localSheetId="13">#REF!</definedName>
    <definedName name="B_INTERCHG" localSheetId="14">#REF!</definedName>
    <definedName name="B_INTERCHG" localSheetId="17">#REF!</definedName>
    <definedName name="B_INTERCHG" localSheetId="42">#REF!</definedName>
    <definedName name="B_INTERCHG" localSheetId="52">#REF!</definedName>
    <definedName name="B_INTERCHG">#REF!</definedName>
    <definedName name="C_TCP" localSheetId="34">#REF!</definedName>
    <definedName name="C_TCP" localSheetId="43">#REF!</definedName>
    <definedName name="C_TCP" localSheetId="48">#REF!</definedName>
    <definedName name="C_TCP" localSheetId="56">#REF!</definedName>
    <definedName name="C_TCP" localSheetId="12">#REF!</definedName>
    <definedName name="C_TCP" localSheetId="13">#REF!</definedName>
    <definedName name="C_TCP" localSheetId="14">#REF!</definedName>
    <definedName name="C_TCP" localSheetId="17">#REF!</definedName>
    <definedName name="C_TCP" localSheetId="42">#REF!</definedName>
    <definedName name="C_TCP" localSheetId="52">#REF!</definedName>
    <definedName name="C_TCP">#REF!</definedName>
    <definedName name="D_DRAIN" localSheetId="34">#REF!</definedName>
    <definedName name="D_DRAIN" localSheetId="43">#REF!</definedName>
    <definedName name="D_DRAIN" localSheetId="48">#REF!</definedName>
    <definedName name="D_DRAIN" localSheetId="56">#REF!</definedName>
    <definedName name="D_DRAIN" localSheetId="12">#REF!</definedName>
    <definedName name="D_DRAIN" localSheetId="13">#REF!</definedName>
    <definedName name="D_DRAIN" localSheetId="14">#REF!</definedName>
    <definedName name="D_DRAIN" localSheetId="17">#REF!</definedName>
    <definedName name="D_DRAIN" localSheetId="42">#REF!</definedName>
    <definedName name="D_DRAIN" localSheetId="52">#REF!</definedName>
    <definedName name="D_DRAIN">#REF!</definedName>
    <definedName name="E_ENVIRON" localSheetId="34">#REF!</definedName>
    <definedName name="E_ENVIRON" localSheetId="43">#REF!</definedName>
    <definedName name="E_ENVIRON" localSheetId="48">#REF!</definedName>
    <definedName name="E_ENVIRON" localSheetId="56">#REF!</definedName>
    <definedName name="E_ENVIRON" localSheetId="12">#REF!</definedName>
    <definedName name="E_ENVIRON" localSheetId="13">#REF!</definedName>
    <definedName name="E_ENVIRON" localSheetId="14">#REF!</definedName>
    <definedName name="E_ENVIRON" localSheetId="17">#REF!</definedName>
    <definedName name="E_ENVIRON" localSheetId="42">#REF!</definedName>
    <definedName name="E_ENVIRON" localSheetId="52">#REF!</definedName>
    <definedName name="E_ENVIRON">#REF!</definedName>
    <definedName name="F_SIGNING" localSheetId="34">#REF!</definedName>
    <definedName name="F_SIGNING" localSheetId="43">#REF!</definedName>
    <definedName name="F_SIGNING" localSheetId="48">#REF!</definedName>
    <definedName name="F_SIGNING" localSheetId="56">#REF!</definedName>
    <definedName name="F_SIGNING" localSheetId="12">#REF!</definedName>
    <definedName name="F_SIGNING" localSheetId="13">#REF!</definedName>
    <definedName name="F_SIGNING" localSheetId="14">#REF!</definedName>
    <definedName name="F_SIGNING" localSheetId="17">#REF!</definedName>
    <definedName name="F_SIGNING" localSheetId="42">#REF!</definedName>
    <definedName name="F_SIGNING" localSheetId="52">#REF!</definedName>
    <definedName name="F_SIGNING">#REF!</definedName>
    <definedName name="FEE" localSheetId="8">'Fee Sheet - Sub'!$A$1:$S$60</definedName>
    <definedName name="FEE">'Fee Sheet - Prime'!$A$1:$S$73</definedName>
    <definedName name="G_SIGNAL" localSheetId="34">#REF!</definedName>
    <definedName name="G_SIGNAL" localSheetId="43">#REF!</definedName>
    <definedName name="G_SIGNAL" localSheetId="48">#REF!</definedName>
    <definedName name="G_SIGNAL" localSheetId="56">#REF!</definedName>
    <definedName name="G_SIGNAL" localSheetId="12">#REF!</definedName>
    <definedName name="G_SIGNAL" localSheetId="13">#REF!</definedName>
    <definedName name="G_SIGNAL" localSheetId="14">#REF!</definedName>
    <definedName name="G_SIGNAL" localSheetId="17">#REF!</definedName>
    <definedName name="G_SIGNAL" localSheetId="42">#REF!</definedName>
    <definedName name="G_SIGNAL" localSheetId="52">#REF!</definedName>
    <definedName name="G_SIGNAL">#REF!</definedName>
    <definedName name="H_LIGHT" localSheetId="34">#REF!</definedName>
    <definedName name="H_LIGHT" localSheetId="43">#REF!</definedName>
    <definedName name="H_LIGHT" localSheetId="48">#REF!</definedName>
    <definedName name="H_LIGHT" localSheetId="56">#REF!</definedName>
    <definedName name="H_LIGHT" localSheetId="12">#REF!</definedName>
    <definedName name="H_LIGHT" localSheetId="13">#REF!</definedName>
    <definedName name="H_LIGHT" localSheetId="14">#REF!</definedName>
    <definedName name="H_LIGHT" localSheetId="17">#REF!</definedName>
    <definedName name="H_LIGHT" localSheetId="42">#REF!</definedName>
    <definedName name="H_LIGHT" localSheetId="52">#REF!</definedName>
    <definedName name="H_LIGHT">#REF!</definedName>
    <definedName name="I_ROW" localSheetId="34">#REF!</definedName>
    <definedName name="I_ROW" localSheetId="43">#REF!</definedName>
    <definedName name="I_ROW" localSheetId="48">#REF!</definedName>
    <definedName name="I_ROW" localSheetId="56">#REF!</definedName>
    <definedName name="I_ROW" localSheetId="12">#REF!</definedName>
    <definedName name="I_ROW" localSheetId="13">#REF!</definedName>
    <definedName name="I_ROW" localSheetId="14">#REF!</definedName>
    <definedName name="I_ROW" localSheetId="17">#REF!</definedName>
    <definedName name="I_ROW" localSheetId="42">#REF!</definedName>
    <definedName name="I_ROW" localSheetId="52">#REF!</definedName>
    <definedName name="I_ROW">#REF!</definedName>
    <definedName name="J_UTIL" localSheetId="34">#REF!</definedName>
    <definedName name="J_UTIL" localSheetId="43">#REF!</definedName>
    <definedName name="J_UTIL" localSheetId="48">#REF!</definedName>
    <definedName name="J_UTIL" localSheetId="56">#REF!</definedName>
    <definedName name="J_UTIL" localSheetId="12">#REF!</definedName>
    <definedName name="J_UTIL" localSheetId="13">#REF!</definedName>
    <definedName name="J_UTIL" localSheetId="14">#REF!</definedName>
    <definedName name="J_UTIL" localSheetId="17">#REF!</definedName>
    <definedName name="J_UTIL" localSheetId="42">#REF!</definedName>
    <definedName name="J_UTIL" localSheetId="52">#REF!</definedName>
    <definedName name="J_UTIL">#REF!</definedName>
    <definedName name="K_LANDSCAPE" localSheetId="34">#REF!</definedName>
    <definedName name="K_LANDSCAPE" localSheetId="43">#REF!</definedName>
    <definedName name="K_LANDSCAPE" localSheetId="48">#REF!</definedName>
    <definedName name="K_LANDSCAPE" localSheetId="56">#REF!</definedName>
    <definedName name="K_LANDSCAPE" localSheetId="12">#REF!</definedName>
    <definedName name="K_LANDSCAPE" localSheetId="13">#REF!</definedName>
    <definedName name="K_LANDSCAPE" localSheetId="14">#REF!</definedName>
    <definedName name="K_LANDSCAPE" localSheetId="17">#REF!</definedName>
    <definedName name="K_LANDSCAPE" localSheetId="42">#REF!</definedName>
    <definedName name="K_LANDSCAPE" localSheetId="52">#REF!</definedName>
    <definedName name="K_LANDSCAPE">#REF!</definedName>
    <definedName name="L_PM" localSheetId="34">#REF!</definedName>
    <definedName name="L_PM" localSheetId="43">#REF!</definedName>
    <definedName name="L_PM" localSheetId="48">#REF!</definedName>
    <definedName name="L_PM" localSheetId="56">#REF!</definedName>
    <definedName name="L_PM" localSheetId="12">#REF!</definedName>
    <definedName name="L_PM" localSheetId="13">#REF!</definedName>
    <definedName name="L_PM" localSheetId="14">#REF!</definedName>
    <definedName name="L_PM" localSheetId="17">#REF!</definedName>
    <definedName name="L_PM" localSheetId="42">#REF!</definedName>
    <definedName name="L_PM" localSheetId="52">#REF!</definedName>
    <definedName name="L_PM">#REF!</definedName>
    <definedName name="M_COMMUNITY_AWARENESS" localSheetId="34">#REF!</definedName>
    <definedName name="M_COMMUNITY_AWARENESS" localSheetId="43">#REF!</definedName>
    <definedName name="M_COMMUNITY_AWARENESS" localSheetId="48">#REF!</definedName>
    <definedName name="M_COMMUNITY_AWARENESS" localSheetId="56">#REF!</definedName>
    <definedName name="M_COMMUNITY_AWARENESS" localSheetId="12">#REF!</definedName>
    <definedName name="M_COMMUNITY_AWARENESS" localSheetId="13">#REF!</definedName>
    <definedName name="M_COMMUNITY_AWARENESS" localSheetId="14">#REF!</definedName>
    <definedName name="M_COMMUNITY_AWARENESS" localSheetId="17">#REF!</definedName>
    <definedName name="M_COMMUNITY_AWARENESS" localSheetId="42">#REF!</definedName>
    <definedName name="M_COMMUNITY_AWARENESS" localSheetId="52">#REF!</definedName>
    <definedName name="M_COMMUNITY_AWARENESS">#REF!</definedName>
    <definedName name="N_SURVEY" localSheetId="34">#REF!</definedName>
    <definedName name="N_SURVEY" localSheetId="43">#REF!</definedName>
    <definedName name="N_SURVEY" localSheetId="48">#REF!</definedName>
    <definedName name="N_SURVEY" localSheetId="56">#REF!</definedName>
    <definedName name="N_SURVEY" localSheetId="12">#REF!</definedName>
    <definedName name="N_SURVEY" localSheetId="13">#REF!</definedName>
    <definedName name="N_SURVEY" localSheetId="14">#REF!</definedName>
    <definedName name="N_SURVEY" localSheetId="17">#REF!</definedName>
    <definedName name="N_SURVEY" localSheetId="42">#REF!</definedName>
    <definedName name="N_SURVEY" localSheetId="52">#REF!</definedName>
    <definedName name="N_SURVEY">#REF!</definedName>
    <definedName name="O_FIELD_SURVEY" localSheetId="34">#REF!</definedName>
    <definedName name="O_FIELD_SURVEY" localSheetId="43">#REF!</definedName>
    <definedName name="O_FIELD_SURVEY" localSheetId="48">#REF!</definedName>
    <definedName name="O_FIELD_SURVEY" localSheetId="56">#REF!</definedName>
    <definedName name="O_FIELD_SURVEY" localSheetId="12">#REF!</definedName>
    <definedName name="O_FIELD_SURVEY" localSheetId="13">#REF!</definedName>
    <definedName name="O_FIELD_SURVEY" localSheetId="14">#REF!</definedName>
    <definedName name="O_FIELD_SURVEY" localSheetId="17">#REF!</definedName>
    <definedName name="O_FIELD_SURVEY" localSheetId="42">#REF!</definedName>
    <definedName name="O_FIELD_SURVEY" localSheetId="52">#REF!</definedName>
    <definedName name="O_FIELD_SURVEY">#REF!</definedName>
    <definedName name="P_BDR" localSheetId="34">#REF!</definedName>
    <definedName name="P_BDR" localSheetId="43">#REF!</definedName>
    <definedName name="P_BDR" localSheetId="48">#REF!</definedName>
    <definedName name="P_BDR" localSheetId="56">#REF!</definedName>
    <definedName name="P_BDR" localSheetId="12">#REF!</definedName>
    <definedName name="P_BDR" localSheetId="13">#REF!</definedName>
    <definedName name="P_BDR" localSheetId="14">#REF!</definedName>
    <definedName name="P_BDR" localSheetId="17">#REF!</definedName>
    <definedName name="P_BDR" localSheetId="42">#REF!</definedName>
    <definedName name="P_BDR" localSheetId="52">#REF!</definedName>
    <definedName name="P_BDR">#REF!</definedName>
    <definedName name="_xlnm.Print_Area" localSheetId="26">'12. Short Span Concrete'!$A$1:$H$47</definedName>
    <definedName name="_xlnm.Print_Area" localSheetId="27">'13. Medium Span Concrete '!$A$1:$H$77</definedName>
    <definedName name="_xlnm.Print_Area" localSheetId="28">'14. Structures-Structural Steel'!$A$1:$H$83</definedName>
    <definedName name="_xlnm.Print_Area" localSheetId="32">'18. Structures-Miscellaneous'!$A$1:$H$55</definedName>
    <definedName name="_xlnm.Print_Area" localSheetId="34">'19. Signing &amp; Marking Analysis '!$A$1:$I$41</definedName>
    <definedName name="_xlnm.Print_Area" localSheetId="37">'21. Signalization Analysis'!$A$1:$I$46</definedName>
    <definedName name="_xlnm.Print_Area" localSheetId="40">'23. Lighting Analysis'!$A$1:$I$44</definedName>
    <definedName name="_xlnm.Print_Area" localSheetId="43">'25. Landscape Analysis'!$B$1:$K$45</definedName>
    <definedName name="_xlnm.Print_Area" localSheetId="44">'26. Landscape Plans'!$B$1:$K$27</definedName>
    <definedName name="_xlnm.Print_Area" localSheetId="46">'27. Survey'!$A$1:$K$127</definedName>
    <definedName name="_xlnm.Print_Area" localSheetId="47">'28. Photogrammetry'!$A$1:$N$93</definedName>
    <definedName name="_xlnm.Print_Area" localSheetId="48">#REF!</definedName>
    <definedName name="_xlnm.Print_Area" localSheetId="9">'3. Project General Tasks'!$A$1:$G$70</definedName>
    <definedName name="_xlnm.Print_Area" localSheetId="51">'31. Architecture Development'!$A$1:$M$232</definedName>
    <definedName name="_xlnm.Print_Area" localSheetId="53">'32. Noise Barrier Assessment'!$A$1:$I$32</definedName>
    <definedName name="_xlnm.Print_Area" localSheetId="55">'33. ITS Analysis'!$A$1:$I$46</definedName>
    <definedName name="_xlnm.Print_Area" localSheetId="56">'34. ITS Plans'!$B$1:$K$36</definedName>
    <definedName name="_xlnm.Print_Area" localSheetId="58">'35. Geotechnical'!$A$1:$I$84</definedName>
    <definedName name="_xlnm.Print_Area" localSheetId="12">#REF!</definedName>
    <definedName name="_xlnm.Print_Area" localSheetId="13">#REF!</definedName>
    <definedName name="_xlnm.Print_Area" localSheetId="14">#REF!</definedName>
    <definedName name="_xlnm.Print_Area" localSheetId="15">'6b. Drainage Plans'!$B$1:$K$24</definedName>
    <definedName name="_xlnm.Print_Area" localSheetId="17">#REF!</definedName>
    <definedName name="_xlnm.Print_Area" localSheetId="19">'7. Utilities'!$A$1:$I$37</definedName>
    <definedName name="_xlnm.Print_Area" localSheetId="21">'8. Env. Permits and Clearances'!$A$1:$I$71</definedName>
    <definedName name="_xlnm.Print_Area" localSheetId="23">'9. Structures Summary'!$A$1:$L$61</definedName>
    <definedName name="_xlnm.Print_Area" localSheetId="50">'Architecture Guidelines'!$A$1:$A$56</definedName>
    <definedName name="_xlnm.Print_Area" localSheetId="1">Disclaimer!$A$1:$A$4</definedName>
    <definedName name="_xlnm.Print_Area" localSheetId="20">'Environmental Permit Guidelines'!$A$1:$A$63</definedName>
    <definedName name="_xlnm.Print_Area" localSheetId="7">'Fee Sheet - Prime'!$A$1:$Q$71</definedName>
    <definedName name="_xlnm.Print_Area" localSheetId="8">'Fee Sheet - Sub'!$A$1:$Q$58</definedName>
    <definedName name="_xlnm.Print_Area" localSheetId="57">'Geotechnical Guidelines'!$A$1:$A$19</definedName>
    <definedName name="_xlnm.Print_Area" localSheetId="54">'ITS Guidelines'!$A$1:$A$39</definedName>
    <definedName name="_xlnm.Print_Area" localSheetId="42">#REF!</definedName>
    <definedName name="_xlnm.Print_Area" localSheetId="39">'Lighting Guidelines'!$A$1:$A$36</definedName>
    <definedName name="_xlnm.Print_Area" localSheetId="52">'Noise Guidelines'!$A$1:$A$59</definedName>
    <definedName name="_xlnm.Print_Area" localSheetId="3">'Project Information'!$A$1:$N$52</definedName>
    <definedName name="_xlnm.Print_Area" localSheetId="10">'Roadway Guidelines'!$A$1:$A$44</definedName>
    <definedName name="_xlnm.Print_Area" localSheetId="36">'Signalization Guidelines'!$A$1:$A$38</definedName>
    <definedName name="_xlnm.Print_Area" localSheetId="33">'Signing &amp; Marking Guidelines'!$A$1:$A$44</definedName>
    <definedName name="_xlnm.Print_Area" localSheetId="2">'Spreadsheet instructions'!$A$1:$B$30</definedName>
    <definedName name="_xlnm.Print_Area" localSheetId="6">'Staff Hour Summary - Firm'!$A$1:$Q$99</definedName>
    <definedName name="_xlnm.Print_Area" localSheetId="5">'Staff Hour Summary--Grand Total'!$A$1:$Q$101</definedName>
    <definedName name="_xlnm.Print_Area" localSheetId="22">'Structures-Guidelines'!$A$1:$A$61</definedName>
    <definedName name="_xlnm.Print_Area" localSheetId="4">Summary!$A$1:$P$46</definedName>
    <definedName name="_xlnm.Print_Area" localSheetId="45">'Survey Guidelines'!$A$1:$A$47</definedName>
    <definedName name="_xlnm.Print_Area" localSheetId="0">Title!$A$1:$A$30</definedName>
    <definedName name="_xlnm.Print_Area" localSheetId="18">'Utility Guidelines'!$A$1:$A$46</definedName>
    <definedName name="_xlnm.Print_Area">#REF!</definedName>
    <definedName name="Print_Area_1" localSheetId="34">#REF!</definedName>
    <definedName name="Print_Area_1" localSheetId="43">#REF!</definedName>
    <definedName name="Print_Area_1" localSheetId="48">#REF!</definedName>
    <definedName name="Print_Area_1" localSheetId="56">#REF!</definedName>
    <definedName name="Print_Area_1" localSheetId="12">#REF!</definedName>
    <definedName name="Print_Area_1" localSheetId="13">#REF!</definedName>
    <definedName name="Print_Area_1" localSheetId="14">#REF!</definedName>
    <definedName name="Print_Area_1" localSheetId="17">#REF!</definedName>
    <definedName name="Print_Area_1" localSheetId="42">#REF!</definedName>
    <definedName name="Print_Area_1" localSheetId="52">#REF!</definedName>
    <definedName name="Print_Area_1">#REF!</definedName>
    <definedName name="Print_Area_2" localSheetId="34">#REF!</definedName>
    <definedName name="Print_Area_2" localSheetId="43">#REF!</definedName>
    <definedName name="Print_Area_2" localSheetId="48">#REF!</definedName>
    <definedName name="Print_Area_2" localSheetId="56">#REF!</definedName>
    <definedName name="Print_Area_2" localSheetId="12">#REF!</definedName>
    <definedName name="Print_Area_2" localSheetId="13">#REF!</definedName>
    <definedName name="Print_Area_2" localSheetId="14">#REF!</definedName>
    <definedName name="Print_Area_2" localSheetId="17">#REF!</definedName>
    <definedName name="Print_Area_2" localSheetId="42">#REF!</definedName>
    <definedName name="Print_Area_2">#REF!</definedName>
    <definedName name="Print_Area_3" localSheetId="34">#REF!</definedName>
    <definedName name="Print_Area_3" localSheetId="43">#REF!</definedName>
    <definedName name="Print_Area_3" localSheetId="48">#REF!</definedName>
    <definedName name="Print_Area_3" localSheetId="56">#REF!</definedName>
    <definedName name="Print_Area_3" localSheetId="12">#REF!</definedName>
    <definedName name="Print_Area_3" localSheetId="13">#REF!</definedName>
    <definedName name="Print_Area_3" localSheetId="14">#REF!</definedName>
    <definedName name="Print_Area_3" localSheetId="17">#REF!</definedName>
    <definedName name="Print_Area_3" localSheetId="42">#REF!</definedName>
    <definedName name="Print_Area_3">#REF!</definedName>
    <definedName name="_xlnm.Print_Titles" localSheetId="24">'10. Structures-BDR'!$9:$9</definedName>
    <definedName name="_xlnm.Print_Titles" localSheetId="25">'11. Temporary Bridge'!$A:$B</definedName>
    <definedName name="_xlnm.Print_Titles" localSheetId="26">'12. Short Span Concrete'!$A:$B,'12. Short Span Concrete'!$9:$9</definedName>
    <definedName name="_xlnm.Print_Titles" localSheetId="27">'13. Medium Span Concrete '!$9:$9</definedName>
    <definedName name="_xlnm.Print_Titles" localSheetId="28">'14. Structures-Structural Steel'!$9:$9</definedName>
    <definedName name="_xlnm.Print_Titles" localSheetId="29">'15.Str.-Segmental Concrete'!$9:$9</definedName>
    <definedName name="_xlnm.Print_Titles" localSheetId="30">'16. Structures-Movable Span'!$9:$9</definedName>
    <definedName name="_xlnm.Print_Titles" localSheetId="31">'17. Str-Retaining Walls'!$9:$9</definedName>
    <definedName name="_xlnm.Print_Titles" localSheetId="32">'18. Structures-Miscellaneous'!$A:$B</definedName>
    <definedName name="_xlnm.Print_Titles" localSheetId="34">'19. Signing &amp; Marking Analysis '!$9:$9</definedName>
    <definedName name="_xlnm.Print_Titles" localSheetId="44">'26. Landscape Plans'!$10:$10</definedName>
    <definedName name="_xlnm.Print_Titles" localSheetId="46">'27. Survey'!$9:$9</definedName>
    <definedName name="_xlnm.Print_Titles" localSheetId="47">'28. Photogrammetry'!$9:$9</definedName>
    <definedName name="_xlnm.Print_Titles" localSheetId="9">'3. Project General Tasks'!$9:$9</definedName>
    <definedName name="_xlnm.Print_Titles" localSheetId="49">'30. Terrestrial Mobile LiDAR'!$9:$10</definedName>
    <definedName name="_xlnm.Print_Titles" localSheetId="51">'31. Architecture Development'!$9:$9</definedName>
    <definedName name="_xlnm.Print_Titles" localSheetId="55">'33. ITS Analysis'!$9:$9</definedName>
    <definedName name="_xlnm.Print_Titles" localSheetId="58">'35. Geotechnical'!$9:$9</definedName>
    <definedName name="_xlnm.Print_Titles" localSheetId="21">'8. Env. Permits and Clearances'!$9:$9</definedName>
    <definedName name="Q_PRE_BRD" localSheetId="34">#REF!</definedName>
    <definedName name="Q_PRE_BRD" localSheetId="43">#REF!</definedName>
    <definedName name="Q_PRE_BRD" localSheetId="44">#REF!</definedName>
    <definedName name="Q_PRE_BRD" localSheetId="48">#REF!</definedName>
    <definedName name="Q_PRE_BRD" localSheetId="56">#REF!</definedName>
    <definedName name="Q_PRE_BRD" localSheetId="12">#REF!</definedName>
    <definedName name="Q_PRE_BRD" localSheetId="13">#REF!</definedName>
    <definedName name="Q_PRE_BRD" localSheetId="14">#REF!</definedName>
    <definedName name="Q_PRE_BRD" localSheetId="15">#REF!</definedName>
    <definedName name="Q_PRE_BRD" localSheetId="17">#REF!</definedName>
    <definedName name="Q_PRE_BRD" localSheetId="42">#REF!</definedName>
    <definedName name="Q_PRE_BRD" localSheetId="52">#REF!</definedName>
    <definedName name="Q_PRE_BRD">#REF!</definedName>
    <definedName name="R_STRUCTURE" localSheetId="34">#REF!</definedName>
    <definedName name="R_STRUCTURE" localSheetId="43">#REF!</definedName>
    <definedName name="R_STRUCTURE" localSheetId="48">#REF!</definedName>
    <definedName name="R_STRUCTURE" localSheetId="56">#REF!</definedName>
    <definedName name="R_STRUCTURE" localSheetId="12">#REF!</definedName>
    <definedName name="R_STRUCTURE" localSheetId="13">#REF!</definedName>
    <definedName name="R_STRUCTURE" localSheetId="14">#REF!</definedName>
    <definedName name="R_STRUCTURE" localSheetId="17">#REF!</definedName>
    <definedName name="R_STRUCTURE" localSheetId="42">#REF!</definedName>
    <definedName name="R_STRUCTURE" localSheetId="52">#REF!</definedName>
    <definedName name="R_STRUCTURE">#REF!</definedName>
    <definedName name="S_SUM_BRDG" localSheetId="34">#REF!</definedName>
    <definedName name="S_SUM_BRDG" localSheetId="43">#REF!</definedName>
    <definedName name="S_SUM_BRDG" localSheetId="48">#REF!</definedName>
    <definedName name="S_SUM_BRDG" localSheetId="56">#REF!</definedName>
    <definedName name="S_SUM_BRDG" localSheetId="12">#REF!</definedName>
    <definedName name="S_SUM_BRDG" localSheetId="13">#REF!</definedName>
    <definedName name="S_SUM_BRDG" localSheetId="14">#REF!</definedName>
    <definedName name="S_SUM_BRDG" localSheetId="17">#REF!</definedName>
    <definedName name="S_SUM_BRDG" localSheetId="42">#REF!</definedName>
    <definedName name="S_SUM_BRDG" localSheetId="52">#REF!</definedName>
    <definedName name="S_SUM_BRDG">#REF!</definedName>
    <definedName name="T_MISC_STRUCTURE" localSheetId="34">#REF!</definedName>
    <definedName name="T_MISC_STRUCTURE" localSheetId="43">#REF!</definedName>
    <definedName name="T_MISC_STRUCTURE" localSheetId="48">#REF!</definedName>
    <definedName name="T_MISC_STRUCTURE" localSheetId="56">#REF!</definedName>
    <definedName name="T_MISC_STRUCTURE" localSheetId="12">#REF!</definedName>
    <definedName name="T_MISC_STRUCTURE" localSheetId="13">#REF!</definedName>
    <definedName name="T_MISC_STRUCTURE" localSheetId="14">#REF!</definedName>
    <definedName name="T_MISC_STRUCTURE" localSheetId="17">#REF!</definedName>
    <definedName name="T_MISC_STRUCTURE" localSheetId="42">#REF!</definedName>
    <definedName name="T_MISC_STRUCTURE" localSheetId="52">#REF!</definedName>
    <definedName name="T_MISC_STRUCTURE">#REF!</definedName>
    <definedName name="U_UTIL" localSheetId="34">#REF!</definedName>
    <definedName name="U_UTIL" localSheetId="43">#REF!</definedName>
    <definedName name="U_UTIL" localSheetId="48">#REF!</definedName>
    <definedName name="U_UTIL" localSheetId="56">#REF!</definedName>
    <definedName name="U_UTIL" localSheetId="12">#REF!</definedName>
    <definedName name="U_UTIL" localSheetId="13">#REF!</definedName>
    <definedName name="U_UTIL" localSheetId="14">#REF!</definedName>
    <definedName name="U_UTIL" localSheetId="17">#REF!</definedName>
    <definedName name="U_UTIL" localSheetId="42">#REF!</definedName>
    <definedName name="U_UTIL" localSheetId="52">#REF!</definedName>
    <definedName name="U_UTIL">#REF!</definedName>
    <definedName name="U_WALL" localSheetId="34">#REF!</definedName>
    <definedName name="U_WALL" localSheetId="43">#REF!</definedName>
    <definedName name="U_WALL" localSheetId="48">#REF!</definedName>
    <definedName name="U_WALL" localSheetId="56">#REF!</definedName>
    <definedName name="U_WALL" localSheetId="12">#REF!</definedName>
    <definedName name="U_WALL" localSheetId="13">#REF!</definedName>
    <definedName name="U_WALL" localSheetId="14">#REF!</definedName>
    <definedName name="U_WALL" localSheetId="17">#REF!</definedName>
    <definedName name="U_WALL" localSheetId="42">#REF!</definedName>
    <definedName name="U_WALL" localSheetId="52">#REF!</definedName>
    <definedName name="U_WALL">#REF!</definedName>
    <definedName name="V_SUB_SUM" localSheetId="34">#REF!</definedName>
    <definedName name="V_SUB_SUM" localSheetId="43">#REF!</definedName>
    <definedName name="V_SUB_SUM" localSheetId="48">#REF!</definedName>
    <definedName name="V_SUB_SUM" localSheetId="56">#REF!</definedName>
    <definedName name="V_SUB_SUM" localSheetId="12">#REF!</definedName>
    <definedName name="V_SUB_SUM" localSheetId="13">#REF!</definedName>
    <definedName name="V_SUB_SUM" localSheetId="14">#REF!</definedName>
    <definedName name="V_SUB_SUM" localSheetId="17">#REF!</definedName>
    <definedName name="V_SUB_SUM" localSheetId="42">#REF!</definedName>
    <definedName name="V_SUB_SUM" localSheetId="52">#REF!</definedName>
    <definedName name="V_SUB_SUM">#REF!</definedName>
    <definedName name="X_FINAL_HRS" localSheetId="34">#REF!</definedName>
    <definedName name="X_FINAL_HRS" localSheetId="43">#REF!</definedName>
    <definedName name="X_FINAL_HRS" localSheetId="48">#REF!</definedName>
    <definedName name="X_FINAL_HRS" localSheetId="56">#REF!</definedName>
    <definedName name="X_FINAL_HRS" localSheetId="12">#REF!</definedName>
    <definedName name="X_FINAL_HRS" localSheetId="13">#REF!</definedName>
    <definedName name="X_FINAL_HRS" localSheetId="14">#REF!</definedName>
    <definedName name="X_FINAL_HRS" localSheetId="17">#REF!</definedName>
    <definedName name="X_FINAL_HRS" localSheetId="42">#REF!</definedName>
    <definedName name="X_FINAL_HRS" localSheetId="52">#REF!</definedName>
    <definedName name="X_FINAL_HRS">#REF!</definedName>
    <definedName name="X_FINAL_SUM" localSheetId="6">'Staff Hour Summary - Firm'!$A$1:$Q$62</definedName>
    <definedName name="X_FINAL_SUM">'Staff Hour Summary--Grand Total'!$A$1:$Q$63</definedName>
    <definedName name="yesno" localSheetId="43">#REF!</definedName>
    <definedName name="yesno" localSheetId="48">#REF!</definedName>
    <definedName name="yesno" localSheetId="56">#REF!</definedName>
    <definedName name="yesno" localSheetId="12">#REF!</definedName>
    <definedName name="yesno" localSheetId="13">'[1]4. Roadway Analysis'!$O$49:$O$50</definedName>
    <definedName name="yesno" localSheetId="14">#REF!</definedName>
    <definedName name="yesno" localSheetId="17">#REF!</definedName>
    <definedName name="yesno" localSheetId="42">#REF!</definedName>
    <definedName name="yesno" localSheetId="11">#REF!</definedName>
    <definedName name="yesno" localSheetId="10">#REF!</definedName>
    <definedName name="yesno" localSheetId="16">#REF!</definedName>
    <definedName name="yesno">#REF!</definedName>
    <definedName name="Z_4FEDB3BD_111A_4B7D_AA97_E67173A5F707_.wvu.PrintArea" localSheetId="50" hidden="1">'Architecture Guidelines'!$A$1:$A$56</definedName>
    <definedName name="Z_4FEDB3BD_111A_4B7D_AA97_E67173A5F707_.wvu.PrintArea" localSheetId="20" hidden="1">'Environmental Permit Guidelines'!$A$1:$A$63</definedName>
    <definedName name="Z_4FEDB3BD_111A_4B7D_AA97_E67173A5F707_.wvu.PrintArea" localSheetId="57" hidden="1">'Geotechnical Guidelines'!$A$1:$A$19</definedName>
    <definedName name="Z_4FEDB3BD_111A_4B7D_AA97_E67173A5F707_.wvu.PrintArea" localSheetId="39" hidden="1">'Lighting Guidelines'!$A$1:$A$36</definedName>
    <definedName name="Z_4FEDB3BD_111A_4B7D_AA97_E67173A5F707_.wvu.PrintArea" localSheetId="10" hidden="1">'Roadway Guidelines'!$A$1:$A$44</definedName>
    <definedName name="Z_4FEDB3BD_111A_4B7D_AA97_E67173A5F707_.wvu.PrintArea" localSheetId="36" hidden="1">'Signalization Guidelines'!$A$1:$A$38</definedName>
    <definedName name="Z_4FEDB3BD_111A_4B7D_AA97_E67173A5F707_.wvu.PrintArea" localSheetId="33" hidden="1">'Signing &amp; Marking Guidelines'!$A$1:$A$44</definedName>
    <definedName name="Z_4FEDB3BD_111A_4B7D_AA97_E67173A5F707_.wvu.PrintArea" localSheetId="22" hidden="1">'Structures-Guidelines'!$A$1:$A$61</definedName>
    <definedName name="Z_4FEDB3BD_111A_4B7D_AA97_E67173A5F707_.wvu.PrintArea" localSheetId="45" hidden="1">'Survey Guidelines'!$A$1:$A$48</definedName>
    <definedName name="Z_4FEDB3BD_111A_4B7D_AA97_E67173A5F707_.wvu.PrintArea" localSheetId="18" hidden="1">'Utility Guidelines'!$A$1:$A$46</definedName>
    <definedName name="Z_60E4326C_3B00_4FE4_9F0D_DCD952285ADA_.wvu.Cols" localSheetId="15" hidden="1">'6b. Drainage Plans'!#REF!</definedName>
    <definedName name="Z_60E4326C_3B00_4FE4_9F0D_DCD952285ADA_.wvu.PrintArea" localSheetId="26" hidden="1">'12. Short Span Concrete'!$A$1:$H$47</definedName>
    <definedName name="Z_60E4326C_3B00_4FE4_9F0D_DCD952285ADA_.wvu.PrintArea" localSheetId="27" hidden="1">'13. Medium Span Concrete '!$A$1:$H$77</definedName>
    <definedName name="Z_60E4326C_3B00_4FE4_9F0D_DCD952285ADA_.wvu.PrintArea" localSheetId="28" hidden="1">'14. Structures-Structural Steel'!$A$1:$H$83</definedName>
    <definedName name="Z_60E4326C_3B00_4FE4_9F0D_DCD952285ADA_.wvu.PrintArea" localSheetId="32" hidden="1">'18. Structures-Miscellaneous'!$A$1:$H$55</definedName>
    <definedName name="Z_60E4326C_3B00_4FE4_9F0D_DCD952285ADA_.wvu.PrintArea" localSheetId="34" hidden="1">'19. Signing &amp; Marking Analysis '!$A$1:$H$41</definedName>
    <definedName name="Z_60E4326C_3B00_4FE4_9F0D_DCD952285ADA_.wvu.PrintArea" localSheetId="37" hidden="1">'21. Signalization Analysis'!$A$1:$H$32</definedName>
    <definedName name="Z_60E4326C_3B00_4FE4_9F0D_DCD952285ADA_.wvu.PrintArea" localSheetId="40" hidden="1">'23. Lighting Analysis'!$A$1:$H$44</definedName>
    <definedName name="Z_60E4326C_3B00_4FE4_9F0D_DCD952285ADA_.wvu.PrintArea" localSheetId="44" hidden="1">'26. Landscape Plans'!$B$1:$K$27</definedName>
    <definedName name="Z_60E4326C_3B00_4FE4_9F0D_DCD952285ADA_.wvu.PrintArea" localSheetId="9" hidden="1">'3. Project General Tasks'!$A$1:$G$70</definedName>
    <definedName name="Z_60E4326C_3B00_4FE4_9F0D_DCD952285ADA_.wvu.PrintArea" localSheetId="51" hidden="1">'31. Architecture Development'!$A$1:$L$232</definedName>
    <definedName name="Z_60E4326C_3B00_4FE4_9F0D_DCD952285ADA_.wvu.PrintArea" localSheetId="53" hidden="1">'32. Noise Barrier Assessment'!$A$1:$H$32</definedName>
    <definedName name="Z_60E4326C_3B00_4FE4_9F0D_DCD952285ADA_.wvu.PrintArea" localSheetId="55" hidden="1">'33. ITS Analysis'!$A$1:$H$46</definedName>
    <definedName name="Z_60E4326C_3B00_4FE4_9F0D_DCD952285ADA_.wvu.PrintArea" localSheetId="58" hidden="1">'35. Geotechnical'!$A$1:$H$84</definedName>
    <definedName name="Z_60E4326C_3B00_4FE4_9F0D_DCD952285ADA_.wvu.PrintArea" localSheetId="19" hidden="1">'7. Utilities'!$A$1:$H$37</definedName>
    <definedName name="Z_60E4326C_3B00_4FE4_9F0D_DCD952285ADA_.wvu.PrintArea" localSheetId="21" hidden="1">'8. Env. Permits and Clearances'!$A$1:$H$72</definedName>
    <definedName name="Z_60E4326C_3B00_4FE4_9F0D_DCD952285ADA_.wvu.PrintArea" localSheetId="23" hidden="1">'9. Structures Summary'!$A$1:$L$61</definedName>
    <definedName name="Z_60E4326C_3B00_4FE4_9F0D_DCD952285ADA_.wvu.PrintArea" localSheetId="7" hidden="1">'Fee Sheet - Prime'!$A$1:$Q$71</definedName>
    <definedName name="Z_60E4326C_3B00_4FE4_9F0D_DCD952285ADA_.wvu.PrintArea" localSheetId="8" hidden="1">'Fee Sheet - Sub'!$A$1:$Q$58</definedName>
    <definedName name="Z_60E4326C_3B00_4FE4_9F0D_DCD952285ADA_.wvu.PrintArea" localSheetId="3" hidden="1">'Project Information'!$A$1:$N$24</definedName>
    <definedName name="Z_60E4326C_3B00_4FE4_9F0D_DCD952285ADA_.wvu.PrintArea" localSheetId="2" hidden="1">'Spreadsheet instructions'!$A$1:$B$31</definedName>
    <definedName name="Z_60E4326C_3B00_4FE4_9F0D_DCD952285ADA_.wvu.PrintArea" localSheetId="6" hidden="1">'Staff Hour Summary - Firm'!$A$1:$Q$97</definedName>
    <definedName name="Z_60E4326C_3B00_4FE4_9F0D_DCD952285ADA_.wvu.PrintArea" localSheetId="5" hidden="1">'Staff Hour Summary--Grand Total'!$A$1:$Q$102</definedName>
    <definedName name="Z_60E4326C_3B00_4FE4_9F0D_DCD952285ADA_.wvu.PrintArea" localSheetId="4" hidden="1">Summary!$A$1:$P$46</definedName>
    <definedName name="Z_60E4326C_3B00_4FE4_9F0D_DCD952285ADA_.wvu.PrintTitles" localSheetId="24" hidden="1">'10. Structures-BDR'!$9:$9</definedName>
    <definedName name="Z_60E4326C_3B00_4FE4_9F0D_DCD952285ADA_.wvu.PrintTitles" localSheetId="25" hidden="1">'11. Temporary Bridge'!$A:$B</definedName>
    <definedName name="Z_60E4326C_3B00_4FE4_9F0D_DCD952285ADA_.wvu.PrintTitles" localSheetId="26" hidden="1">'12. Short Span Concrete'!$A:$B,'12. Short Span Concrete'!$9:$9</definedName>
    <definedName name="Z_60E4326C_3B00_4FE4_9F0D_DCD952285ADA_.wvu.PrintTitles" localSheetId="27" hidden="1">'13. Medium Span Concrete '!$9:$9</definedName>
    <definedName name="Z_60E4326C_3B00_4FE4_9F0D_DCD952285ADA_.wvu.PrintTitles" localSheetId="28" hidden="1">'14. Structures-Structural Steel'!$9:$9</definedName>
    <definedName name="Z_60E4326C_3B00_4FE4_9F0D_DCD952285ADA_.wvu.PrintTitles" localSheetId="29" hidden="1">'15.Str.-Segmental Concrete'!$9:$9</definedName>
    <definedName name="Z_60E4326C_3B00_4FE4_9F0D_DCD952285ADA_.wvu.PrintTitles" localSheetId="30" hidden="1">'16. Structures-Movable Span'!$9:$9</definedName>
    <definedName name="Z_60E4326C_3B00_4FE4_9F0D_DCD952285ADA_.wvu.PrintTitles" localSheetId="31" hidden="1">'17. Str-Retaining Walls'!$9:$9</definedName>
    <definedName name="Z_60E4326C_3B00_4FE4_9F0D_DCD952285ADA_.wvu.PrintTitles" localSheetId="32" hidden="1">'18. Structures-Miscellaneous'!$A:$B</definedName>
    <definedName name="Z_60E4326C_3B00_4FE4_9F0D_DCD952285ADA_.wvu.PrintTitles" localSheetId="34" hidden="1">'19. Signing &amp; Marking Analysis '!$9:$9</definedName>
    <definedName name="Z_60E4326C_3B00_4FE4_9F0D_DCD952285ADA_.wvu.PrintTitles" localSheetId="44" hidden="1">'26. Landscape Plans'!$10:$10</definedName>
    <definedName name="Z_60E4326C_3B00_4FE4_9F0D_DCD952285ADA_.wvu.PrintTitles" localSheetId="9" hidden="1">'3. Project General Tasks'!$9:$9</definedName>
    <definedName name="Z_60E4326C_3B00_4FE4_9F0D_DCD952285ADA_.wvu.PrintTitles" localSheetId="51" hidden="1">'31. Architecture Development'!$9:$9</definedName>
    <definedName name="Z_60E4326C_3B00_4FE4_9F0D_DCD952285ADA_.wvu.PrintTitles" localSheetId="53" hidden="1">'32. Noise Barrier Assessment'!$9:$9</definedName>
    <definedName name="Z_60E4326C_3B00_4FE4_9F0D_DCD952285ADA_.wvu.PrintTitles" localSheetId="55" hidden="1">'33. ITS Analysis'!$9:$9</definedName>
    <definedName name="Z_60E4326C_3B00_4FE4_9F0D_DCD952285ADA_.wvu.PrintTitles" localSheetId="58" hidden="1">'35. Geotechnical'!$9:$9</definedName>
    <definedName name="Z_60E4326C_3B00_4FE4_9F0D_DCD952285ADA_.wvu.PrintTitles" localSheetId="15" hidden="1">'6b. Drainage Plans'!#REF!</definedName>
    <definedName name="Z_60E4326C_3B00_4FE4_9F0D_DCD952285ADA_.wvu.PrintTitles" localSheetId="21" hidden="1">'8. Env. Permits and Clearances'!$9:$9</definedName>
    <definedName name="Z_60E4326C_3B00_4FE4_9F0D_DCD952285ADA_.wvu.Rows" localSheetId="23" hidden="1">'9. Structures Summary'!$28:$34</definedName>
    <definedName name="Z_7AB36DFF_8FA7_4277_BB8E_931BBD7445B5_.wvu.Cols" localSheetId="15" hidden="1">'6b. Drainage Plans'!#REF!</definedName>
    <definedName name="Z_7AB36DFF_8FA7_4277_BB8E_931BBD7445B5_.wvu.PrintArea" localSheetId="26" hidden="1">'12. Short Span Concrete'!$A$1:$H$47</definedName>
    <definedName name="Z_7AB36DFF_8FA7_4277_BB8E_931BBD7445B5_.wvu.PrintArea" localSheetId="27" hidden="1">'13. Medium Span Concrete '!$A$1:$H$77</definedName>
    <definedName name="Z_7AB36DFF_8FA7_4277_BB8E_931BBD7445B5_.wvu.PrintArea" localSheetId="28" hidden="1">'14. Structures-Structural Steel'!$A$1:$H$83</definedName>
    <definedName name="Z_7AB36DFF_8FA7_4277_BB8E_931BBD7445B5_.wvu.PrintArea" localSheetId="32" hidden="1">'18. Structures-Miscellaneous'!$A$1:$H$55</definedName>
    <definedName name="Z_7AB36DFF_8FA7_4277_BB8E_931BBD7445B5_.wvu.PrintArea" localSheetId="34" hidden="1">'19. Signing &amp; Marking Analysis '!$A$1:$H$41</definedName>
    <definedName name="Z_7AB36DFF_8FA7_4277_BB8E_931BBD7445B5_.wvu.PrintArea" localSheetId="37" hidden="1">'21. Signalization Analysis'!$A$1:$H$32</definedName>
    <definedName name="Z_7AB36DFF_8FA7_4277_BB8E_931BBD7445B5_.wvu.PrintArea" localSheetId="40" hidden="1">'23. Lighting Analysis'!$A$1:$H$44</definedName>
    <definedName name="Z_7AB36DFF_8FA7_4277_BB8E_931BBD7445B5_.wvu.PrintArea" localSheetId="44" hidden="1">'26. Landscape Plans'!$B$1:$K$27</definedName>
    <definedName name="Z_7AB36DFF_8FA7_4277_BB8E_931BBD7445B5_.wvu.PrintArea" localSheetId="9" hidden="1">'3. Project General Tasks'!$A$1:$G$70</definedName>
    <definedName name="Z_7AB36DFF_8FA7_4277_BB8E_931BBD7445B5_.wvu.PrintArea" localSheetId="51" hidden="1">'31. Architecture Development'!$A$1:$L$232</definedName>
    <definedName name="Z_7AB36DFF_8FA7_4277_BB8E_931BBD7445B5_.wvu.PrintArea" localSheetId="53" hidden="1">'32. Noise Barrier Assessment'!$A$1:$H$32</definedName>
    <definedName name="Z_7AB36DFF_8FA7_4277_BB8E_931BBD7445B5_.wvu.PrintArea" localSheetId="55" hidden="1">'33. ITS Analysis'!$A$1:$H$46</definedName>
    <definedName name="Z_7AB36DFF_8FA7_4277_BB8E_931BBD7445B5_.wvu.PrintArea" localSheetId="58" hidden="1">'35. Geotechnical'!$A$1:$H$84</definedName>
    <definedName name="Z_7AB36DFF_8FA7_4277_BB8E_931BBD7445B5_.wvu.PrintArea" localSheetId="19" hidden="1">'7. Utilities'!$A$1:$H$37</definedName>
    <definedName name="Z_7AB36DFF_8FA7_4277_BB8E_931BBD7445B5_.wvu.PrintArea" localSheetId="21" hidden="1">'8. Env. Permits and Clearances'!$A$1:$H$72</definedName>
    <definedName name="Z_7AB36DFF_8FA7_4277_BB8E_931BBD7445B5_.wvu.PrintArea" localSheetId="23" hidden="1">'9. Structures Summary'!$A$1:$L$61</definedName>
    <definedName name="Z_7AB36DFF_8FA7_4277_BB8E_931BBD7445B5_.wvu.PrintArea" localSheetId="7" hidden="1">'Fee Sheet - Prime'!$A$1:$Q$71</definedName>
    <definedName name="Z_7AB36DFF_8FA7_4277_BB8E_931BBD7445B5_.wvu.PrintArea" localSheetId="8" hidden="1">'Fee Sheet - Sub'!$A$1:$Q$58</definedName>
    <definedName name="Z_7AB36DFF_8FA7_4277_BB8E_931BBD7445B5_.wvu.PrintArea" localSheetId="3" hidden="1">'Project Information'!$A$1:$N$24</definedName>
    <definedName name="Z_7AB36DFF_8FA7_4277_BB8E_931BBD7445B5_.wvu.PrintArea" localSheetId="2" hidden="1">'Spreadsheet instructions'!$A$1:$B$31</definedName>
    <definedName name="Z_7AB36DFF_8FA7_4277_BB8E_931BBD7445B5_.wvu.PrintArea" localSheetId="6" hidden="1">'Staff Hour Summary - Firm'!$A$1:$Q$97</definedName>
    <definedName name="Z_7AB36DFF_8FA7_4277_BB8E_931BBD7445B5_.wvu.PrintArea" localSheetId="5" hidden="1">'Staff Hour Summary--Grand Total'!$A$1:$Q$102</definedName>
    <definedName name="Z_7AB36DFF_8FA7_4277_BB8E_931BBD7445B5_.wvu.PrintArea" localSheetId="4" hidden="1">Summary!$A$1:$P$46</definedName>
    <definedName name="Z_7AB36DFF_8FA7_4277_BB8E_931BBD7445B5_.wvu.PrintTitles" localSheetId="24" hidden="1">'10. Structures-BDR'!$9:$9</definedName>
    <definedName name="Z_7AB36DFF_8FA7_4277_BB8E_931BBD7445B5_.wvu.PrintTitles" localSheetId="25" hidden="1">'11. Temporary Bridge'!$A:$B</definedName>
    <definedName name="Z_7AB36DFF_8FA7_4277_BB8E_931BBD7445B5_.wvu.PrintTitles" localSheetId="26" hidden="1">'12. Short Span Concrete'!$A:$B,'12. Short Span Concrete'!$9:$9</definedName>
    <definedName name="Z_7AB36DFF_8FA7_4277_BB8E_931BBD7445B5_.wvu.PrintTitles" localSheetId="27" hidden="1">'13. Medium Span Concrete '!$9:$9</definedName>
    <definedName name="Z_7AB36DFF_8FA7_4277_BB8E_931BBD7445B5_.wvu.PrintTitles" localSheetId="28" hidden="1">'14. Structures-Structural Steel'!$9:$9</definedName>
    <definedName name="Z_7AB36DFF_8FA7_4277_BB8E_931BBD7445B5_.wvu.PrintTitles" localSheetId="29" hidden="1">'15.Str.-Segmental Concrete'!$9:$9</definedName>
    <definedName name="Z_7AB36DFF_8FA7_4277_BB8E_931BBD7445B5_.wvu.PrintTitles" localSheetId="30" hidden="1">'16. Structures-Movable Span'!$9:$9</definedName>
    <definedName name="Z_7AB36DFF_8FA7_4277_BB8E_931BBD7445B5_.wvu.PrintTitles" localSheetId="31" hidden="1">'17. Str-Retaining Walls'!$9:$9</definedName>
    <definedName name="Z_7AB36DFF_8FA7_4277_BB8E_931BBD7445B5_.wvu.PrintTitles" localSheetId="32" hidden="1">'18. Structures-Miscellaneous'!$A:$B</definedName>
    <definedName name="Z_7AB36DFF_8FA7_4277_BB8E_931BBD7445B5_.wvu.PrintTitles" localSheetId="34" hidden="1">'19. Signing &amp; Marking Analysis '!$9:$9</definedName>
    <definedName name="Z_7AB36DFF_8FA7_4277_BB8E_931BBD7445B5_.wvu.PrintTitles" localSheetId="44" hidden="1">'26. Landscape Plans'!$10:$10</definedName>
    <definedName name="Z_7AB36DFF_8FA7_4277_BB8E_931BBD7445B5_.wvu.PrintTitles" localSheetId="9" hidden="1">'3. Project General Tasks'!$9:$9</definedName>
    <definedName name="Z_7AB36DFF_8FA7_4277_BB8E_931BBD7445B5_.wvu.PrintTitles" localSheetId="51" hidden="1">'31. Architecture Development'!$9:$9</definedName>
    <definedName name="Z_7AB36DFF_8FA7_4277_BB8E_931BBD7445B5_.wvu.PrintTitles" localSheetId="53" hidden="1">'32. Noise Barrier Assessment'!$9:$9</definedName>
    <definedName name="Z_7AB36DFF_8FA7_4277_BB8E_931BBD7445B5_.wvu.PrintTitles" localSheetId="55" hidden="1">'33. ITS Analysis'!$9:$9</definedName>
    <definedName name="Z_7AB36DFF_8FA7_4277_BB8E_931BBD7445B5_.wvu.PrintTitles" localSheetId="58" hidden="1">'35. Geotechnical'!$9:$9</definedName>
    <definedName name="Z_7AB36DFF_8FA7_4277_BB8E_931BBD7445B5_.wvu.PrintTitles" localSheetId="15" hidden="1">'6b. Drainage Plans'!#REF!</definedName>
    <definedName name="Z_7AB36DFF_8FA7_4277_BB8E_931BBD7445B5_.wvu.PrintTitles" localSheetId="21" hidden="1">'8. Env. Permits and Clearances'!$9:$9</definedName>
    <definedName name="Z_7AB36DFF_8FA7_4277_BB8E_931BBD7445B5_.wvu.Rows" localSheetId="23" hidden="1">'9. Structures Summary'!$28:$34</definedName>
    <definedName name="Z_960FB4AF_B150_4523_972C_3F7C93F049F3_.wvu.PrintArea" localSheetId="50" hidden="1">'Architecture Guidelines'!$A$1:$A$56</definedName>
    <definedName name="Z_960FB4AF_B150_4523_972C_3F7C93F049F3_.wvu.PrintArea" localSheetId="20" hidden="1">'Environmental Permit Guidelines'!$A$1:$A$63</definedName>
    <definedName name="Z_960FB4AF_B150_4523_972C_3F7C93F049F3_.wvu.PrintArea" localSheetId="57" hidden="1">'Geotechnical Guidelines'!$A$1:$A$19</definedName>
    <definedName name="Z_960FB4AF_B150_4523_972C_3F7C93F049F3_.wvu.PrintArea" localSheetId="39" hidden="1">'Lighting Guidelines'!$A$1:$A$36</definedName>
    <definedName name="Z_960FB4AF_B150_4523_972C_3F7C93F049F3_.wvu.PrintArea" localSheetId="10" hidden="1">'Roadway Guidelines'!$A$1:$A$44</definedName>
    <definedName name="Z_960FB4AF_B150_4523_972C_3F7C93F049F3_.wvu.PrintArea" localSheetId="36" hidden="1">'Signalization Guidelines'!$A$1:$A$38</definedName>
    <definedName name="Z_960FB4AF_B150_4523_972C_3F7C93F049F3_.wvu.PrintArea" localSheetId="33" hidden="1">'Signing &amp; Marking Guidelines'!$A$1:$A$44</definedName>
    <definedName name="Z_960FB4AF_B150_4523_972C_3F7C93F049F3_.wvu.PrintArea" localSheetId="22" hidden="1">'Structures-Guidelines'!$A$1:$A$61</definedName>
    <definedName name="Z_960FB4AF_B150_4523_972C_3F7C93F049F3_.wvu.PrintArea" localSheetId="45" hidden="1">'Survey Guidelines'!$A$1:$A$48</definedName>
    <definedName name="Z_960FB4AF_B150_4523_972C_3F7C93F049F3_.wvu.PrintArea" localSheetId="18" hidden="1">'Utility Guidelines'!$A$1:$A$46</definedName>
    <definedName name="Z_9A49CBDC_5824_479B_A57D_2870A1FAA7B5_.wvu.Cols" localSheetId="15" hidden="1">'6b. Drainage Plans'!#REF!</definedName>
    <definedName name="Z_9A49CBDC_5824_479B_A57D_2870A1FAA7B5_.wvu.PrintArea" localSheetId="53" hidden="1">'32. Noise Barrier Assessment'!$A$1:$H$22</definedName>
    <definedName name="Z_9A49CBDC_5824_479B_A57D_2870A1FAA7B5_.wvu.PrintArea" localSheetId="55" hidden="1">'33. ITS Analysis'!$A$1:$H$34</definedName>
    <definedName name="Z_9A49CBDC_5824_479B_A57D_2870A1FAA7B5_.wvu.PrintArea" localSheetId="3" hidden="1">'Project Information'!$A$1:$N$24</definedName>
    <definedName name="Z_9A49CBDC_5824_479B_A57D_2870A1FAA7B5_.wvu.PrintTitles" localSheetId="53" hidden="1">'32. Noise Barrier Assessment'!$9:$9</definedName>
    <definedName name="Z_9A49CBDC_5824_479B_A57D_2870A1FAA7B5_.wvu.PrintTitles" localSheetId="55" hidden="1">'33. ITS Analysis'!$9:$9</definedName>
    <definedName name="Z_9A49CBDC_5824_479B_A57D_2870A1FAA7B5_.wvu.PrintTitles" localSheetId="15" hidden="1">'6b. Drainage Plans'!#REF!</definedName>
    <definedName name="Z_D5FFA8DD_F2DB_47F2_B4D2_3681726B2E8F_.wvu.PrintArea" localSheetId="20" hidden="1">'Environmental Permit Guidelines'!$A$1:$A$63</definedName>
    <definedName name="Z_D5FFA8DD_F2DB_47F2_B4D2_3681726B2E8F_.wvu.PrintArea" localSheetId="10" hidden="1">'Roadway Guidelines'!$A$1:$A$44</definedName>
    <definedName name="Z_D5FFA8DD_F2DB_47F2_B4D2_3681726B2E8F_.wvu.PrintArea" localSheetId="18" hidden="1">'Utility Guidelines'!$A$1:$A$46</definedName>
    <definedName name="Z_D6E4F54A_545A_412E_8F8E_5B84FD797FEB_.wvu.Cols" localSheetId="15" hidden="1">'6b. Drainage Plans'!#REF!</definedName>
    <definedName name="Z_D6E4F54A_545A_412E_8F8E_5B84FD797FEB_.wvu.PrintArea" localSheetId="26" hidden="1">'12. Short Span Concrete'!$A$1:$H$47</definedName>
    <definedName name="Z_D6E4F54A_545A_412E_8F8E_5B84FD797FEB_.wvu.PrintArea" localSheetId="27" hidden="1">'13. Medium Span Concrete '!$A$1:$H$77</definedName>
    <definedName name="Z_D6E4F54A_545A_412E_8F8E_5B84FD797FEB_.wvu.PrintArea" localSheetId="28" hidden="1">'14. Structures-Structural Steel'!$A$1:$H$83</definedName>
    <definedName name="Z_D6E4F54A_545A_412E_8F8E_5B84FD797FEB_.wvu.PrintArea" localSheetId="32" hidden="1">'18. Structures-Miscellaneous'!$A$1:$H$55</definedName>
    <definedName name="Z_D6E4F54A_545A_412E_8F8E_5B84FD797FEB_.wvu.PrintArea" localSheetId="34" hidden="1">'19. Signing &amp; Marking Analysis '!$A$1:$H$30</definedName>
    <definedName name="Z_D6E4F54A_545A_412E_8F8E_5B84FD797FEB_.wvu.PrintArea" localSheetId="37" hidden="1">'21. Signalization Analysis'!$A$1:$H$32</definedName>
    <definedName name="Z_D6E4F54A_545A_412E_8F8E_5B84FD797FEB_.wvu.PrintArea" localSheetId="40" hidden="1">'23. Lighting Analysis'!$A$1:$H$30</definedName>
    <definedName name="Z_D6E4F54A_545A_412E_8F8E_5B84FD797FEB_.wvu.PrintArea" localSheetId="44" hidden="1">'26. Landscape Plans'!$B$1:$K$27</definedName>
    <definedName name="Z_D6E4F54A_545A_412E_8F8E_5B84FD797FEB_.wvu.PrintArea" localSheetId="9" hidden="1">'3. Project General Tasks'!$A$1:$G$65</definedName>
    <definedName name="Z_D6E4F54A_545A_412E_8F8E_5B84FD797FEB_.wvu.PrintArea" localSheetId="51" hidden="1">'31. Architecture Development'!$A$1:$L$217</definedName>
    <definedName name="Z_D6E4F54A_545A_412E_8F8E_5B84FD797FEB_.wvu.PrintArea" localSheetId="53" hidden="1">'32. Noise Barrier Assessment'!$A$1:$H$22</definedName>
    <definedName name="Z_D6E4F54A_545A_412E_8F8E_5B84FD797FEB_.wvu.PrintArea" localSheetId="55" hidden="1">'33. ITS Analysis'!$A$1:$H$34</definedName>
    <definedName name="Z_D6E4F54A_545A_412E_8F8E_5B84FD797FEB_.wvu.PrintArea" localSheetId="58" hidden="1">'35. Geotechnical'!$A$1:$H$71</definedName>
    <definedName name="Z_D6E4F54A_545A_412E_8F8E_5B84FD797FEB_.wvu.PrintArea" localSheetId="19" hidden="1">'7. Utilities'!$A$1:$H$27</definedName>
    <definedName name="Z_D6E4F54A_545A_412E_8F8E_5B84FD797FEB_.wvu.PrintArea" localSheetId="21" hidden="1">'8. Env. Permits and Clearances'!$A$1:$H$56</definedName>
    <definedName name="Z_D6E4F54A_545A_412E_8F8E_5B84FD797FEB_.wvu.PrintArea" localSheetId="23" hidden="1">'9. Structures Summary'!$A$1:$L$47</definedName>
    <definedName name="Z_D6E4F54A_545A_412E_8F8E_5B84FD797FEB_.wvu.PrintArea" localSheetId="7" hidden="1">'Fee Sheet - Prime'!$A$1:$Q$71</definedName>
    <definedName name="Z_D6E4F54A_545A_412E_8F8E_5B84FD797FEB_.wvu.PrintArea" localSheetId="8" hidden="1">'Fee Sheet - Sub'!$A$1:$Q$58</definedName>
    <definedName name="Z_D6E4F54A_545A_412E_8F8E_5B84FD797FEB_.wvu.PrintArea" localSheetId="3" hidden="1">'Project Information'!$A$1:$N$24</definedName>
    <definedName name="Z_D6E4F54A_545A_412E_8F8E_5B84FD797FEB_.wvu.PrintArea" localSheetId="2" hidden="1">'Spreadsheet instructions'!$A$1:$B$31</definedName>
    <definedName name="Z_D6E4F54A_545A_412E_8F8E_5B84FD797FEB_.wvu.PrintArea" localSheetId="6" hidden="1">'Staff Hour Summary - Firm'!$A$1:$Q$95</definedName>
    <definedName name="Z_D6E4F54A_545A_412E_8F8E_5B84FD797FEB_.wvu.PrintArea" localSheetId="5" hidden="1">'Staff Hour Summary--Grand Total'!$A$1:$Q$102</definedName>
    <definedName name="Z_D6E4F54A_545A_412E_8F8E_5B84FD797FEB_.wvu.PrintArea" localSheetId="4" hidden="1">Summary!$A$1:$P$46</definedName>
    <definedName name="Z_D6E4F54A_545A_412E_8F8E_5B84FD797FEB_.wvu.PrintTitles" localSheetId="24" hidden="1">'10. Structures-BDR'!$9:$9</definedName>
    <definedName name="Z_D6E4F54A_545A_412E_8F8E_5B84FD797FEB_.wvu.PrintTitles" localSheetId="25" hidden="1">'11. Temporary Bridge'!$A:$B</definedName>
    <definedName name="Z_D6E4F54A_545A_412E_8F8E_5B84FD797FEB_.wvu.PrintTitles" localSheetId="26" hidden="1">'12. Short Span Concrete'!$A:$B,'12. Short Span Concrete'!$9:$9</definedName>
    <definedName name="Z_D6E4F54A_545A_412E_8F8E_5B84FD797FEB_.wvu.PrintTitles" localSheetId="27" hidden="1">'13. Medium Span Concrete '!$9:$9</definedName>
    <definedName name="Z_D6E4F54A_545A_412E_8F8E_5B84FD797FEB_.wvu.PrintTitles" localSheetId="28" hidden="1">'14. Structures-Structural Steel'!$9:$9</definedName>
    <definedName name="Z_D6E4F54A_545A_412E_8F8E_5B84FD797FEB_.wvu.PrintTitles" localSheetId="29" hidden="1">'15.Str.-Segmental Concrete'!$9:$9</definedName>
    <definedName name="Z_D6E4F54A_545A_412E_8F8E_5B84FD797FEB_.wvu.PrintTitles" localSheetId="30" hidden="1">'16. Structures-Movable Span'!$9:$9</definedName>
    <definedName name="Z_D6E4F54A_545A_412E_8F8E_5B84FD797FEB_.wvu.PrintTitles" localSheetId="31" hidden="1">'17. Str-Retaining Walls'!$9:$9</definedName>
    <definedName name="Z_D6E4F54A_545A_412E_8F8E_5B84FD797FEB_.wvu.PrintTitles" localSheetId="32" hidden="1">'18. Structures-Miscellaneous'!$A:$B</definedName>
    <definedName name="Z_D6E4F54A_545A_412E_8F8E_5B84FD797FEB_.wvu.PrintTitles" localSheetId="34" hidden="1">'19. Signing &amp; Marking Analysis '!$9:$9</definedName>
    <definedName name="Z_D6E4F54A_545A_412E_8F8E_5B84FD797FEB_.wvu.PrintTitles" localSheetId="44" hidden="1">'26. Landscape Plans'!$10:$10</definedName>
    <definedName name="Z_D6E4F54A_545A_412E_8F8E_5B84FD797FEB_.wvu.PrintTitles" localSheetId="9" hidden="1">'3. Project General Tasks'!$9:$9</definedName>
    <definedName name="Z_D6E4F54A_545A_412E_8F8E_5B84FD797FEB_.wvu.PrintTitles" localSheetId="51" hidden="1">'31. Architecture Development'!$9:$9</definedName>
    <definedName name="Z_D6E4F54A_545A_412E_8F8E_5B84FD797FEB_.wvu.PrintTitles" localSheetId="53" hidden="1">'32. Noise Barrier Assessment'!$9:$9</definedName>
    <definedName name="Z_D6E4F54A_545A_412E_8F8E_5B84FD797FEB_.wvu.PrintTitles" localSheetId="55" hidden="1">'33. ITS Analysis'!$9:$9</definedName>
    <definedName name="Z_D6E4F54A_545A_412E_8F8E_5B84FD797FEB_.wvu.PrintTitles" localSheetId="58" hidden="1">'35. Geotechnical'!$9:$9</definedName>
    <definedName name="Z_D6E4F54A_545A_412E_8F8E_5B84FD797FEB_.wvu.PrintTitles" localSheetId="15" hidden="1">'6b. Drainage Plans'!#REF!</definedName>
    <definedName name="Z_D6E4F54A_545A_412E_8F8E_5B84FD797FEB_.wvu.PrintTitles" localSheetId="21" hidden="1">'8. Env. Permits and Clearances'!$9:$9</definedName>
    <definedName name="Z_D6E4F54A_545A_412E_8F8E_5B84FD797FEB_.wvu.Rows" localSheetId="23" hidden="1">'9. Structures Summary'!$28:$34</definedName>
    <definedName name="Z_DF3BD4C9_2986_4236_8E90_D96736404377_.wvu.PrintArea" localSheetId="50" hidden="1">'Architecture Guidelines'!$A$1:$A$56</definedName>
    <definedName name="Z_DF3BD4C9_2986_4236_8E90_D96736404377_.wvu.PrintArea" localSheetId="20" hidden="1">'Environmental Permit Guidelines'!$A$1:$A$63</definedName>
    <definedName name="Z_DF3BD4C9_2986_4236_8E90_D96736404377_.wvu.PrintArea" localSheetId="57" hidden="1">'Geotechnical Guidelines'!$A$1:$A$19</definedName>
    <definedName name="Z_DF3BD4C9_2986_4236_8E90_D96736404377_.wvu.PrintArea" localSheetId="39" hidden="1">'Lighting Guidelines'!$A$1:$A$36</definedName>
    <definedName name="Z_DF3BD4C9_2986_4236_8E90_D96736404377_.wvu.PrintArea" localSheetId="10" hidden="1">'Roadway Guidelines'!$A$1:$A$44</definedName>
    <definedName name="Z_DF3BD4C9_2986_4236_8E90_D96736404377_.wvu.PrintArea" localSheetId="36" hidden="1">'Signalization Guidelines'!$A$1:$A$38</definedName>
    <definedName name="Z_DF3BD4C9_2986_4236_8E90_D96736404377_.wvu.PrintArea" localSheetId="33" hidden="1">'Signing &amp; Marking Guidelines'!$A$1:$A$44</definedName>
    <definedName name="Z_DF3BD4C9_2986_4236_8E90_D96736404377_.wvu.PrintArea" localSheetId="22" hidden="1">'Structures-Guidelines'!$A$1:$A$61</definedName>
    <definedName name="Z_DF3BD4C9_2986_4236_8E90_D96736404377_.wvu.PrintArea" localSheetId="45" hidden="1">'Survey Guidelines'!$A$1:$A$48</definedName>
    <definedName name="Z_DF3BD4C9_2986_4236_8E90_D96736404377_.wvu.PrintArea" localSheetId="18" hidden="1">'Utility Guidelines'!$A$1:$A$46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7" l="1"/>
  <c r="D17" i="7"/>
  <c r="E17" i="7"/>
  <c r="F17" i="7"/>
  <c r="G17" i="7"/>
  <c r="H17" i="7"/>
  <c r="I17" i="7"/>
  <c r="J17" i="7"/>
  <c r="K17" i="7"/>
  <c r="L17" i="7"/>
  <c r="M17" i="7"/>
  <c r="C17" i="7"/>
  <c r="D17" i="6"/>
  <c r="E17" i="6"/>
  <c r="F17" i="6"/>
  <c r="G17" i="6"/>
  <c r="H17" i="6"/>
  <c r="I17" i="6"/>
  <c r="J17" i="6"/>
  <c r="K17" i="6"/>
  <c r="L17" i="6"/>
  <c r="M17" i="6"/>
  <c r="N17" i="6"/>
  <c r="C17" i="6"/>
  <c r="N46" i="7"/>
  <c r="M46" i="7"/>
  <c r="L46" i="7"/>
  <c r="K46" i="7"/>
  <c r="J46" i="7"/>
  <c r="I46" i="7"/>
  <c r="H46" i="7"/>
  <c r="G46" i="7"/>
  <c r="F46" i="7"/>
  <c r="E46" i="7"/>
  <c r="D46" i="7"/>
  <c r="C46" i="7"/>
  <c r="N45" i="7"/>
  <c r="M45" i="7"/>
  <c r="L45" i="7"/>
  <c r="K45" i="7"/>
  <c r="J45" i="7"/>
  <c r="I45" i="7"/>
  <c r="H45" i="7"/>
  <c r="G45" i="7"/>
  <c r="F45" i="7"/>
  <c r="E45" i="7"/>
  <c r="D45" i="7"/>
  <c r="C45" i="7"/>
  <c r="N44" i="7"/>
  <c r="M44" i="7"/>
  <c r="L44" i="7"/>
  <c r="K44" i="7"/>
  <c r="J44" i="7"/>
  <c r="I44" i="7"/>
  <c r="H44" i="7"/>
  <c r="G44" i="7"/>
  <c r="F44" i="7"/>
  <c r="E44" i="7"/>
  <c r="D44" i="7"/>
  <c r="C44" i="7"/>
  <c r="N43" i="7"/>
  <c r="M43" i="7"/>
  <c r="L43" i="7"/>
  <c r="K43" i="7"/>
  <c r="J43" i="7"/>
  <c r="I43" i="7"/>
  <c r="H43" i="7"/>
  <c r="G43" i="7"/>
  <c r="F43" i="7"/>
  <c r="E43" i="7"/>
  <c r="D43" i="7"/>
  <c r="C43" i="7"/>
  <c r="N42" i="7"/>
  <c r="M42" i="7"/>
  <c r="L42" i="7"/>
  <c r="K42" i="7"/>
  <c r="J42" i="7"/>
  <c r="I42" i="7"/>
  <c r="H42" i="7"/>
  <c r="G42" i="7"/>
  <c r="F42" i="7"/>
  <c r="E42" i="7"/>
  <c r="D42" i="7"/>
  <c r="C42" i="7"/>
  <c r="N41" i="7"/>
  <c r="M41" i="7"/>
  <c r="L41" i="7"/>
  <c r="K41" i="7"/>
  <c r="J41" i="7"/>
  <c r="I41" i="7"/>
  <c r="H41" i="7"/>
  <c r="G41" i="7"/>
  <c r="F41" i="7"/>
  <c r="E41" i="7"/>
  <c r="D41" i="7"/>
  <c r="C41" i="7"/>
  <c r="N39" i="7"/>
  <c r="M39" i="7"/>
  <c r="L39" i="7"/>
  <c r="K39" i="7"/>
  <c r="J39" i="7"/>
  <c r="I39" i="7"/>
  <c r="H39" i="7"/>
  <c r="G39" i="7"/>
  <c r="F39" i="7"/>
  <c r="E39" i="7"/>
  <c r="D39" i="7"/>
  <c r="C39" i="7"/>
  <c r="N38" i="7"/>
  <c r="M38" i="7"/>
  <c r="L38" i="7"/>
  <c r="K38" i="7"/>
  <c r="J38" i="7"/>
  <c r="I38" i="7"/>
  <c r="H38" i="7"/>
  <c r="G38" i="7"/>
  <c r="F38" i="7"/>
  <c r="E38" i="7"/>
  <c r="D38" i="7"/>
  <c r="C38" i="7"/>
  <c r="N37" i="7"/>
  <c r="M37" i="7"/>
  <c r="L37" i="7"/>
  <c r="K37" i="7"/>
  <c r="J37" i="7"/>
  <c r="I37" i="7"/>
  <c r="H37" i="7"/>
  <c r="G37" i="7"/>
  <c r="F37" i="7"/>
  <c r="E37" i="7"/>
  <c r="D37" i="7"/>
  <c r="C37" i="7"/>
  <c r="N36" i="7"/>
  <c r="M36" i="7"/>
  <c r="L36" i="7"/>
  <c r="K36" i="7"/>
  <c r="J36" i="7"/>
  <c r="I36" i="7"/>
  <c r="H36" i="7"/>
  <c r="G36" i="7"/>
  <c r="F36" i="7"/>
  <c r="E36" i="7"/>
  <c r="D36" i="7"/>
  <c r="C36" i="7"/>
  <c r="N35" i="7"/>
  <c r="M35" i="7"/>
  <c r="L35" i="7"/>
  <c r="K35" i="7"/>
  <c r="J35" i="7"/>
  <c r="I35" i="7"/>
  <c r="H35" i="7"/>
  <c r="G35" i="7"/>
  <c r="F35" i="7"/>
  <c r="E35" i="7"/>
  <c r="D35" i="7"/>
  <c r="C35" i="7"/>
  <c r="N34" i="7"/>
  <c r="M34" i="7"/>
  <c r="L34" i="7"/>
  <c r="K34" i="7"/>
  <c r="J34" i="7"/>
  <c r="I34" i="7"/>
  <c r="H34" i="7"/>
  <c r="G34" i="7"/>
  <c r="F34" i="7"/>
  <c r="E34" i="7"/>
  <c r="D34" i="7"/>
  <c r="C34" i="7"/>
  <c r="N33" i="7"/>
  <c r="M33" i="7"/>
  <c r="L33" i="7"/>
  <c r="K33" i="7"/>
  <c r="J33" i="7"/>
  <c r="I33" i="7"/>
  <c r="H33" i="7"/>
  <c r="G33" i="7"/>
  <c r="F33" i="7"/>
  <c r="E33" i="7"/>
  <c r="D33" i="7"/>
  <c r="C33" i="7"/>
  <c r="N32" i="7"/>
  <c r="M32" i="7"/>
  <c r="L32" i="7"/>
  <c r="K32" i="7"/>
  <c r="J32" i="7"/>
  <c r="I32" i="7"/>
  <c r="H32" i="7"/>
  <c r="G32" i="7"/>
  <c r="F32" i="7"/>
  <c r="E32" i="7"/>
  <c r="D32" i="7"/>
  <c r="C32" i="7"/>
  <c r="N31" i="7"/>
  <c r="M31" i="7"/>
  <c r="L31" i="7"/>
  <c r="K31" i="7"/>
  <c r="J31" i="7"/>
  <c r="I31" i="7"/>
  <c r="H31" i="7"/>
  <c r="G31" i="7"/>
  <c r="F31" i="7"/>
  <c r="E31" i="7"/>
  <c r="D31" i="7"/>
  <c r="C31" i="7"/>
  <c r="N30" i="7"/>
  <c r="M30" i="7"/>
  <c r="L30" i="7"/>
  <c r="K30" i="7"/>
  <c r="J30" i="7"/>
  <c r="I30" i="7"/>
  <c r="H30" i="7"/>
  <c r="G30" i="7"/>
  <c r="F30" i="7"/>
  <c r="E30" i="7"/>
  <c r="D30" i="7"/>
  <c r="C30" i="7"/>
  <c r="N29" i="7"/>
  <c r="M29" i="7"/>
  <c r="L29" i="7"/>
  <c r="K29" i="7"/>
  <c r="J29" i="7"/>
  <c r="I29" i="7"/>
  <c r="H29" i="7"/>
  <c r="G29" i="7"/>
  <c r="F29" i="7"/>
  <c r="E29" i="7"/>
  <c r="D29" i="7"/>
  <c r="C29" i="7"/>
  <c r="N28" i="7"/>
  <c r="M28" i="7"/>
  <c r="L28" i="7"/>
  <c r="K28" i="7"/>
  <c r="J28" i="7"/>
  <c r="I28" i="7"/>
  <c r="H28" i="7"/>
  <c r="G28" i="7"/>
  <c r="F28" i="7"/>
  <c r="E28" i="7"/>
  <c r="D28" i="7"/>
  <c r="C28" i="7"/>
  <c r="N27" i="7"/>
  <c r="M27" i="7"/>
  <c r="L27" i="7"/>
  <c r="K27" i="7"/>
  <c r="J27" i="7"/>
  <c r="I27" i="7"/>
  <c r="H27" i="7"/>
  <c r="G27" i="7"/>
  <c r="F27" i="7"/>
  <c r="E27" i="7"/>
  <c r="D27" i="7"/>
  <c r="C27" i="7"/>
  <c r="N26" i="7"/>
  <c r="M26" i="7"/>
  <c r="L26" i="7"/>
  <c r="K26" i="7"/>
  <c r="J26" i="7"/>
  <c r="I26" i="7"/>
  <c r="H26" i="7"/>
  <c r="G26" i="7"/>
  <c r="F26" i="7"/>
  <c r="E26" i="7"/>
  <c r="D26" i="7"/>
  <c r="C26" i="7"/>
  <c r="N25" i="7"/>
  <c r="M25" i="7"/>
  <c r="L25" i="7"/>
  <c r="K25" i="7"/>
  <c r="J25" i="7"/>
  <c r="I25" i="7"/>
  <c r="H25" i="7"/>
  <c r="G25" i="7"/>
  <c r="F25" i="7"/>
  <c r="E25" i="7"/>
  <c r="D25" i="7"/>
  <c r="C25" i="7"/>
  <c r="N24" i="7"/>
  <c r="M24" i="7"/>
  <c r="L24" i="7"/>
  <c r="K24" i="7"/>
  <c r="J24" i="7"/>
  <c r="I24" i="7"/>
  <c r="H24" i="7"/>
  <c r="G24" i="7"/>
  <c r="F24" i="7"/>
  <c r="E24" i="7"/>
  <c r="D24" i="7"/>
  <c r="C24" i="7"/>
  <c r="N23" i="7"/>
  <c r="M23" i="7"/>
  <c r="L23" i="7"/>
  <c r="K23" i="7"/>
  <c r="J23" i="7"/>
  <c r="I23" i="7"/>
  <c r="H23" i="7"/>
  <c r="G23" i="7"/>
  <c r="F23" i="7"/>
  <c r="E23" i="7"/>
  <c r="D23" i="7"/>
  <c r="C23" i="7"/>
  <c r="N22" i="7"/>
  <c r="M22" i="7"/>
  <c r="L22" i="7"/>
  <c r="K22" i="7"/>
  <c r="J22" i="7"/>
  <c r="I22" i="7"/>
  <c r="H22" i="7"/>
  <c r="G22" i="7"/>
  <c r="F22" i="7"/>
  <c r="E22" i="7"/>
  <c r="D22" i="7"/>
  <c r="C22" i="7"/>
  <c r="N21" i="7"/>
  <c r="M21" i="7"/>
  <c r="L21" i="7"/>
  <c r="K21" i="7"/>
  <c r="J21" i="7"/>
  <c r="I21" i="7"/>
  <c r="H21" i="7"/>
  <c r="G21" i="7"/>
  <c r="F21" i="7"/>
  <c r="E21" i="7"/>
  <c r="D21" i="7"/>
  <c r="C21" i="7"/>
  <c r="N20" i="7"/>
  <c r="M20" i="7"/>
  <c r="L20" i="7"/>
  <c r="K20" i="7"/>
  <c r="J20" i="7"/>
  <c r="I20" i="7"/>
  <c r="H20" i="7"/>
  <c r="G20" i="7"/>
  <c r="F20" i="7"/>
  <c r="E20" i="7"/>
  <c r="D20" i="7"/>
  <c r="C20" i="7"/>
  <c r="N19" i="7"/>
  <c r="M19" i="7"/>
  <c r="L19" i="7"/>
  <c r="K19" i="7"/>
  <c r="J19" i="7"/>
  <c r="I19" i="7"/>
  <c r="H19" i="7"/>
  <c r="G19" i="7"/>
  <c r="F19" i="7"/>
  <c r="E19" i="7"/>
  <c r="D19" i="7"/>
  <c r="C19" i="7"/>
  <c r="N18" i="7"/>
  <c r="M18" i="7"/>
  <c r="L18" i="7"/>
  <c r="K18" i="7"/>
  <c r="J18" i="7"/>
  <c r="I18" i="7"/>
  <c r="H18" i="7"/>
  <c r="G18" i="7"/>
  <c r="F18" i="7"/>
  <c r="E18" i="7"/>
  <c r="D18" i="7"/>
  <c r="C18" i="7"/>
  <c r="N16" i="7"/>
  <c r="M16" i="7"/>
  <c r="L16" i="7"/>
  <c r="K16" i="7"/>
  <c r="J16" i="7"/>
  <c r="I16" i="7"/>
  <c r="H16" i="7"/>
  <c r="G16" i="7"/>
  <c r="F16" i="7"/>
  <c r="E16" i="7"/>
  <c r="D16" i="7"/>
  <c r="C16" i="7"/>
  <c r="N15" i="7"/>
  <c r="M15" i="7"/>
  <c r="L15" i="7"/>
  <c r="K15" i="7"/>
  <c r="J15" i="7"/>
  <c r="I15" i="7"/>
  <c r="H15" i="7"/>
  <c r="G15" i="7"/>
  <c r="F15" i="7"/>
  <c r="E15" i="7"/>
  <c r="D15" i="7"/>
  <c r="C15" i="7"/>
  <c r="N14" i="7"/>
  <c r="M14" i="7"/>
  <c r="L14" i="7"/>
  <c r="K14" i="7"/>
  <c r="J14" i="7"/>
  <c r="I14" i="7"/>
  <c r="H14" i="7"/>
  <c r="G14" i="7"/>
  <c r="F14" i="7"/>
  <c r="E14" i="7"/>
  <c r="D14" i="7"/>
  <c r="C14" i="7"/>
  <c r="N13" i="7"/>
  <c r="M13" i="7"/>
  <c r="L13" i="7"/>
  <c r="K13" i="7"/>
  <c r="J13" i="7"/>
  <c r="I13" i="7"/>
  <c r="H13" i="7"/>
  <c r="G13" i="7"/>
  <c r="F13" i="7"/>
  <c r="E13" i="7"/>
  <c r="D13" i="7"/>
  <c r="C13" i="7"/>
  <c r="N12" i="7"/>
  <c r="M12" i="7"/>
  <c r="L12" i="7"/>
  <c r="K12" i="7"/>
  <c r="J12" i="7"/>
  <c r="I12" i="7"/>
  <c r="H12" i="7"/>
  <c r="G12" i="7"/>
  <c r="F12" i="7"/>
  <c r="E12" i="7"/>
  <c r="D12" i="7"/>
  <c r="C12" i="7"/>
  <c r="N46" i="6"/>
  <c r="M46" i="6"/>
  <c r="L46" i="6"/>
  <c r="K46" i="6"/>
  <c r="J46" i="6"/>
  <c r="I46" i="6"/>
  <c r="H46" i="6"/>
  <c r="G46" i="6"/>
  <c r="F46" i="6"/>
  <c r="E46" i="6"/>
  <c r="D46" i="6"/>
  <c r="C46" i="6"/>
  <c r="N45" i="6"/>
  <c r="M45" i="6"/>
  <c r="L45" i="6"/>
  <c r="K45" i="6"/>
  <c r="J45" i="6"/>
  <c r="I45" i="6"/>
  <c r="H45" i="6"/>
  <c r="G45" i="6"/>
  <c r="F45" i="6"/>
  <c r="E45" i="6"/>
  <c r="D45" i="6"/>
  <c r="C45" i="6"/>
  <c r="N44" i="6"/>
  <c r="M44" i="6"/>
  <c r="L44" i="6"/>
  <c r="K44" i="6"/>
  <c r="J44" i="6"/>
  <c r="I44" i="6"/>
  <c r="H44" i="6"/>
  <c r="G44" i="6"/>
  <c r="F44" i="6"/>
  <c r="E44" i="6"/>
  <c r="D44" i="6"/>
  <c r="C44" i="6"/>
  <c r="N43" i="6"/>
  <c r="M43" i="6"/>
  <c r="L43" i="6"/>
  <c r="K43" i="6"/>
  <c r="J43" i="6"/>
  <c r="I43" i="6"/>
  <c r="H43" i="6"/>
  <c r="G43" i="6"/>
  <c r="F43" i="6"/>
  <c r="E43" i="6"/>
  <c r="D43" i="6"/>
  <c r="C43" i="6"/>
  <c r="N42" i="6"/>
  <c r="M42" i="6"/>
  <c r="L42" i="6"/>
  <c r="K42" i="6"/>
  <c r="J42" i="6"/>
  <c r="I42" i="6"/>
  <c r="H42" i="6"/>
  <c r="G42" i="6"/>
  <c r="F42" i="6"/>
  <c r="E42" i="6"/>
  <c r="D42" i="6"/>
  <c r="C42" i="6"/>
  <c r="N41" i="6"/>
  <c r="M41" i="6"/>
  <c r="L41" i="6"/>
  <c r="K41" i="6"/>
  <c r="J41" i="6"/>
  <c r="I41" i="6"/>
  <c r="H41" i="6"/>
  <c r="G41" i="6"/>
  <c r="F41" i="6"/>
  <c r="E41" i="6"/>
  <c r="D41" i="6"/>
  <c r="C41" i="6"/>
  <c r="N39" i="6"/>
  <c r="M39" i="6"/>
  <c r="L39" i="6"/>
  <c r="K39" i="6"/>
  <c r="J39" i="6"/>
  <c r="I39" i="6"/>
  <c r="H39" i="6"/>
  <c r="G39" i="6"/>
  <c r="F39" i="6"/>
  <c r="E39" i="6"/>
  <c r="D39" i="6"/>
  <c r="C39" i="6"/>
  <c r="N38" i="6"/>
  <c r="M38" i="6"/>
  <c r="L38" i="6"/>
  <c r="K38" i="6"/>
  <c r="J38" i="6"/>
  <c r="I38" i="6"/>
  <c r="H38" i="6"/>
  <c r="G38" i="6"/>
  <c r="F38" i="6"/>
  <c r="E38" i="6"/>
  <c r="D38" i="6"/>
  <c r="C38" i="6"/>
  <c r="N37" i="6"/>
  <c r="M37" i="6"/>
  <c r="L37" i="6"/>
  <c r="K37" i="6"/>
  <c r="J37" i="6"/>
  <c r="I37" i="6"/>
  <c r="H37" i="6"/>
  <c r="G37" i="6"/>
  <c r="F37" i="6"/>
  <c r="E37" i="6"/>
  <c r="D37" i="6"/>
  <c r="C37" i="6"/>
  <c r="N36" i="6"/>
  <c r="M36" i="6"/>
  <c r="L36" i="6"/>
  <c r="K36" i="6"/>
  <c r="J36" i="6"/>
  <c r="I36" i="6"/>
  <c r="H36" i="6"/>
  <c r="G36" i="6"/>
  <c r="F36" i="6"/>
  <c r="E36" i="6"/>
  <c r="D36" i="6"/>
  <c r="C36" i="6"/>
  <c r="N35" i="6"/>
  <c r="M35" i="6"/>
  <c r="L35" i="6"/>
  <c r="K35" i="6"/>
  <c r="J35" i="6"/>
  <c r="I35" i="6"/>
  <c r="H35" i="6"/>
  <c r="G35" i="6"/>
  <c r="F35" i="6"/>
  <c r="E35" i="6"/>
  <c r="D35" i="6"/>
  <c r="C35" i="6"/>
  <c r="N34" i="6"/>
  <c r="M34" i="6"/>
  <c r="L34" i="6"/>
  <c r="K34" i="6"/>
  <c r="J34" i="6"/>
  <c r="I34" i="6"/>
  <c r="H34" i="6"/>
  <c r="G34" i="6"/>
  <c r="F34" i="6"/>
  <c r="E34" i="6"/>
  <c r="D34" i="6"/>
  <c r="C34" i="6"/>
  <c r="N33" i="6"/>
  <c r="M33" i="6"/>
  <c r="L33" i="6"/>
  <c r="K33" i="6"/>
  <c r="J33" i="6"/>
  <c r="I33" i="6"/>
  <c r="H33" i="6"/>
  <c r="G33" i="6"/>
  <c r="F33" i="6"/>
  <c r="E33" i="6"/>
  <c r="D33" i="6"/>
  <c r="C33" i="6"/>
  <c r="N32" i="6"/>
  <c r="M32" i="6"/>
  <c r="L32" i="6"/>
  <c r="K32" i="6"/>
  <c r="J32" i="6"/>
  <c r="I32" i="6"/>
  <c r="H32" i="6"/>
  <c r="G32" i="6"/>
  <c r="F32" i="6"/>
  <c r="E32" i="6"/>
  <c r="D32" i="6"/>
  <c r="C32" i="6"/>
  <c r="N31" i="6"/>
  <c r="M31" i="6"/>
  <c r="L31" i="6"/>
  <c r="K31" i="6"/>
  <c r="J31" i="6"/>
  <c r="I31" i="6"/>
  <c r="H31" i="6"/>
  <c r="G31" i="6"/>
  <c r="F31" i="6"/>
  <c r="E31" i="6"/>
  <c r="D31" i="6"/>
  <c r="C31" i="6"/>
  <c r="N30" i="6"/>
  <c r="M30" i="6"/>
  <c r="L30" i="6"/>
  <c r="K30" i="6"/>
  <c r="J30" i="6"/>
  <c r="I30" i="6"/>
  <c r="H30" i="6"/>
  <c r="G30" i="6"/>
  <c r="F30" i="6"/>
  <c r="E30" i="6"/>
  <c r="D30" i="6"/>
  <c r="C30" i="6"/>
  <c r="N29" i="6"/>
  <c r="M29" i="6"/>
  <c r="L29" i="6"/>
  <c r="K29" i="6"/>
  <c r="J29" i="6"/>
  <c r="I29" i="6"/>
  <c r="H29" i="6"/>
  <c r="G29" i="6"/>
  <c r="F29" i="6"/>
  <c r="E29" i="6"/>
  <c r="D29" i="6"/>
  <c r="C29" i="6"/>
  <c r="N28" i="6"/>
  <c r="M28" i="6"/>
  <c r="L28" i="6"/>
  <c r="K28" i="6"/>
  <c r="J28" i="6"/>
  <c r="I28" i="6"/>
  <c r="H28" i="6"/>
  <c r="G28" i="6"/>
  <c r="F28" i="6"/>
  <c r="E28" i="6"/>
  <c r="D28" i="6"/>
  <c r="C28" i="6"/>
  <c r="N27" i="6"/>
  <c r="M27" i="6"/>
  <c r="L27" i="6"/>
  <c r="K27" i="6"/>
  <c r="J27" i="6"/>
  <c r="I27" i="6"/>
  <c r="H27" i="6"/>
  <c r="G27" i="6"/>
  <c r="F27" i="6"/>
  <c r="E27" i="6"/>
  <c r="D27" i="6"/>
  <c r="C27" i="6"/>
  <c r="N26" i="6"/>
  <c r="M26" i="6"/>
  <c r="L26" i="6"/>
  <c r="K26" i="6"/>
  <c r="J26" i="6"/>
  <c r="I26" i="6"/>
  <c r="H26" i="6"/>
  <c r="G26" i="6"/>
  <c r="F26" i="6"/>
  <c r="E26" i="6"/>
  <c r="D26" i="6"/>
  <c r="C26" i="6"/>
  <c r="N25" i="6"/>
  <c r="M25" i="6"/>
  <c r="L25" i="6"/>
  <c r="K25" i="6"/>
  <c r="J25" i="6"/>
  <c r="I25" i="6"/>
  <c r="H25" i="6"/>
  <c r="G25" i="6"/>
  <c r="F25" i="6"/>
  <c r="E25" i="6"/>
  <c r="D25" i="6"/>
  <c r="C25" i="6"/>
  <c r="N24" i="6"/>
  <c r="M24" i="6"/>
  <c r="L24" i="6"/>
  <c r="K24" i="6"/>
  <c r="J24" i="6"/>
  <c r="I24" i="6"/>
  <c r="H24" i="6"/>
  <c r="G24" i="6"/>
  <c r="F24" i="6"/>
  <c r="E24" i="6"/>
  <c r="D24" i="6"/>
  <c r="C24" i="6"/>
  <c r="N23" i="6"/>
  <c r="M23" i="6"/>
  <c r="L23" i="6"/>
  <c r="K23" i="6"/>
  <c r="J23" i="6"/>
  <c r="I23" i="6"/>
  <c r="H23" i="6"/>
  <c r="G23" i="6"/>
  <c r="F23" i="6"/>
  <c r="E23" i="6"/>
  <c r="D23" i="6"/>
  <c r="C23" i="6"/>
  <c r="P23" i="6" s="1"/>
  <c r="N22" i="6"/>
  <c r="M22" i="6"/>
  <c r="L22" i="6"/>
  <c r="K22" i="6"/>
  <c r="J22" i="6"/>
  <c r="I22" i="6"/>
  <c r="H22" i="6"/>
  <c r="G22" i="6"/>
  <c r="F22" i="6"/>
  <c r="E22" i="6"/>
  <c r="D22" i="6"/>
  <c r="C22" i="6"/>
  <c r="O22" i="6" s="1"/>
  <c r="N21" i="6"/>
  <c r="M21" i="6"/>
  <c r="L21" i="6"/>
  <c r="K21" i="6"/>
  <c r="J21" i="6"/>
  <c r="I21" i="6"/>
  <c r="H21" i="6"/>
  <c r="G21" i="6"/>
  <c r="F21" i="6"/>
  <c r="E21" i="6"/>
  <c r="D21" i="6"/>
  <c r="C21" i="6"/>
  <c r="P21" i="6" s="1"/>
  <c r="N20" i="6"/>
  <c r="M20" i="6"/>
  <c r="L20" i="6"/>
  <c r="K20" i="6"/>
  <c r="J20" i="6"/>
  <c r="I20" i="6"/>
  <c r="H20" i="6"/>
  <c r="G20" i="6"/>
  <c r="F20" i="6"/>
  <c r="E20" i="6"/>
  <c r="D20" i="6"/>
  <c r="C20" i="6"/>
  <c r="P20" i="6" s="1"/>
  <c r="N19" i="6"/>
  <c r="M19" i="6"/>
  <c r="L19" i="6"/>
  <c r="K19" i="6"/>
  <c r="J19" i="6"/>
  <c r="I19" i="6"/>
  <c r="H19" i="6"/>
  <c r="G19" i="6"/>
  <c r="F19" i="6"/>
  <c r="E19" i="6"/>
  <c r="D19" i="6"/>
  <c r="C19" i="6"/>
  <c r="O19" i="6" s="1"/>
  <c r="N18" i="6"/>
  <c r="M18" i="6"/>
  <c r="L18" i="6"/>
  <c r="K18" i="6"/>
  <c r="J18" i="6"/>
  <c r="I18" i="6"/>
  <c r="H18" i="6"/>
  <c r="G18" i="6"/>
  <c r="F18" i="6"/>
  <c r="E18" i="6"/>
  <c r="D18" i="6"/>
  <c r="C18" i="6"/>
  <c r="O18" i="6" s="1"/>
  <c r="N16" i="6"/>
  <c r="M16" i="6"/>
  <c r="L16" i="6"/>
  <c r="K16" i="6"/>
  <c r="J16" i="6"/>
  <c r="I16" i="6"/>
  <c r="H16" i="6"/>
  <c r="G16" i="6"/>
  <c r="F16" i="6"/>
  <c r="E16" i="6"/>
  <c r="D16" i="6"/>
  <c r="C16" i="6"/>
  <c r="O16" i="6" s="1"/>
  <c r="N15" i="6"/>
  <c r="M15" i="6"/>
  <c r="L15" i="6"/>
  <c r="K15" i="6"/>
  <c r="J15" i="6"/>
  <c r="I15" i="6"/>
  <c r="H15" i="6"/>
  <c r="G15" i="6"/>
  <c r="F15" i="6"/>
  <c r="E15" i="6"/>
  <c r="D15" i="6"/>
  <c r="C15" i="6"/>
  <c r="O15" i="6" s="1"/>
  <c r="N14" i="6"/>
  <c r="M14" i="6"/>
  <c r="L14" i="6"/>
  <c r="K14" i="6"/>
  <c r="J14" i="6"/>
  <c r="I14" i="6"/>
  <c r="H14" i="6"/>
  <c r="G14" i="6"/>
  <c r="F14" i="6"/>
  <c r="E14" i="6"/>
  <c r="D14" i="6"/>
  <c r="C14" i="6"/>
  <c r="O14" i="6" s="1"/>
  <c r="N13" i="6"/>
  <c r="M13" i="6"/>
  <c r="L13" i="6"/>
  <c r="K13" i="6"/>
  <c r="J13" i="6"/>
  <c r="I13" i="6"/>
  <c r="H13" i="6"/>
  <c r="G13" i="6"/>
  <c r="F13" i="6"/>
  <c r="E13" i="6"/>
  <c r="D13" i="6"/>
  <c r="C13" i="6"/>
  <c r="O13" i="6" s="1"/>
  <c r="N12" i="6"/>
  <c r="M12" i="6"/>
  <c r="L12" i="6"/>
  <c r="K12" i="6"/>
  <c r="J12" i="6"/>
  <c r="I12" i="6"/>
  <c r="H12" i="6"/>
  <c r="G12" i="6"/>
  <c r="F12" i="6"/>
  <c r="E12" i="6"/>
  <c r="D12" i="6"/>
  <c r="C12" i="6"/>
  <c r="O12" i="6" s="1"/>
  <c r="O20" i="6"/>
  <c r="O17" i="6" l="1"/>
  <c r="P19" i="6"/>
  <c r="P17" i="6"/>
  <c r="O23" i="6"/>
  <c r="P22" i="6"/>
  <c r="P14" i="6"/>
  <c r="O21" i="6"/>
  <c r="P16" i="6"/>
  <c r="P15" i="6"/>
  <c r="P13" i="6"/>
  <c r="P18" i="6"/>
  <c r="P12" i="6"/>
  <c r="I35" i="15" l="1"/>
  <c r="I31" i="15"/>
  <c r="I32" i="15"/>
  <c r="I33" i="15"/>
  <c r="I34" i="15"/>
  <c r="I30" i="15"/>
  <c r="F17" i="122" l="1"/>
  <c r="G21" i="111" l="1"/>
  <c r="G18" i="111"/>
  <c r="G11" i="110"/>
  <c r="G32" i="122" l="1"/>
  <c r="F44" i="122" l="1"/>
  <c r="F25" i="122" l="1"/>
  <c r="F43" i="16"/>
  <c r="F36" i="16" l="1"/>
  <c r="A15" i="9" l="1"/>
  <c r="A15" i="8"/>
  <c r="A69" i="7"/>
  <c r="O69" i="7"/>
  <c r="A70" i="6"/>
  <c r="O70" i="6"/>
  <c r="G46" i="124" l="1"/>
  <c r="G44" i="124" l="1"/>
  <c r="D46" i="11" l="1"/>
  <c r="F46" i="11" s="1"/>
  <c r="F47" i="122"/>
  <c r="G47" i="122" s="1"/>
  <c r="K2" i="128" l="1"/>
  <c r="K1" i="128"/>
  <c r="K2" i="127"/>
  <c r="K1" i="127"/>
  <c r="K2" i="126"/>
  <c r="K1" i="126"/>
  <c r="K2" i="125"/>
  <c r="K1" i="125"/>
  <c r="K2" i="124"/>
  <c r="K1" i="124"/>
  <c r="K2" i="123"/>
  <c r="K1" i="123"/>
  <c r="K2" i="122"/>
  <c r="K1" i="122"/>
  <c r="H44" i="126" l="1"/>
  <c r="G20" i="110" l="1"/>
  <c r="G17" i="110"/>
  <c r="G14" i="110"/>
  <c r="G12" i="110"/>
  <c r="G25" i="112"/>
  <c r="G24" i="112"/>
  <c r="G16" i="112"/>
  <c r="G17" i="112"/>
  <c r="G18" i="112"/>
  <c r="G14" i="112"/>
  <c r="G12" i="112"/>
  <c r="G11" i="112"/>
  <c r="G30" i="113"/>
  <c r="G27" i="113"/>
  <c r="G26" i="113"/>
  <c r="G25" i="113"/>
  <c r="G19" i="113"/>
  <c r="G18" i="113"/>
  <c r="G17" i="113"/>
  <c r="G13" i="113"/>
  <c r="G12" i="113"/>
  <c r="G18" i="114"/>
  <c r="G17" i="114"/>
  <c r="G15" i="114"/>
  <c r="G12" i="114"/>
  <c r="G11" i="114"/>
  <c r="F17" i="111"/>
  <c r="G17" i="111" s="1"/>
  <c r="F16" i="111"/>
  <c r="G16" i="111" s="1"/>
  <c r="G23" i="111"/>
  <c r="G20" i="111"/>
  <c r="G19" i="111"/>
  <c r="G13" i="111"/>
  <c r="G12" i="111"/>
  <c r="F34" i="126" l="1"/>
  <c r="F33" i="126"/>
  <c r="F32" i="126"/>
  <c r="F23" i="126"/>
  <c r="F22" i="126"/>
  <c r="F21" i="126"/>
  <c r="F20" i="126"/>
  <c r="F19" i="126"/>
  <c r="F16" i="126"/>
  <c r="F15" i="126"/>
  <c r="F29" i="113"/>
  <c r="G29" i="113" s="1"/>
  <c r="F28" i="113"/>
  <c r="G28" i="113" s="1"/>
  <c r="F16" i="113"/>
  <c r="G16" i="113" s="1"/>
  <c r="F15" i="113"/>
  <c r="G15" i="113" s="1"/>
  <c r="G15" i="112"/>
  <c r="F20" i="125"/>
  <c r="F19" i="125"/>
  <c r="F17" i="125"/>
  <c r="F16" i="125"/>
  <c r="F14" i="125"/>
  <c r="F13" i="125"/>
  <c r="F12" i="125"/>
  <c r="F36" i="123"/>
  <c r="G36" i="123" s="1"/>
  <c r="F20" i="123"/>
  <c r="G57" i="124" l="1"/>
  <c r="G56" i="124"/>
  <c r="F53" i="122"/>
  <c r="F52" i="122"/>
  <c r="F50" i="122"/>
  <c r="F48" i="122"/>
  <c r="F43" i="122"/>
  <c r="F42" i="122"/>
  <c r="F41" i="122"/>
  <c r="F40" i="122"/>
  <c r="F39" i="122"/>
  <c r="F38" i="122"/>
  <c r="F37" i="122"/>
  <c r="F36" i="122"/>
  <c r="F35" i="122"/>
  <c r="F26" i="122"/>
  <c r="G12" i="123" l="1"/>
  <c r="G45" i="122"/>
  <c r="G48" i="122"/>
  <c r="G50" i="122"/>
  <c r="G46" i="122"/>
  <c r="G44" i="122"/>
  <c r="G26" i="122"/>
  <c r="G16" i="114" l="1"/>
  <c r="J33" i="128"/>
  <c r="I33" i="128"/>
  <c r="H33" i="128"/>
  <c r="H34" i="128" s="1"/>
  <c r="G32" i="128"/>
  <c r="G31" i="128"/>
  <c r="G30" i="128"/>
  <c r="G29" i="128"/>
  <c r="G28" i="128"/>
  <c r="G27" i="128"/>
  <c r="G26" i="128"/>
  <c r="G25" i="128"/>
  <c r="G24" i="128"/>
  <c r="G23" i="128"/>
  <c r="G22" i="128"/>
  <c r="G21" i="128"/>
  <c r="G20" i="128"/>
  <c r="G19" i="128"/>
  <c r="G18" i="128"/>
  <c r="G17" i="128"/>
  <c r="G16" i="128"/>
  <c r="G15" i="128"/>
  <c r="G14" i="128"/>
  <c r="G13" i="128"/>
  <c r="G12" i="128"/>
  <c r="G11" i="128"/>
  <c r="G71" i="127"/>
  <c r="G70" i="127"/>
  <c r="G69" i="127"/>
  <c r="G68" i="127"/>
  <c r="G67" i="127"/>
  <c r="G72" i="127" s="1"/>
  <c r="G49" i="127" s="1"/>
  <c r="D64" i="127"/>
  <c r="E47" i="127" s="1"/>
  <c r="G47" i="127" s="1"/>
  <c r="F61" i="127"/>
  <c r="D56" i="11" s="1"/>
  <c r="E61" i="127"/>
  <c r="D61" i="127"/>
  <c r="J44" i="127"/>
  <c r="I44" i="127"/>
  <c r="H44" i="127"/>
  <c r="G43" i="127"/>
  <c r="G42" i="127"/>
  <c r="G41" i="127"/>
  <c r="G40" i="127"/>
  <c r="G39" i="127"/>
  <c r="G38" i="127"/>
  <c r="G37" i="127"/>
  <c r="G36" i="127"/>
  <c r="G34" i="127"/>
  <c r="G33" i="127"/>
  <c r="G32" i="127"/>
  <c r="G31" i="127"/>
  <c r="G30" i="127"/>
  <c r="G29" i="127"/>
  <c r="G28" i="127"/>
  <c r="G27" i="127"/>
  <c r="G26" i="127"/>
  <c r="G25" i="127"/>
  <c r="G24" i="127"/>
  <c r="G23" i="127"/>
  <c r="G21" i="127"/>
  <c r="G20" i="127"/>
  <c r="G19" i="127"/>
  <c r="G18" i="127"/>
  <c r="G17" i="127"/>
  <c r="G16" i="127"/>
  <c r="G15" i="127"/>
  <c r="G14" i="127"/>
  <c r="G13" i="127"/>
  <c r="G12" i="127"/>
  <c r="G65" i="126"/>
  <c r="G64" i="126"/>
  <c r="G63" i="126"/>
  <c r="G62" i="126"/>
  <c r="G61" i="126"/>
  <c r="F55" i="126"/>
  <c r="D53" i="11" s="1"/>
  <c r="E55" i="126"/>
  <c r="E58" i="126" s="1"/>
  <c r="G41" i="126" s="1"/>
  <c r="D55" i="126"/>
  <c r="D58" i="126" s="1"/>
  <c r="E40" i="126" s="1"/>
  <c r="G40" i="126" s="1"/>
  <c r="J37" i="126"/>
  <c r="J38" i="126" s="1"/>
  <c r="I37" i="126"/>
  <c r="I39" i="126" s="1"/>
  <c r="H37" i="126"/>
  <c r="H38" i="126" s="1"/>
  <c r="G35" i="126"/>
  <c r="G34" i="126"/>
  <c r="G33" i="126"/>
  <c r="G32" i="126"/>
  <c r="G31" i="126"/>
  <c r="G30" i="126"/>
  <c r="G29" i="126"/>
  <c r="G28" i="126"/>
  <c r="G27" i="126"/>
  <c r="G26" i="126"/>
  <c r="G25" i="126"/>
  <c r="G24" i="126"/>
  <c r="G23" i="126"/>
  <c r="G22" i="126"/>
  <c r="G21" i="126"/>
  <c r="G20" i="126"/>
  <c r="G19" i="126"/>
  <c r="G18" i="126"/>
  <c r="G17" i="126"/>
  <c r="G16" i="126"/>
  <c r="G15" i="126"/>
  <c r="G14" i="126"/>
  <c r="G13" i="126"/>
  <c r="G12" i="126"/>
  <c r="G47" i="125"/>
  <c r="G46" i="125"/>
  <c r="G45" i="125"/>
  <c r="G44" i="125"/>
  <c r="G43" i="125"/>
  <c r="G48" i="125" s="1"/>
  <c r="G26" i="125" s="1"/>
  <c r="F37" i="125"/>
  <c r="E37" i="125"/>
  <c r="E40" i="125" s="1"/>
  <c r="G25" i="125" s="1"/>
  <c r="D37" i="125"/>
  <c r="D40" i="125" s="1"/>
  <c r="E24" i="125" s="1"/>
  <c r="G24" i="125" s="1"/>
  <c r="H22" i="125"/>
  <c r="J21" i="125"/>
  <c r="I21" i="125"/>
  <c r="H21" i="125"/>
  <c r="G20" i="125"/>
  <c r="G19" i="125"/>
  <c r="G18" i="125"/>
  <c r="G17" i="125"/>
  <c r="G16" i="125"/>
  <c r="G15" i="125"/>
  <c r="G14" i="125"/>
  <c r="G13" i="125"/>
  <c r="G12" i="125"/>
  <c r="G88" i="124"/>
  <c r="G87" i="124"/>
  <c r="G86" i="124"/>
  <c r="G85" i="124"/>
  <c r="G84" i="124"/>
  <c r="G89" i="124" s="1"/>
  <c r="G64" i="124" s="1"/>
  <c r="F78" i="124"/>
  <c r="D45" i="11" s="1"/>
  <c r="E78" i="124"/>
  <c r="E81" i="124" s="1"/>
  <c r="G63" i="124" s="1"/>
  <c r="D78" i="124"/>
  <c r="D81" i="124" s="1"/>
  <c r="E62" i="124" s="1"/>
  <c r="G62" i="124" s="1"/>
  <c r="J59" i="124"/>
  <c r="I59" i="124"/>
  <c r="H59" i="124"/>
  <c r="G58" i="124"/>
  <c r="G55" i="124"/>
  <c r="G54" i="124"/>
  <c r="G53" i="124"/>
  <c r="G51" i="124"/>
  <c r="G50" i="124"/>
  <c r="G49" i="124"/>
  <c r="G48" i="124"/>
  <c r="G47" i="124"/>
  <c r="G45" i="124"/>
  <c r="G43" i="124"/>
  <c r="G42" i="124"/>
  <c r="G41" i="124"/>
  <c r="G40" i="124"/>
  <c r="G39" i="124"/>
  <c r="G38" i="124"/>
  <c r="G37" i="124"/>
  <c r="G36" i="124"/>
  <c r="G35" i="124"/>
  <c r="G34" i="124"/>
  <c r="G33" i="124"/>
  <c r="G32" i="124"/>
  <c r="G31" i="124"/>
  <c r="G30" i="124"/>
  <c r="G29" i="124"/>
  <c r="G28" i="124"/>
  <c r="G27" i="124"/>
  <c r="G26" i="124"/>
  <c r="G25" i="124"/>
  <c r="G24" i="124"/>
  <c r="G23" i="124"/>
  <c r="G22" i="124"/>
  <c r="G21" i="124"/>
  <c r="G20" i="124"/>
  <c r="G19" i="124"/>
  <c r="G18" i="124"/>
  <c r="G17" i="124"/>
  <c r="G16" i="124"/>
  <c r="G15" i="124"/>
  <c r="G14" i="124"/>
  <c r="G13" i="124"/>
  <c r="G12" i="124"/>
  <c r="G11" i="124"/>
  <c r="J43" i="123"/>
  <c r="I43" i="123"/>
  <c r="J42" i="123"/>
  <c r="I42" i="123"/>
  <c r="H42" i="123"/>
  <c r="H43" i="123" s="1"/>
  <c r="G41" i="123"/>
  <c r="G40" i="123"/>
  <c r="G39" i="123"/>
  <c r="G38" i="123"/>
  <c r="G37" i="123"/>
  <c r="G35" i="123"/>
  <c r="G34" i="123"/>
  <c r="G33" i="123"/>
  <c r="G32" i="123"/>
  <c r="G31" i="123"/>
  <c r="G30" i="123"/>
  <c r="G29" i="123"/>
  <c r="G28" i="123"/>
  <c r="G27" i="123"/>
  <c r="G26" i="123"/>
  <c r="G25" i="123"/>
  <c r="G24" i="123"/>
  <c r="G23" i="123"/>
  <c r="G22" i="123"/>
  <c r="G21" i="123"/>
  <c r="G20" i="123"/>
  <c r="G19" i="123"/>
  <c r="G18" i="123"/>
  <c r="G17" i="123"/>
  <c r="G16" i="123"/>
  <c r="G15" i="123"/>
  <c r="G14" i="123"/>
  <c r="G13" i="123"/>
  <c r="G88" i="122"/>
  <c r="G87" i="122"/>
  <c r="G86" i="122"/>
  <c r="G85" i="122"/>
  <c r="G84" i="122"/>
  <c r="F78" i="122"/>
  <c r="D44" i="11" s="1"/>
  <c r="E78" i="122"/>
  <c r="E81" i="122" s="1"/>
  <c r="G60" i="122" s="1"/>
  <c r="D78" i="122"/>
  <c r="D81" i="122" s="1"/>
  <c r="J56" i="122"/>
  <c r="I56" i="122"/>
  <c r="H56" i="122"/>
  <c r="H57" i="122" s="1"/>
  <c r="G54" i="122"/>
  <c r="G53" i="122"/>
  <c r="G52" i="122"/>
  <c r="G51" i="122"/>
  <c r="G49" i="122"/>
  <c r="G43" i="122"/>
  <c r="G42" i="122"/>
  <c r="T41" i="122"/>
  <c r="S41" i="122"/>
  <c r="R41" i="122"/>
  <c r="Q41" i="122"/>
  <c r="P41" i="122"/>
  <c r="G41" i="122"/>
  <c r="T40" i="122"/>
  <c r="S40" i="122"/>
  <c r="R40" i="122"/>
  <c r="Q40" i="122"/>
  <c r="P40" i="122"/>
  <c r="G40" i="122"/>
  <c r="T39" i="122"/>
  <c r="S39" i="122"/>
  <c r="R39" i="122"/>
  <c r="Q39" i="122"/>
  <c r="P39" i="122"/>
  <c r="G39" i="122"/>
  <c r="G38" i="122"/>
  <c r="G37" i="122"/>
  <c r="G36" i="122"/>
  <c r="G35" i="122"/>
  <c r="G34" i="122"/>
  <c r="G33" i="122"/>
  <c r="G30" i="122"/>
  <c r="G29" i="122"/>
  <c r="G28" i="122"/>
  <c r="G27" i="122"/>
  <c r="G25" i="122"/>
  <c r="G24" i="122"/>
  <c r="G23" i="122"/>
  <c r="G22" i="122"/>
  <c r="G21" i="122"/>
  <c r="G20" i="122"/>
  <c r="G19" i="122"/>
  <c r="G18" i="122"/>
  <c r="G17" i="122"/>
  <c r="G16" i="122"/>
  <c r="G15" i="122"/>
  <c r="G14" i="122"/>
  <c r="G13" i="122"/>
  <c r="G12" i="122"/>
  <c r="E59" i="122" l="1"/>
  <c r="G59" i="122" s="1"/>
  <c r="G56" i="122"/>
  <c r="G58" i="122" s="1"/>
  <c r="E64" i="127"/>
  <c r="G48" i="127" s="1"/>
  <c r="G44" i="127"/>
  <c r="H46" i="127"/>
  <c r="I46" i="127"/>
  <c r="J46" i="127"/>
  <c r="J39" i="126"/>
  <c r="J43" i="126"/>
  <c r="J44" i="126" s="1"/>
  <c r="I38" i="126"/>
  <c r="I43" i="126" s="1"/>
  <c r="G66" i="126"/>
  <c r="G42" i="126" s="1"/>
  <c r="G21" i="125"/>
  <c r="G23" i="125" s="1"/>
  <c r="G89" i="122"/>
  <c r="G61" i="122" s="1"/>
  <c r="G42" i="123"/>
  <c r="J44" i="123"/>
  <c r="J45" i="123" s="1"/>
  <c r="G37" i="126"/>
  <c r="G39" i="126" s="1"/>
  <c r="G59" i="124"/>
  <c r="G61" i="124" s="1"/>
  <c r="H45" i="127"/>
  <c r="G33" i="128"/>
  <c r="I34" i="128"/>
  <c r="I36" i="128" s="1"/>
  <c r="I35" i="128"/>
  <c r="H39" i="126"/>
  <c r="H43" i="126" s="1"/>
  <c r="G34" i="128"/>
  <c r="G36" i="128" s="1"/>
  <c r="G35" i="128"/>
  <c r="J34" i="128"/>
  <c r="J36" i="128" s="1"/>
  <c r="H35" i="128"/>
  <c r="H36" i="128" s="1"/>
  <c r="J35" i="128"/>
  <c r="I45" i="127"/>
  <c r="J45" i="127"/>
  <c r="I22" i="125"/>
  <c r="J22" i="125"/>
  <c r="J27" i="125" s="1"/>
  <c r="J28" i="125" s="1"/>
  <c r="H23" i="125"/>
  <c r="H27" i="125" s="1"/>
  <c r="I23" i="125"/>
  <c r="J23" i="125"/>
  <c r="H60" i="124"/>
  <c r="J60" i="124"/>
  <c r="J65" i="124" s="1"/>
  <c r="J66" i="124" s="1"/>
  <c r="H61" i="124"/>
  <c r="I61" i="124"/>
  <c r="I60" i="124"/>
  <c r="J61" i="124"/>
  <c r="H44" i="123"/>
  <c r="H45" i="123" s="1"/>
  <c r="I44" i="123"/>
  <c r="I45" i="123" s="1"/>
  <c r="J57" i="122"/>
  <c r="H58" i="122"/>
  <c r="H62" i="122" s="1"/>
  <c r="I57" i="122"/>
  <c r="I58" i="122"/>
  <c r="J58" i="122"/>
  <c r="H50" i="127" l="1"/>
  <c r="H51" i="127" s="1"/>
  <c r="H53" i="127" s="1"/>
  <c r="G45" i="127"/>
  <c r="G46" i="127"/>
  <c r="G44" i="123"/>
  <c r="G43" i="123"/>
  <c r="C38" i="5"/>
  <c r="C7" i="5"/>
  <c r="I44" i="126"/>
  <c r="I45" i="126" s="1"/>
  <c r="J45" i="126"/>
  <c r="G22" i="125"/>
  <c r="G27" i="125" s="1"/>
  <c r="G28" i="125" s="1"/>
  <c r="G29" i="125" s="1"/>
  <c r="I27" i="125"/>
  <c r="G38" i="126"/>
  <c r="G43" i="126" s="1"/>
  <c r="I62" i="122"/>
  <c r="I63" i="122" s="1"/>
  <c r="I64" i="122" s="1"/>
  <c r="J62" i="122"/>
  <c r="J63" i="122" s="1"/>
  <c r="J64" i="122" s="1"/>
  <c r="G57" i="122"/>
  <c r="G62" i="122" s="1"/>
  <c r="G60" i="124"/>
  <c r="G65" i="124" s="1"/>
  <c r="H45" i="126"/>
  <c r="C29" i="5" s="1"/>
  <c r="J50" i="127"/>
  <c r="I50" i="127"/>
  <c r="H28" i="125"/>
  <c r="H29" i="125" s="1"/>
  <c r="J29" i="125"/>
  <c r="J67" i="124"/>
  <c r="I65" i="124"/>
  <c r="H65" i="124"/>
  <c r="H63" i="122"/>
  <c r="H64" i="122" s="1"/>
  <c r="G50" i="127" l="1"/>
  <c r="G51" i="127" s="1"/>
  <c r="G53" i="127" s="1"/>
  <c r="G45" i="123"/>
  <c r="I51" i="127"/>
  <c r="I53" i="127" s="1"/>
  <c r="J51" i="127"/>
  <c r="J53" i="127" s="1"/>
  <c r="C6" i="5"/>
  <c r="I28" i="125"/>
  <c r="I29" i="125" s="1"/>
  <c r="C10" i="5" s="1"/>
  <c r="G63" i="122"/>
  <c r="G64" i="122" s="1"/>
  <c r="G66" i="124"/>
  <c r="G67" i="124" s="1"/>
  <c r="G44" i="126"/>
  <c r="G45" i="126" s="1"/>
  <c r="H66" i="124"/>
  <c r="H67" i="124" s="1"/>
  <c r="I66" i="124"/>
  <c r="I67" i="124" s="1"/>
  <c r="P10" i="5" l="1"/>
  <c r="B69" i="7"/>
  <c r="B17" i="7"/>
  <c r="C33" i="5"/>
  <c r="C8" i="5"/>
  <c r="E19" i="121"/>
  <c r="E16" i="121"/>
  <c r="E13" i="121"/>
  <c r="E10" i="121"/>
  <c r="E7" i="121"/>
  <c r="E4" i="121"/>
  <c r="B15" i="9" l="1"/>
  <c r="B15" i="8"/>
  <c r="B17" i="6"/>
  <c r="B70" i="6"/>
  <c r="E22" i="121"/>
  <c r="G22" i="121" s="1"/>
  <c r="E40" i="118"/>
  <c r="E36" i="118"/>
  <c r="E32" i="118"/>
  <c r="E28" i="118"/>
  <c r="E24" i="118"/>
  <c r="E20" i="118"/>
  <c r="E16" i="118"/>
  <c r="E12" i="118"/>
  <c r="E8" i="118"/>
  <c r="E4" i="118"/>
  <c r="E44" i="118" l="1"/>
  <c r="G44" i="118" s="1"/>
  <c r="F55" i="26"/>
  <c r="G27" i="112" l="1"/>
  <c r="G26" i="112"/>
  <c r="G24" i="17" l="1"/>
  <c r="F24" i="17"/>
  <c r="I82" i="38" l="1"/>
  <c r="F82" i="38"/>
  <c r="F81" i="38"/>
  <c r="F80" i="38"/>
  <c r="I79" i="38"/>
  <c r="F79" i="38"/>
  <c r="F78" i="38"/>
  <c r="F77" i="38"/>
  <c r="F76" i="38"/>
  <c r="F75" i="38"/>
  <c r="F74" i="38"/>
  <c r="F71" i="38"/>
  <c r="F70" i="38"/>
  <c r="F69" i="38"/>
  <c r="F68" i="38"/>
  <c r="F67" i="38"/>
  <c r="F66" i="38"/>
  <c r="E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I2" i="38"/>
  <c r="I1" i="38"/>
  <c r="I45" i="44"/>
  <c r="F45" i="44"/>
  <c r="F44" i="44"/>
  <c r="F43" i="44"/>
  <c r="I42" i="44"/>
  <c r="F42" i="44"/>
  <c r="F41" i="44"/>
  <c r="F40" i="44"/>
  <c r="F39" i="44"/>
  <c r="F38" i="44"/>
  <c r="F37" i="44"/>
  <c r="F34" i="44"/>
  <c r="F33" i="44"/>
  <c r="F32" i="44"/>
  <c r="F31" i="44"/>
  <c r="F30" i="44"/>
  <c r="F29" i="44"/>
  <c r="E29" i="44"/>
  <c r="F28" i="44"/>
  <c r="F27" i="44"/>
  <c r="F26" i="44"/>
  <c r="F25" i="44"/>
  <c r="F24" i="44"/>
  <c r="E23" i="44"/>
  <c r="F21" i="44"/>
  <c r="F20" i="44"/>
  <c r="F19" i="44"/>
  <c r="F18" i="44"/>
  <c r="F17" i="44"/>
  <c r="F16" i="44"/>
  <c r="F15" i="44"/>
  <c r="F14" i="44"/>
  <c r="F13" i="44"/>
  <c r="F12" i="44"/>
  <c r="F11" i="44"/>
  <c r="F10" i="44"/>
  <c r="I2" i="44"/>
  <c r="I1" i="44"/>
  <c r="I31" i="40"/>
  <c r="F31" i="40"/>
  <c r="F30" i="40"/>
  <c r="F29" i="40"/>
  <c r="I28" i="40"/>
  <c r="F28" i="40"/>
  <c r="F27" i="40"/>
  <c r="F26" i="40"/>
  <c r="F25" i="40"/>
  <c r="F24" i="40"/>
  <c r="F21" i="40"/>
  <c r="F20" i="40"/>
  <c r="F19" i="40"/>
  <c r="F18" i="40"/>
  <c r="F17" i="40"/>
  <c r="F16" i="40"/>
  <c r="E16" i="40"/>
  <c r="F15" i="40"/>
  <c r="F14" i="40"/>
  <c r="F13" i="40"/>
  <c r="F12" i="40"/>
  <c r="F11" i="40"/>
  <c r="F10" i="40"/>
  <c r="I2" i="40"/>
  <c r="I1" i="40"/>
  <c r="M230" i="39"/>
  <c r="J230" i="39"/>
  <c r="I230" i="39"/>
  <c r="J229" i="39"/>
  <c r="I229" i="39"/>
  <c r="H229" i="39"/>
  <c r="G229" i="39"/>
  <c r="F229" i="39"/>
  <c r="E229" i="39"/>
  <c r="D229" i="39"/>
  <c r="C229" i="39"/>
  <c r="J228" i="39"/>
  <c r="I228" i="39"/>
  <c r="H228" i="39"/>
  <c r="G228" i="39"/>
  <c r="F228" i="39"/>
  <c r="E228" i="39"/>
  <c r="D228" i="39"/>
  <c r="C228" i="39"/>
  <c r="M227" i="39"/>
  <c r="J227" i="39"/>
  <c r="I227" i="39"/>
  <c r="J226" i="39"/>
  <c r="I226" i="39"/>
  <c r="H226" i="39"/>
  <c r="G226" i="39"/>
  <c r="F226" i="39"/>
  <c r="E226" i="39"/>
  <c r="D226" i="39"/>
  <c r="C226" i="39"/>
  <c r="J225" i="39"/>
  <c r="I225" i="39"/>
  <c r="H225" i="39"/>
  <c r="G225" i="39"/>
  <c r="F225" i="39"/>
  <c r="E225" i="39"/>
  <c r="D225" i="39"/>
  <c r="C225" i="39"/>
  <c r="J224" i="39"/>
  <c r="I224" i="39"/>
  <c r="H224" i="39"/>
  <c r="G224" i="39"/>
  <c r="F224" i="39"/>
  <c r="E224" i="39"/>
  <c r="D224" i="39"/>
  <c r="C224" i="39"/>
  <c r="J223" i="39"/>
  <c r="I223" i="39"/>
  <c r="H223" i="39"/>
  <c r="G223" i="39"/>
  <c r="F223" i="39"/>
  <c r="E223" i="39"/>
  <c r="D223" i="39"/>
  <c r="C223" i="39"/>
  <c r="I217" i="39"/>
  <c r="H217" i="39"/>
  <c r="I215" i="39"/>
  <c r="I214" i="39"/>
  <c r="I213" i="39"/>
  <c r="I212" i="39"/>
  <c r="I211" i="39"/>
  <c r="I210" i="39"/>
  <c r="H210" i="39"/>
  <c r="I209" i="39"/>
  <c r="H209" i="39"/>
  <c r="I208" i="39"/>
  <c r="I207" i="39"/>
  <c r="I206" i="39"/>
  <c r="I205" i="39"/>
  <c r="I204" i="39"/>
  <c r="I203" i="39"/>
  <c r="I202" i="39"/>
  <c r="I201" i="39"/>
  <c r="I200" i="39"/>
  <c r="I199" i="39"/>
  <c r="I197" i="39"/>
  <c r="I196" i="39"/>
  <c r="H196" i="39"/>
  <c r="I195" i="39"/>
  <c r="A195" i="39"/>
  <c r="I194" i="39"/>
  <c r="A194" i="39"/>
  <c r="I193" i="39"/>
  <c r="A193" i="39"/>
  <c r="I192" i="39"/>
  <c r="A192" i="39"/>
  <c r="I191" i="39"/>
  <c r="A191" i="39"/>
  <c r="I190" i="39"/>
  <c r="H190" i="39"/>
  <c r="A190" i="39"/>
  <c r="I189" i="39"/>
  <c r="H189" i="39"/>
  <c r="A189" i="39"/>
  <c r="I188" i="39"/>
  <c r="H188" i="39"/>
  <c r="A188" i="39"/>
  <c r="I187" i="39"/>
  <c r="H187" i="39"/>
  <c r="A187" i="39"/>
  <c r="I186" i="39"/>
  <c r="H186" i="39"/>
  <c r="A186" i="39"/>
  <c r="I185" i="39"/>
  <c r="H185" i="39"/>
  <c r="A185" i="39"/>
  <c r="I184" i="39"/>
  <c r="H184" i="39"/>
  <c r="A184" i="39"/>
  <c r="I183" i="39"/>
  <c r="H183" i="39"/>
  <c r="A183" i="39"/>
  <c r="I182" i="39"/>
  <c r="H182" i="39"/>
  <c r="A182" i="39"/>
  <c r="I181" i="39"/>
  <c r="H181" i="39"/>
  <c r="A181" i="39"/>
  <c r="I180" i="39"/>
  <c r="H180" i="39"/>
  <c r="A180" i="39"/>
  <c r="I179" i="39"/>
  <c r="H179" i="39"/>
  <c r="A179" i="39"/>
  <c r="I178" i="39"/>
  <c r="H178" i="39"/>
  <c r="A178" i="39"/>
  <c r="I177" i="39"/>
  <c r="H177" i="39"/>
  <c r="A177" i="39"/>
  <c r="I176" i="39"/>
  <c r="H176" i="39"/>
  <c r="A176" i="39"/>
  <c r="I175" i="39"/>
  <c r="H175" i="39"/>
  <c r="I173" i="39"/>
  <c r="H173" i="39"/>
  <c r="I172" i="39"/>
  <c r="I171" i="39"/>
  <c r="I170" i="39"/>
  <c r="I169" i="39"/>
  <c r="I168" i="39"/>
  <c r="I167" i="39"/>
  <c r="I166" i="39"/>
  <c r="I165" i="39"/>
  <c r="I164" i="39"/>
  <c r="I163" i="39"/>
  <c r="I161" i="39"/>
  <c r="I160" i="39"/>
  <c r="H160" i="39"/>
  <c r="I159" i="39"/>
  <c r="A159" i="39"/>
  <c r="I158" i="39"/>
  <c r="A158" i="39"/>
  <c r="I157" i="39"/>
  <c r="A157" i="39"/>
  <c r="I156" i="39"/>
  <c r="H156" i="39"/>
  <c r="A156" i="39"/>
  <c r="I155" i="39"/>
  <c r="H155" i="39"/>
  <c r="A155" i="39"/>
  <c r="I154" i="39"/>
  <c r="H154" i="39"/>
  <c r="A154" i="39"/>
  <c r="I153" i="39"/>
  <c r="H153" i="39"/>
  <c r="A153" i="39"/>
  <c r="I152" i="39"/>
  <c r="H152" i="39"/>
  <c r="I150" i="39"/>
  <c r="H150" i="39"/>
  <c r="I149" i="39"/>
  <c r="I148" i="39"/>
  <c r="I147" i="39"/>
  <c r="I146" i="39"/>
  <c r="I145" i="39"/>
  <c r="I144" i="39"/>
  <c r="I143" i="39"/>
  <c r="I142" i="39"/>
  <c r="I141" i="39"/>
  <c r="I140" i="39"/>
  <c r="I138" i="39"/>
  <c r="I137" i="39"/>
  <c r="H137" i="39"/>
  <c r="I136" i="39"/>
  <c r="A136" i="39"/>
  <c r="I135" i="39"/>
  <c r="A135" i="39"/>
  <c r="I134" i="39"/>
  <c r="A134" i="39"/>
  <c r="I133" i="39"/>
  <c r="H133" i="39"/>
  <c r="A133" i="39"/>
  <c r="I132" i="39"/>
  <c r="H132" i="39"/>
  <c r="A132" i="39"/>
  <c r="I131" i="39"/>
  <c r="H131" i="39"/>
  <c r="A131" i="39"/>
  <c r="I130" i="39"/>
  <c r="H130" i="39"/>
  <c r="A130" i="39"/>
  <c r="I129" i="39"/>
  <c r="H129" i="39"/>
  <c r="A129" i="39"/>
  <c r="I128" i="39"/>
  <c r="H128" i="39"/>
  <c r="A128" i="39"/>
  <c r="I127" i="39"/>
  <c r="H127" i="39"/>
  <c r="I125" i="39"/>
  <c r="H125" i="39"/>
  <c r="I124" i="39"/>
  <c r="I123" i="39"/>
  <c r="I122" i="39"/>
  <c r="I121" i="39"/>
  <c r="I120" i="39"/>
  <c r="I119" i="39"/>
  <c r="I118" i="39"/>
  <c r="I117" i="39"/>
  <c r="I116" i="39"/>
  <c r="I115" i="39"/>
  <c r="I113" i="39"/>
  <c r="I112" i="39"/>
  <c r="H112" i="39"/>
  <c r="I111" i="39"/>
  <c r="A111" i="39"/>
  <c r="I110" i="39"/>
  <c r="A110" i="39"/>
  <c r="I109" i="39"/>
  <c r="A109" i="39"/>
  <c r="I108" i="39"/>
  <c r="A108" i="39"/>
  <c r="I107" i="39"/>
  <c r="H107" i="39"/>
  <c r="A107" i="39"/>
  <c r="I106" i="39"/>
  <c r="H106" i="39"/>
  <c r="A106" i="39"/>
  <c r="I105" i="39"/>
  <c r="H105" i="39"/>
  <c r="A105" i="39"/>
  <c r="I104" i="39"/>
  <c r="H104" i="39"/>
  <c r="A104" i="39"/>
  <c r="I103" i="39"/>
  <c r="H103" i="39"/>
  <c r="A103" i="39"/>
  <c r="I102" i="39"/>
  <c r="H102" i="39"/>
  <c r="A102" i="39"/>
  <c r="I101" i="39"/>
  <c r="H101" i="39"/>
  <c r="A101" i="39"/>
  <c r="I100" i="39"/>
  <c r="H100" i="39"/>
  <c r="A100" i="39"/>
  <c r="I99" i="39"/>
  <c r="H99" i="39"/>
  <c r="A99" i="39"/>
  <c r="I98" i="39"/>
  <c r="H98" i="39"/>
  <c r="I96" i="39"/>
  <c r="H96" i="39"/>
  <c r="I95" i="39"/>
  <c r="I94" i="39"/>
  <c r="I93" i="39"/>
  <c r="I92" i="39"/>
  <c r="I91" i="39"/>
  <c r="I90" i="39"/>
  <c r="I89" i="39"/>
  <c r="I88" i="39"/>
  <c r="I87" i="39"/>
  <c r="I86" i="39"/>
  <c r="I84" i="39"/>
  <c r="I83" i="39"/>
  <c r="H83" i="39"/>
  <c r="I82" i="39"/>
  <c r="A82" i="39"/>
  <c r="I81" i="39"/>
  <c r="A81" i="39"/>
  <c r="I80" i="39"/>
  <c r="A80" i="39"/>
  <c r="I79" i="39"/>
  <c r="H79" i="39"/>
  <c r="A79" i="39"/>
  <c r="I78" i="39"/>
  <c r="H78" i="39"/>
  <c r="A78" i="39"/>
  <c r="I77" i="39"/>
  <c r="H77" i="39"/>
  <c r="A77" i="39"/>
  <c r="I76" i="39"/>
  <c r="H76" i="39"/>
  <c r="A76" i="39"/>
  <c r="I75" i="39"/>
  <c r="H75" i="39"/>
  <c r="A75" i="39"/>
  <c r="I74" i="39"/>
  <c r="H74" i="39"/>
  <c r="A74" i="39"/>
  <c r="I73" i="39"/>
  <c r="H73" i="39"/>
  <c r="A73" i="39"/>
  <c r="I72" i="39"/>
  <c r="H72" i="39"/>
  <c r="A72" i="39"/>
  <c r="I71" i="39"/>
  <c r="H71" i="39"/>
  <c r="A71" i="39"/>
  <c r="I70" i="39"/>
  <c r="H70" i="39"/>
  <c r="A70" i="39"/>
  <c r="I69" i="39"/>
  <c r="H69" i="39"/>
  <c r="A69" i="39"/>
  <c r="I68" i="39"/>
  <c r="H68" i="39"/>
  <c r="A68" i="39"/>
  <c r="I67" i="39"/>
  <c r="H67" i="39"/>
  <c r="A67" i="39"/>
  <c r="I66" i="39"/>
  <c r="H66" i="39"/>
  <c r="A66" i="39"/>
  <c r="I65" i="39"/>
  <c r="H65" i="39"/>
  <c r="A65" i="39"/>
  <c r="I64" i="39"/>
  <c r="H64" i="39"/>
  <c r="A64" i="39"/>
  <c r="I63" i="39"/>
  <c r="H63" i="39"/>
  <c r="A63" i="39"/>
  <c r="I62" i="39"/>
  <c r="H62" i="39"/>
  <c r="A62" i="39"/>
  <c r="I61" i="39"/>
  <c r="H61" i="39"/>
  <c r="A61" i="39"/>
  <c r="I60" i="39"/>
  <c r="H60" i="39"/>
  <c r="A60" i="39"/>
  <c r="I59" i="39"/>
  <c r="H59" i="39"/>
  <c r="A59" i="39"/>
  <c r="I58" i="39"/>
  <c r="H58" i="39"/>
  <c r="I56" i="39"/>
  <c r="H56" i="39"/>
  <c r="I55" i="39"/>
  <c r="I54" i="39"/>
  <c r="I53" i="39"/>
  <c r="I52" i="39"/>
  <c r="I51" i="39"/>
  <c r="I50" i="39"/>
  <c r="I49" i="39"/>
  <c r="I48" i="39"/>
  <c r="I47" i="39"/>
  <c r="I46" i="39"/>
  <c r="A45" i="39"/>
  <c r="I44" i="39"/>
  <c r="A44" i="39"/>
  <c r="I43" i="39"/>
  <c r="H43" i="39"/>
  <c r="I42" i="39"/>
  <c r="A42" i="39"/>
  <c r="I41" i="39"/>
  <c r="A41" i="39"/>
  <c r="I40" i="39"/>
  <c r="A40" i="39"/>
  <c r="I39" i="39"/>
  <c r="A39" i="39"/>
  <c r="I38" i="39"/>
  <c r="A38" i="39"/>
  <c r="I37" i="39"/>
  <c r="H37" i="39"/>
  <c r="A37" i="39"/>
  <c r="I36" i="39"/>
  <c r="H36" i="39"/>
  <c r="A36" i="39"/>
  <c r="I35" i="39"/>
  <c r="H35" i="39"/>
  <c r="A35" i="39"/>
  <c r="I34" i="39"/>
  <c r="H34" i="39"/>
  <c r="A34" i="39"/>
  <c r="I33" i="39"/>
  <c r="H33" i="39"/>
  <c r="A33" i="39"/>
  <c r="I32" i="39"/>
  <c r="H32" i="39"/>
  <c r="A32" i="39"/>
  <c r="I31" i="39"/>
  <c r="H31" i="39"/>
  <c r="A31" i="39"/>
  <c r="I30" i="39"/>
  <c r="H30" i="39"/>
  <c r="A30" i="39"/>
  <c r="I29" i="39"/>
  <c r="H29" i="39"/>
  <c r="A29" i="39"/>
  <c r="I28" i="39"/>
  <c r="H28" i="39"/>
  <c r="A28" i="39"/>
  <c r="I27" i="39"/>
  <c r="H27" i="39"/>
  <c r="A27" i="39"/>
  <c r="I26" i="39"/>
  <c r="H26" i="39"/>
  <c r="A26" i="39"/>
  <c r="I25" i="39"/>
  <c r="H25" i="39"/>
  <c r="A25" i="39"/>
  <c r="I24" i="39"/>
  <c r="H24" i="39"/>
  <c r="A24" i="39"/>
  <c r="I23" i="39"/>
  <c r="H23" i="39"/>
  <c r="A23" i="39"/>
  <c r="I22" i="39"/>
  <c r="H22" i="39"/>
  <c r="A22" i="39"/>
  <c r="I21" i="39"/>
  <c r="H21" i="39"/>
  <c r="A21" i="39"/>
  <c r="I20" i="39"/>
  <c r="H20" i="39"/>
  <c r="I19" i="39"/>
  <c r="H19" i="39"/>
  <c r="A19" i="39"/>
  <c r="I18" i="39"/>
  <c r="H18" i="39"/>
  <c r="A18" i="39"/>
  <c r="I17" i="39"/>
  <c r="H17" i="39"/>
  <c r="A17" i="39"/>
  <c r="I16" i="39"/>
  <c r="H16" i="39"/>
  <c r="A16" i="39"/>
  <c r="I15" i="39"/>
  <c r="H15" i="39"/>
  <c r="A15" i="39"/>
  <c r="I14" i="39"/>
  <c r="H14" i="39"/>
  <c r="A14" i="39"/>
  <c r="I13" i="39"/>
  <c r="H13" i="39"/>
  <c r="A13" i="39"/>
  <c r="I12" i="39"/>
  <c r="H12" i="39"/>
  <c r="A12" i="39"/>
  <c r="I11" i="39"/>
  <c r="H11" i="39"/>
  <c r="M2" i="39"/>
  <c r="M1" i="39"/>
  <c r="M94" i="50"/>
  <c r="G94" i="50"/>
  <c r="G93" i="50"/>
  <c r="G92" i="50"/>
  <c r="M91" i="50"/>
  <c r="G91" i="50"/>
  <c r="G90" i="50"/>
  <c r="G89" i="50"/>
  <c r="K85" i="50"/>
  <c r="K83" i="50"/>
  <c r="K81" i="50"/>
  <c r="K79" i="50"/>
  <c r="K76" i="50"/>
  <c r="K73" i="50"/>
  <c r="K70" i="50"/>
  <c r="K69" i="50"/>
  <c r="K67" i="50"/>
  <c r="K66" i="50"/>
  <c r="J66" i="50"/>
  <c r="K65" i="50"/>
  <c r="I65" i="50"/>
  <c r="K64" i="50"/>
  <c r="H64" i="50"/>
  <c r="K63" i="50"/>
  <c r="G63" i="50"/>
  <c r="K62" i="50"/>
  <c r="F62" i="50"/>
  <c r="K60" i="50"/>
  <c r="H60" i="50"/>
  <c r="D60" i="50"/>
  <c r="K59" i="50"/>
  <c r="G59" i="50"/>
  <c r="D59" i="50"/>
  <c r="K58" i="50"/>
  <c r="F58" i="50"/>
  <c r="B58" i="50"/>
  <c r="K56" i="50"/>
  <c r="H56" i="50"/>
  <c r="D56" i="50"/>
  <c r="K55" i="50"/>
  <c r="G55" i="50"/>
  <c r="D55" i="50"/>
  <c r="K54" i="50"/>
  <c r="F54" i="50"/>
  <c r="B54" i="50"/>
  <c r="K52" i="50"/>
  <c r="H52" i="50"/>
  <c r="D52" i="50"/>
  <c r="K51" i="50"/>
  <c r="G51" i="50"/>
  <c r="D51" i="50"/>
  <c r="K50" i="50"/>
  <c r="F50" i="50"/>
  <c r="B50" i="50"/>
  <c r="K48" i="50"/>
  <c r="H48" i="50"/>
  <c r="D48" i="50"/>
  <c r="K47" i="50"/>
  <c r="G47" i="50"/>
  <c r="D47" i="50"/>
  <c r="K46" i="50"/>
  <c r="F46" i="50"/>
  <c r="B46" i="50"/>
  <c r="K44" i="50"/>
  <c r="H44" i="50"/>
  <c r="D44" i="50"/>
  <c r="K43" i="50"/>
  <c r="G43" i="50"/>
  <c r="D43" i="50"/>
  <c r="K42" i="50"/>
  <c r="F42" i="50"/>
  <c r="B42" i="50"/>
  <c r="K40" i="50"/>
  <c r="H40" i="50"/>
  <c r="D40" i="50"/>
  <c r="K39" i="50"/>
  <c r="G39" i="50"/>
  <c r="D39" i="50"/>
  <c r="K38" i="50"/>
  <c r="F38" i="50"/>
  <c r="B38" i="50"/>
  <c r="K36" i="50"/>
  <c r="H36" i="50"/>
  <c r="D36" i="50"/>
  <c r="K35" i="50"/>
  <c r="G35" i="50"/>
  <c r="D35" i="50"/>
  <c r="K34" i="50"/>
  <c r="F34" i="50"/>
  <c r="D34" i="50"/>
  <c r="B34" i="50"/>
  <c r="K32" i="50"/>
  <c r="H32" i="50"/>
  <c r="D32" i="50"/>
  <c r="K31" i="50"/>
  <c r="G31" i="50"/>
  <c r="D31" i="50"/>
  <c r="K30" i="50"/>
  <c r="F30" i="50"/>
  <c r="D30" i="50"/>
  <c r="B30" i="50"/>
  <c r="K28" i="50"/>
  <c r="I28" i="50"/>
  <c r="D28" i="50"/>
  <c r="K27" i="50"/>
  <c r="G27" i="50"/>
  <c r="D27" i="50"/>
  <c r="K26" i="50"/>
  <c r="F26" i="50"/>
  <c r="D26" i="50"/>
  <c r="B26" i="50"/>
  <c r="K24" i="50"/>
  <c r="J24" i="50"/>
  <c r="I24" i="50"/>
  <c r="D24" i="50"/>
  <c r="K23" i="50"/>
  <c r="I23" i="50"/>
  <c r="D23" i="50"/>
  <c r="B23" i="50"/>
  <c r="K21" i="50"/>
  <c r="J21" i="50"/>
  <c r="K20" i="50"/>
  <c r="I20" i="50"/>
  <c r="B20" i="50"/>
  <c r="K18" i="50"/>
  <c r="H18" i="50"/>
  <c r="D18" i="50"/>
  <c r="K17" i="50"/>
  <c r="G17" i="50"/>
  <c r="D17" i="50"/>
  <c r="K16" i="50"/>
  <c r="F16" i="50"/>
  <c r="B16" i="50"/>
  <c r="K14" i="50"/>
  <c r="H14" i="50"/>
  <c r="D14" i="50"/>
  <c r="K13" i="50"/>
  <c r="G13" i="50"/>
  <c r="D13" i="50"/>
  <c r="K12" i="50"/>
  <c r="F12" i="50"/>
  <c r="M2" i="50"/>
  <c r="M1" i="50"/>
  <c r="L90" i="51"/>
  <c r="F90" i="51"/>
  <c r="F89" i="51"/>
  <c r="F88" i="51"/>
  <c r="L87" i="51"/>
  <c r="F87" i="51"/>
  <c r="F86" i="51"/>
  <c r="F85" i="51"/>
  <c r="K82" i="51"/>
  <c r="L81" i="51"/>
  <c r="K81" i="51"/>
  <c r="J81" i="51"/>
  <c r="I81" i="51"/>
  <c r="H81" i="51"/>
  <c r="G81" i="51"/>
  <c r="F81" i="51"/>
  <c r="L80" i="51"/>
  <c r="F80" i="51"/>
  <c r="L79" i="51"/>
  <c r="L78" i="51"/>
  <c r="F78" i="51"/>
  <c r="L76" i="51"/>
  <c r="F76" i="51"/>
  <c r="L74" i="51"/>
  <c r="F74" i="51"/>
  <c r="L72" i="51"/>
  <c r="L71" i="51"/>
  <c r="L70" i="51"/>
  <c r="L68" i="51"/>
  <c r="K68" i="51"/>
  <c r="L67" i="51"/>
  <c r="J67" i="51"/>
  <c r="L66" i="51"/>
  <c r="I66" i="51"/>
  <c r="L65" i="51"/>
  <c r="H65" i="51"/>
  <c r="L64" i="51"/>
  <c r="G64" i="51"/>
  <c r="L63" i="51"/>
  <c r="F63" i="51"/>
  <c r="L61" i="51"/>
  <c r="G61" i="51"/>
  <c r="L60" i="51"/>
  <c r="H60" i="51"/>
  <c r="L58" i="51"/>
  <c r="J58" i="51"/>
  <c r="I58" i="51"/>
  <c r="H58" i="51"/>
  <c r="G58" i="51"/>
  <c r="L56" i="51"/>
  <c r="I56" i="51"/>
  <c r="L55" i="51"/>
  <c r="H55" i="51"/>
  <c r="L53" i="51"/>
  <c r="G53" i="51"/>
  <c r="L51" i="51"/>
  <c r="G51" i="51"/>
  <c r="L49" i="51"/>
  <c r="I49" i="51"/>
  <c r="L48" i="51"/>
  <c r="H48" i="51"/>
  <c r="L46" i="51"/>
  <c r="I46" i="51"/>
  <c r="L44" i="51"/>
  <c r="I44" i="51"/>
  <c r="L42" i="51"/>
  <c r="I42" i="51"/>
  <c r="L40" i="51"/>
  <c r="G40" i="51"/>
  <c r="L39" i="51"/>
  <c r="G39" i="51"/>
  <c r="L36" i="51"/>
  <c r="G36" i="51"/>
  <c r="L35" i="51"/>
  <c r="F35" i="51"/>
  <c r="L34" i="51"/>
  <c r="G34" i="51"/>
  <c r="L33" i="51"/>
  <c r="F33" i="51"/>
  <c r="L30" i="51"/>
  <c r="H30" i="51"/>
  <c r="L29" i="51"/>
  <c r="G29" i="51"/>
  <c r="L28" i="51"/>
  <c r="F28" i="51"/>
  <c r="L26" i="51"/>
  <c r="J26" i="51"/>
  <c r="L24" i="51"/>
  <c r="K24" i="51"/>
  <c r="L23" i="51"/>
  <c r="K23" i="51"/>
  <c r="L20" i="51"/>
  <c r="K20" i="51"/>
  <c r="L19" i="51"/>
  <c r="K19" i="51"/>
  <c r="L16" i="51"/>
  <c r="G16" i="51"/>
  <c r="L15" i="51"/>
  <c r="F15" i="51"/>
  <c r="L12" i="51"/>
  <c r="G12" i="51"/>
  <c r="L11" i="51"/>
  <c r="K11" i="51"/>
  <c r="N2" i="51"/>
  <c r="N1" i="51"/>
  <c r="J124" i="48"/>
  <c r="F124" i="48"/>
  <c r="F123" i="48"/>
  <c r="F122" i="48"/>
  <c r="J121" i="48"/>
  <c r="F121" i="48"/>
  <c r="F120" i="48"/>
  <c r="F119" i="48"/>
  <c r="F118" i="48"/>
  <c r="F117" i="48"/>
  <c r="F116" i="48"/>
  <c r="F115" i="48"/>
  <c r="F114" i="48"/>
  <c r="J111" i="48"/>
  <c r="J107" i="48"/>
  <c r="H107" i="48"/>
  <c r="F107" i="48"/>
  <c r="J106" i="48"/>
  <c r="J104" i="48"/>
  <c r="J102" i="48"/>
  <c r="J100" i="48"/>
  <c r="D100" i="48"/>
  <c r="J98" i="48"/>
  <c r="J96" i="48"/>
  <c r="J94" i="48"/>
  <c r="H94" i="48"/>
  <c r="F94" i="48"/>
  <c r="E94" i="48"/>
  <c r="J92" i="48"/>
  <c r="H92" i="48"/>
  <c r="F92" i="48"/>
  <c r="J91" i="48"/>
  <c r="H91" i="48"/>
  <c r="F91" i="48"/>
  <c r="J89" i="48"/>
  <c r="J87" i="48"/>
  <c r="F85" i="48"/>
  <c r="F83" i="48"/>
  <c r="J81" i="48"/>
  <c r="H81" i="48"/>
  <c r="F81" i="48"/>
  <c r="J78" i="48"/>
  <c r="H78" i="48"/>
  <c r="F78" i="48"/>
  <c r="J77" i="48"/>
  <c r="H77" i="48"/>
  <c r="F77" i="48"/>
  <c r="J75" i="48"/>
  <c r="H75" i="48"/>
  <c r="F75" i="48"/>
  <c r="J73" i="48"/>
  <c r="H73" i="48"/>
  <c r="F73" i="48"/>
  <c r="J71" i="48"/>
  <c r="H71" i="48"/>
  <c r="F71" i="48"/>
  <c r="J69" i="48"/>
  <c r="H69" i="48"/>
  <c r="F69" i="48"/>
  <c r="J67" i="48"/>
  <c r="H67" i="48"/>
  <c r="F67" i="48"/>
  <c r="J66" i="48"/>
  <c r="H66" i="48"/>
  <c r="F66" i="48"/>
  <c r="J64" i="48"/>
  <c r="H64" i="48"/>
  <c r="F64" i="48"/>
  <c r="J62" i="48"/>
  <c r="H62" i="48"/>
  <c r="F62" i="48"/>
  <c r="J60" i="48"/>
  <c r="H60" i="48"/>
  <c r="F60" i="48"/>
  <c r="J58" i="48"/>
  <c r="H58" i="48"/>
  <c r="F58" i="48"/>
  <c r="J56" i="48"/>
  <c r="H56" i="48"/>
  <c r="F56" i="48"/>
  <c r="J53" i="48"/>
  <c r="H53" i="48"/>
  <c r="F53" i="48"/>
  <c r="J51" i="48"/>
  <c r="H51" i="48"/>
  <c r="F51" i="48"/>
  <c r="J49" i="48"/>
  <c r="H49" i="48"/>
  <c r="F49" i="48"/>
  <c r="J46" i="48"/>
  <c r="H46" i="48"/>
  <c r="F46" i="48"/>
  <c r="E46" i="48"/>
  <c r="J45" i="48"/>
  <c r="H45" i="48"/>
  <c r="F45" i="48"/>
  <c r="J44" i="48"/>
  <c r="H44" i="48"/>
  <c r="F44" i="48"/>
  <c r="J42" i="48"/>
  <c r="H42" i="48"/>
  <c r="F42" i="48"/>
  <c r="J40" i="48"/>
  <c r="H40" i="48"/>
  <c r="F40" i="48"/>
  <c r="J38" i="48"/>
  <c r="H38" i="48"/>
  <c r="F38" i="48"/>
  <c r="J36" i="48"/>
  <c r="H36" i="48"/>
  <c r="F36" i="48"/>
  <c r="J33" i="48"/>
  <c r="H33" i="48"/>
  <c r="F33" i="48"/>
  <c r="J30" i="48"/>
  <c r="H30" i="48"/>
  <c r="F30" i="48"/>
  <c r="J29" i="48"/>
  <c r="H29" i="48"/>
  <c r="F29" i="48"/>
  <c r="J28" i="48"/>
  <c r="H28" i="48"/>
  <c r="F28" i="48"/>
  <c r="J25" i="48"/>
  <c r="H25" i="48"/>
  <c r="F25" i="48"/>
  <c r="J24" i="48"/>
  <c r="H24" i="48"/>
  <c r="F24" i="48"/>
  <c r="J23" i="48"/>
  <c r="H23" i="48"/>
  <c r="F23" i="48"/>
  <c r="J21" i="48"/>
  <c r="H21" i="48"/>
  <c r="F21" i="48"/>
  <c r="J18" i="48"/>
  <c r="H18" i="48"/>
  <c r="F18" i="48"/>
  <c r="J17" i="48"/>
  <c r="H17" i="48"/>
  <c r="F17" i="48"/>
  <c r="J16" i="48"/>
  <c r="H16" i="48"/>
  <c r="F16" i="48"/>
  <c r="J13" i="48"/>
  <c r="H13" i="48"/>
  <c r="F13" i="48"/>
  <c r="J12" i="48"/>
  <c r="H12" i="48"/>
  <c r="F12" i="48"/>
  <c r="J11" i="48"/>
  <c r="H11" i="48"/>
  <c r="F11" i="48"/>
  <c r="K2" i="48"/>
  <c r="K1" i="48"/>
  <c r="J24" i="111"/>
  <c r="I24" i="111"/>
  <c r="H24" i="111"/>
  <c r="G22" i="111"/>
  <c r="G15" i="111"/>
  <c r="K2" i="111"/>
  <c r="K1" i="111"/>
  <c r="J26" i="114"/>
  <c r="I26" i="114"/>
  <c r="H26" i="114"/>
  <c r="G25" i="114"/>
  <c r="G24" i="114"/>
  <c r="G23" i="114"/>
  <c r="G22" i="114"/>
  <c r="G21" i="114"/>
  <c r="G20" i="114"/>
  <c r="G19" i="114"/>
  <c r="O14" i="114"/>
  <c r="G14" i="114"/>
  <c r="O13" i="114"/>
  <c r="G13" i="114"/>
  <c r="K2" i="114"/>
  <c r="K1" i="114"/>
  <c r="I43" i="31"/>
  <c r="F43" i="31"/>
  <c r="F42" i="31"/>
  <c r="F41" i="31"/>
  <c r="I40" i="31"/>
  <c r="F40" i="31"/>
  <c r="F39" i="31"/>
  <c r="F38" i="31"/>
  <c r="F37" i="31"/>
  <c r="F36" i="31"/>
  <c r="F35" i="31"/>
  <c r="F34" i="31"/>
  <c r="F33" i="31"/>
  <c r="F30" i="31"/>
  <c r="F29" i="31"/>
  <c r="F28" i="31"/>
  <c r="F27" i="31"/>
  <c r="F26" i="31"/>
  <c r="F25" i="31"/>
  <c r="F24" i="31"/>
  <c r="E24" i="31"/>
  <c r="F23" i="31"/>
  <c r="F22" i="31"/>
  <c r="F21" i="31"/>
  <c r="F20" i="31"/>
  <c r="F19" i="31"/>
  <c r="E18" i="31"/>
  <c r="F16" i="31"/>
  <c r="F15" i="31"/>
  <c r="F14" i="31"/>
  <c r="F13" i="31"/>
  <c r="F12" i="31"/>
  <c r="F11" i="31"/>
  <c r="F10" i="31"/>
  <c r="I2" i="31"/>
  <c r="I1" i="31"/>
  <c r="J31" i="113"/>
  <c r="I31" i="113"/>
  <c r="H31" i="113"/>
  <c r="G24" i="113"/>
  <c r="G23" i="113"/>
  <c r="G22" i="113"/>
  <c r="G21" i="113"/>
  <c r="G20" i="113"/>
  <c r="O17" i="113"/>
  <c r="O16" i="113"/>
  <c r="O15" i="113"/>
  <c r="O14" i="113"/>
  <c r="G14" i="113"/>
  <c r="O12" i="113"/>
  <c r="K2" i="113"/>
  <c r="K1" i="113"/>
  <c r="I44" i="29"/>
  <c r="F44" i="29"/>
  <c r="F43" i="29"/>
  <c r="F42" i="29"/>
  <c r="I41" i="29"/>
  <c r="F41" i="29"/>
  <c r="F40" i="29"/>
  <c r="F39" i="29"/>
  <c r="F38" i="29"/>
  <c r="F37" i="29"/>
  <c r="F36" i="29"/>
  <c r="F35" i="29"/>
  <c r="F32" i="29"/>
  <c r="F31" i="29"/>
  <c r="F30" i="29"/>
  <c r="F29" i="29"/>
  <c r="F28" i="29"/>
  <c r="F27" i="29"/>
  <c r="F26" i="29"/>
  <c r="E26" i="29"/>
  <c r="F25" i="29"/>
  <c r="F24" i="29"/>
  <c r="F23" i="29"/>
  <c r="F22" i="29"/>
  <c r="F21" i="29"/>
  <c r="E20" i="29"/>
  <c r="F18" i="29"/>
  <c r="F17" i="29"/>
  <c r="F16" i="29"/>
  <c r="F15" i="29"/>
  <c r="F14" i="29"/>
  <c r="F13" i="29"/>
  <c r="F12" i="29"/>
  <c r="F11" i="29"/>
  <c r="F10" i="29"/>
  <c r="I2" i="29"/>
  <c r="I1" i="29"/>
  <c r="J28" i="112"/>
  <c r="I28" i="112"/>
  <c r="H28" i="112"/>
  <c r="G23" i="112"/>
  <c r="G22" i="112"/>
  <c r="G21" i="112"/>
  <c r="G20" i="112"/>
  <c r="G19" i="112"/>
  <c r="G13" i="112"/>
  <c r="K2" i="112"/>
  <c r="K1" i="112"/>
  <c r="I40" i="117"/>
  <c r="F40" i="117"/>
  <c r="F39" i="117"/>
  <c r="F38" i="117"/>
  <c r="I37" i="117"/>
  <c r="F37" i="117"/>
  <c r="F36" i="117"/>
  <c r="F35" i="117"/>
  <c r="F34" i="117"/>
  <c r="F33" i="117"/>
  <c r="F30" i="117"/>
  <c r="F29" i="117"/>
  <c r="F28" i="117"/>
  <c r="F27" i="117"/>
  <c r="F26" i="117"/>
  <c r="F25" i="117"/>
  <c r="F24" i="117"/>
  <c r="E24" i="117"/>
  <c r="F23" i="117"/>
  <c r="F22" i="117"/>
  <c r="F21" i="117"/>
  <c r="F20" i="117"/>
  <c r="F19" i="117"/>
  <c r="P18" i="117"/>
  <c r="Q18" i="117" s="1"/>
  <c r="E18" i="117" s="1"/>
  <c r="O18" i="117"/>
  <c r="O17" i="117"/>
  <c r="O16" i="117"/>
  <c r="O15" i="117"/>
  <c r="F15" i="117"/>
  <c r="F14" i="117"/>
  <c r="L13" i="117"/>
  <c r="F13" i="117"/>
  <c r="F12" i="117"/>
  <c r="F11" i="117"/>
  <c r="F10" i="117"/>
  <c r="I2" i="117"/>
  <c r="I1" i="117"/>
  <c r="G55" i="26"/>
  <c r="G54" i="26"/>
  <c r="G53" i="26"/>
  <c r="F53" i="26"/>
  <c r="G52" i="26"/>
  <c r="F52" i="26"/>
  <c r="G51" i="26"/>
  <c r="F51" i="26"/>
  <c r="G49" i="26"/>
  <c r="G48" i="26"/>
  <c r="G47" i="26"/>
  <c r="G46" i="26"/>
  <c r="G44" i="26"/>
  <c r="G43" i="26"/>
  <c r="G42" i="26"/>
  <c r="G41" i="26"/>
  <c r="F41" i="26"/>
  <c r="G40" i="26"/>
  <c r="F40" i="26"/>
  <c r="G39" i="26"/>
  <c r="G38" i="26"/>
  <c r="G36" i="26"/>
  <c r="F36" i="26"/>
  <c r="G35" i="26"/>
  <c r="G33" i="26"/>
  <c r="F33" i="26"/>
  <c r="G32" i="26"/>
  <c r="F32" i="26"/>
  <c r="G31" i="26"/>
  <c r="G30" i="26"/>
  <c r="G29" i="26"/>
  <c r="G28" i="26"/>
  <c r="G27" i="26"/>
  <c r="G25" i="26"/>
  <c r="F25" i="26"/>
  <c r="G24" i="26"/>
  <c r="F24" i="26"/>
  <c r="G23" i="26"/>
  <c r="G21" i="26"/>
  <c r="F21" i="26"/>
  <c r="G20" i="26"/>
  <c r="F20" i="26"/>
  <c r="G19" i="26"/>
  <c r="G18" i="26"/>
  <c r="G17" i="26"/>
  <c r="G16" i="26"/>
  <c r="G14" i="26"/>
  <c r="F14" i="26"/>
  <c r="G13" i="26"/>
  <c r="F13" i="26"/>
  <c r="G12" i="26"/>
  <c r="G11" i="26"/>
  <c r="H2" i="26"/>
  <c r="H1" i="26"/>
  <c r="G36" i="25"/>
  <c r="F36" i="25"/>
  <c r="G35" i="25"/>
  <c r="F35" i="25"/>
  <c r="G34" i="25"/>
  <c r="F34" i="25"/>
  <c r="G33" i="25"/>
  <c r="F33" i="25"/>
  <c r="G32" i="25"/>
  <c r="G31" i="25"/>
  <c r="G29" i="25"/>
  <c r="F29" i="25"/>
  <c r="G28" i="25"/>
  <c r="F28" i="25"/>
  <c r="G27" i="25"/>
  <c r="F27" i="25"/>
  <c r="G26" i="25"/>
  <c r="F26" i="25"/>
  <c r="G25" i="25"/>
  <c r="G24" i="25"/>
  <c r="G22" i="25"/>
  <c r="F22" i="25"/>
  <c r="G21" i="25"/>
  <c r="F21" i="25"/>
  <c r="G20" i="25"/>
  <c r="F20" i="25"/>
  <c r="G19" i="25"/>
  <c r="G17" i="25"/>
  <c r="F17" i="25"/>
  <c r="G16" i="25"/>
  <c r="F16" i="25"/>
  <c r="G15" i="25"/>
  <c r="F15" i="25"/>
  <c r="G14" i="25"/>
  <c r="G12" i="25"/>
  <c r="G11" i="25"/>
  <c r="F11" i="25"/>
  <c r="H2" i="25"/>
  <c r="H1" i="25"/>
  <c r="G127" i="24"/>
  <c r="F127" i="24"/>
  <c r="G126" i="24"/>
  <c r="G124" i="24"/>
  <c r="F124" i="24"/>
  <c r="G122" i="24"/>
  <c r="F122" i="24"/>
  <c r="G121" i="24"/>
  <c r="G120" i="24"/>
  <c r="F120" i="24"/>
  <c r="G119" i="24"/>
  <c r="G118" i="24"/>
  <c r="F118" i="24"/>
  <c r="G117" i="24"/>
  <c r="G115" i="24"/>
  <c r="F115" i="24"/>
  <c r="G114" i="24"/>
  <c r="F114" i="24"/>
  <c r="G113" i="24"/>
  <c r="F113" i="24"/>
  <c r="G112" i="24"/>
  <c r="F112" i="24"/>
  <c r="G111" i="24"/>
  <c r="F111" i="24"/>
  <c r="G110" i="24"/>
  <c r="F110" i="24"/>
  <c r="G109" i="24"/>
  <c r="F109" i="24"/>
  <c r="G108" i="24"/>
  <c r="F108" i="24"/>
  <c r="G107" i="24"/>
  <c r="F107" i="24"/>
  <c r="G106" i="24"/>
  <c r="F106" i="24"/>
  <c r="G105" i="24"/>
  <c r="F105" i="24"/>
  <c r="G104" i="24"/>
  <c r="F104" i="24"/>
  <c r="G103" i="24"/>
  <c r="F103" i="24"/>
  <c r="G101" i="24"/>
  <c r="G100" i="24"/>
  <c r="G99" i="24"/>
  <c r="G98" i="24"/>
  <c r="G97" i="24"/>
  <c r="G96" i="24"/>
  <c r="G95" i="24"/>
  <c r="G93" i="24"/>
  <c r="F93" i="24"/>
  <c r="G92" i="24"/>
  <c r="F92" i="24"/>
  <c r="G91" i="24"/>
  <c r="F91" i="24"/>
  <c r="G90" i="24"/>
  <c r="F90" i="24"/>
  <c r="G89" i="24"/>
  <c r="F89" i="24"/>
  <c r="G88" i="24"/>
  <c r="F88" i="24"/>
  <c r="G86" i="24"/>
  <c r="G84" i="24"/>
  <c r="G83" i="24"/>
  <c r="G82" i="24"/>
  <c r="G81" i="24"/>
  <c r="G79" i="24"/>
  <c r="G78" i="24"/>
  <c r="G77" i="24"/>
  <c r="G76"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F62" i="24"/>
  <c r="G61" i="24"/>
  <c r="F61" i="24"/>
  <c r="G60" i="24"/>
  <c r="F60" i="24"/>
  <c r="G59" i="24"/>
  <c r="F59" i="24"/>
  <c r="G58" i="24"/>
  <c r="F58" i="24"/>
  <c r="G57" i="24"/>
  <c r="F57" i="24"/>
  <c r="G56" i="24"/>
  <c r="F56" i="24"/>
  <c r="G55" i="24"/>
  <c r="F55" i="24"/>
  <c r="G54" i="24"/>
  <c r="F54" i="24"/>
  <c r="G52" i="24"/>
  <c r="G51" i="24"/>
  <c r="G50" i="24"/>
  <c r="G49" i="24"/>
  <c r="G48" i="24"/>
  <c r="G47" i="24"/>
  <c r="G46" i="24"/>
  <c r="G45" i="24"/>
  <c r="G44" i="24"/>
  <c r="G43" i="24"/>
  <c r="G42" i="24"/>
  <c r="G41" i="24"/>
  <c r="G40" i="24"/>
  <c r="G39" i="24"/>
  <c r="G38" i="24"/>
  <c r="G37" i="24"/>
  <c r="G36" i="24"/>
  <c r="G35" i="24"/>
  <c r="G33" i="24"/>
  <c r="F33" i="24"/>
  <c r="G32" i="24"/>
  <c r="F32" i="24"/>
  <c r="G31" i="24"/>
  <c r="F31" i="24"/>
  <c r="G30" i="24"/>
  <c r="F30" i="24"/>
  <c r="G29" i="24"/>
  <c r="F29" i="24"/>
  <c r="G28" i="24"/>
  <c r="F28" i="24"/>
  <c r="G27" i="24"/>
  <c r="F27" i="24"/>
  <c r="G25" i="24"/>
  <c r="F25" i="24"/>
  <c r="G23" i="24"/>
  <c r="F23" i="24"/>
  <c r="G22" i="24"/>
  <c r="F22" i="24"/>
  <c r="G21" i="24"/>
  <c r="F21" i="24"/>
  <c r="G19" i="24"/>
  <c r="G18" i="24"/>
  <c r="G17" i="24"/>
  <c r="G16" i="24"/>
  <c r="G15" i="24"/>
  <c r="G14" i="24"/>
  <c r="G13" i="24"/>
  <c r="G12" i="24"/>
  <c r="G11" i="24"/>
  <c r="H2" i="24"/>
  <c r="H1" i="24"/>
  <c r="G99" i="23"/>
  <c r="F99" i="23"/>
  <c r="G98" i="23"/>
  <c r="G96" i="23"/>
  <c r="F96" i="23"/>
  <c r="G94" i="23"/>
  <c r="F94" i="23"/>
  <c r="G93" i="23"/>
  <c r="F93" i="23"/>
  <c r="G92" i="23"/>
  <c r="F92" i="23"/>
  <c r="G91" i="23"/>
  <c r="F91" i="23"/>
  <c r="G90" i="23"/>
  <c r="F90" i="23"/>
  <c r="G89" i="23"/>
  <c r="F89" i="23"/>
  <c r="G88" i="23"/>
  <c r="F88" i="23"/>
  <c r="G87" i="23"/>
  <c r="F87" i="23"/>
  <c r="G86" i="23"/>
  <c r="F86" i="23"/>
  <c r="G84" i="23"/>
  <c r="F84" i="23"/>
  <c r="G83" i="23"/>
  <c r="F83" i="23"/>
  <c r="G82" i="23"/>
  <c r="F82" i="23"/>
  <c r="G81" i="23"/>
  <c r="F81" i="23"/>
  <c r="G80" i="23"/>
  <c r="F80" i="23"/>
  <c r="G79" i="23"/>
  <c r="F79" i="23"/>
  <c r="G78" i="23"/>
  <c r="F78" i="23"/>
  <c r="G77" i="23"/>
  <c r="F77" i="23"/>
  <c r="G76" i="23"/>
  <c r="F76" i="23"/>
  <c r="G74" i="23"/>
  <c r="F74" i="23"/>
  <c r="G73" i="23"/>
  <c r="F73" i="23"/>
  <c r="G72" i="23"/>
  <c r="F72" i="23"/>
  <c r="G71" i="23"/>
  <c r="F71" i="23"/>
  <c r="G70" i="23"/>
  <c r="F70" i="23"/>
  <c r="G69" i="23"/>
  <c r="F69" i="23"/>
  <c r="G68" i="23"/>
  <c r="F68" i="23"/>
  <c r="G67" i="23"/>
  <c r="F67" i="23"/>
  <c r="G66" i="23"/>
  <c r="F66" i="23"/>
  <c r="G65" i="23"/>
  <c r="F65" i="23"/>
  <c r="G63" i="23"/>
  <c r="G62" i="23"/>
  <c r="G61" i="23"/>
  <c r="G60" i="23"/>
  <c r="G59" i="23"/>
  <c r="G58" i="23"/>
  <c r="G57" i="23"/>
  <c r="G56" i="23"/>
  <c r="G54" i="23"/>
  <c r="G53" i="23"/>
  <c r="G52" i="23"/>
  <c r="G51" i="23"/>
  <c r="G50" i="23"/>
  <c r="G49" i="23"/>
  <c r="G47" i="23"/>
  <c r="G46" i="23"/>
  <c r="G45" i="23"/>
  <c r="G44" i="23"/>
  <c r="G43" i="23"/>
  <c r="G42" i="23"/>
  <c r="G41" i="23"/>
  <c r="G40" i="23"/>
  <c r="G39" i="23"/>
  <c r="G38" i="23"/>
  <c r="G37" i="23"/>
  <c r="G36" i="23"/>
  <c r="G34" i="23"/>
  <c r="F34" i="23"/>
  <c r="G32" i="23"/>
  <c r="F32" i="23"/>
  <c r="G31" i="23"/>
  <c r="F31" i="23"/>
  <c r="G30" i="23"/>
  <c r="G29" i="23"/>
  <c r="G28" i="23"/>
  <c r="G27" i="23"/>
  <c r="G25" i="23"/>
  <c r="F25" i="23"/>
  <c r="G24" i="23"/>
  <c r="F24" i="23"/>
  <c r="G23" i="23"/>
  <c r="G22" i="23"/>
  <c r="G21" i="23"/>
  <c r="G19" i="23"/>
  <c r="G18" i="23"/>
  <c r="F18" i="23"/>
  <c r="G17" i="23"/>
  <c r="F17" i="23"/>
  <c r="G16" i="23"/>
  <c r="F16" i="23"/>
  <c r="G15" i="23"/>
  <c r="G14" i="23"/>
  <c r="F14" i="23"/>
  <c r="G13" i="23"/>
  <c r="G12" i="23"/>
  <c r="G11" i="23"/>
  <c r="H2" i="23"/>
  <c r="H1" i="23"/>
  <c r="G83" i="22"/>
  <c r="F83" i="22"/>
  <c r="G82" i="22"/>
  <c r="G80" i="22"/>
  <c r="F80" i="22"/>
  <c r="G79" i="22"/>
  <c r="G77" i="22"/>
  <c r="F77" i="22"/>
  <c r="G76" i="22"/>
  <c r="F76" i="22"/>
  <c r="G75" i="22"/>
  <c r="F75" i="22"/>
  <c r="G74" i="22"/>
  <c r="F74" i="22"/>
  <c r="G73" i="22"/>
  <c r="F73" i="22"/>
  <c r="G72" i="22"/>
  <c r="G71" i="22"/>
  <c r="G70" i="22"/>
  <c r="G69" i="22"/>
  <c r="G68" i="22"/>
  <c r="G67" i="22"/>
  <c r="G66" i="22"/>
  <c r="G65" i="22"/>
  <c r="G64" i="22"/>
  <c r="G63" i="22"/>
  <c r="G61" i="22"/>
  <c r="F61" i="22"/>
  <c r="G60" i="22"/>
  <c r="F60" i="22"/>
  <c r="G59" i="22"/>
  <c r="F59" i="22"/>
  <c r="G58" i="22"/>
  <c r="F58" i="22"/>
  <c r="G57" i="22"/>
  <c r="F57" i="22"/>
  <c r="G56" i="22"/>
  <c r="G55" i="22"/>
  <c r="G54" i="22"/>
  <c r="G53" i="22"/>
  <c r="G52" i="22"/>
  <c r="G51" i="22"/>
  <c r="G50" i="22"/>
  <c r="G49" i="22"/>
  <c r="G48" i="22"/>
  <c r="G46" i="22"/>
  <c r="F46" i="22"/>
  <c r="G44" i="22"/>
  <c r="F44" i="22"/>
  <c r="G43" i="22"/>
  <c r="F43" i="22"/>
  <c r="G42" i="22"/>
  <c r="F42" i="22"/>
  <c r="G41" i="22"/>
  <c r="G40" i="22"/>
  <c r="G39" i="22"/>
  <c r="F39" i="22"/>
  <c r="G38" i="22"/>
  <c r="G36" i="22"/>
  <c r="F36" i="22"/>
  <c r="G34" i="22"/>
  <c r="F34" i="22"/>
  <c r="G33" i="22"/>
  <c r="F33" i="22"/>
  <c r="G32" i="22"/>
  <c r="G31" i="22"/>
  <c r="G30" i="22"/>
  <c r="G28" i="22"/>
  <c r="F28" i="22"/>
  <c r="G27" i="22"/>
  <c r="F27" i="22"/>
  <c r="G26" i="22"/>
  <c r="G25" i="22"/>
  <c r="G24" i="22"/>
  <c r="G22" i="22"/>
  <c r="F22" i="22"/>
  <c r="G21" i="22"/>
  <c r="F21" i="22"/>
  <c r="G20" i="22"/>
  <c r="G19" i="22"/>
  <c r="G18" i="22"/>
  <c r="G16" i="22"/>
  <c r="F16" i="22"/>
  <c r="G15" i="22"/>
  <c r="F15" i="22"/>
  <c r="G14" i="22"/>
  <c r="F14" i="22"/>
  <c r="G13" i="22"/>
  <c r="F13" i="22"/>
  <c r="G12" i="22"/>
  <c r="G11" i="22"/>
  <c r="H2" i="22"/>
  <c r="H1" i="22"/>
  <c r="G77" i="21"/>
  <c r="F77" i="21"/>
  <c r="G76" i="21"/>
  <c r="G74" i="21"/>
  <c r="F74" i="21"/>
  <c r="G73" i="21"/>
  <c r="G71" i="21"/>
  <c r="G69" i="21"/>
  <c r="F69" i="21"/>
  <c r="G68" i="21"/>
  <c r="F68" i="21"/>
  <c r="G67" i="21"/>
  <c r="G65" i="21"/>
  <c r="F65" i="21"/>
  <c r="G64" i="21"/>
  <c r="F64" i="21"/>
  <c r="G63" i="21"/>
  <c r="F63" i="21"/>
  <c r="G62" i="21"/>
  <c r="F62" i="21"/>
  <c r="G61" i="21"/>
  <c r="F61" i="21"/>
  <c r="G60" i="21"/>
  <c r="F60" i="21"/>
  <c r="G59" i="21"/>
  <c r="G58" i="21"/>
  <c r="G57" i="21"/>
  <c r="G56" i="21"/>
  <c r="G55" i="21"/>
  <c r="G54" i="21"/>
  <c r="G53" i="21"/>
  <c r="G52" i="21"/>
  <c r="G51" i="21"/>
  <c r="G50" i="21"/>
  <c r="G49" i="21"/>
  <c r="G47" i="21"/>
  <c r="F47" i="21"/>
  <c r="G45" i="21"/>
  <c r="F45" i="21"/>
  <c r="G44" i="21"/>
  <c r="F44" i="21"/>
  <c r="G43" i="21"/>
  <c r="F43" i="21"/>
  <c r="G42" i="21"/>
  <c r="G41" i="21"/>
  <c r="G40" i="21"/>
  <c r="G39" i="21"/>
  <c r="F39" i="21"/>
  <c r="G38" i="21"/>
  <c r="G36" i="21"/>
  <c r="F36" i="21"/>
  <c r="G34" i="21"/>
  <c r="F34" i="21"/>
  <c r="G33" i="21"/>
  <c r="F33" i="21"/>
  <c r="G32" i="21"/>
  <c r="G31" i="21"/>
  <c r="G30" i="21"/>
  <c r="G28" i="21"/>
  <c r="F28" i="21"/>
  <c r="G27" i="21"/>
  <c r="F27" i="21"/>
  <c r="G26" i="21"/>
  <c r="G25" i="21"/>
  <c r="G24" i="21"/>
  <c r="G22" i="21"/>
  <c r="F22" i="21"/>
  <c r="G21" i="21"/>
  <c r="F21" i="21"/>
  <c r="G20" i="21"/>
  <c r="G19" i="21"/>
  <c r="G18" i="21"/>
  <c r="G16" i="21"/>
  <c r="F16" i="21"/>
  <c r="G15" i="21"/>
  <c r="F15" i="21"/>
  <c r="G14" i="21"/>
  <c r="F14" i="21"/>
  <c r="G13" i="21"/>
  <c r="F13" i="21"/>
  <c r="G12" i="21"/>
  <c r="G11" i="21"/>
  <c r="H2" i="21"/>
  <c r="H1" i="21"/>
  <c r="G47" i="20"/>
  <c r="F47" i="20"/>
  <c r="G46" i="20"/>
  <c r="G44" i="20"/>
  <c r="F44" i="20"/>
  <c r="G42" i="20"/>
  <c r="F42" i="20"/>
  <c r="G41" i="20"/>
  <c r="F41" i="20"/>
  <c r="G40" i="20"/>
  <c r="F40" i="20"/>
  <c r="G39" i="20"/>
  <c r="F39" i="20"/>
  <c r="G38" i="20"/>
  <c r="G36" i="20"/>
  <c r="F36" i="20"/>
  <c r="G35" i="20"/>
  <c r="F35" i="20"/>
  <c r="G34" i="20"/>
  <c r="G32" i="20"/>
  <c r="F32" i="20"/>
  <c r="G31" i="20"/>
  <c r="G29" i="20"/>
  <c r="F29" i="20"/>
  <c r="G27" i="20"/>
  <c r="F27" i="20"/>
  <c r="G26" i="20"/>
  <c r="F26" i="20"/>
  <c r="G25" i="20"/>
  <c r="G24" i="20"/>
  <c r="G23" i="20"/>
  <c r="G21" i="20"/>
  <c r="F21" i="20"/>
  <c r="G20" i="20"/>
  <c r="F20" i="20"/>
  <c r="G19" i="20"/>
  <c r="G18" i="20"/>
  <c r="G16" i="20"/>
  <c r="F16" i="20"/>
  <c r="G15" i="20"/>
  <c r="F15" i="20"/>
  <c r="G14" i="20"/>
  <c r="F14" i="20"/>
  <c r="G13" i="20"/>
  <c r="F13" i="20"/>
  <c r="G12" i="20"/>
  <c r="G11" i="20"/>
  <c r="H2" i="20"/>
  <c r="H1" i="20"/>
  <c r="G22" i="19"/>
  <c r="F22" i="19"/>
  <c r="G21" i="19"/>
  <c r="G19" i="19"/>
  <c r="F19" i="19"/>
  <c r="G18" i="19"/>
  <c r="G16" i="19"/>
  <c r="F16" i="19"/>
  <c r="G15" i="19"/>
  <c r="G13" i="19"/>
  <c r="F13" i="19"/>
  <c r="G12" i="19"/>
  <c r="F12" i="19"/>
  <c r="G11" i="19"/>
  <c r="H2" i="19"/>
  <c r="H1" i="19"/>
  <c r="G51" i="18"/>
  <c r="G50" i="18"/>
  <c r="G49" i="18"/>
  <c r="G48" i="18"/>
  <c r="G47" i="18"/>
  <c r="G46" i="18"/>
  <c r="G44" i="18"/>
  <c r="G43" i="18"/>
  <c r="G42" i="18"/>
  <c r="G41" i="18"/>
  <c r="G40" i="18"/>
  <c r="G39" i="18"/>
  <c r="G38" i="18"/>
  <c r="G36" i="18"/>
  <c r="G35" i="18"/>
  <c r="G34" i="18"/>
  <c r="G33" i="18"/>
  <c r="G32" i="18"/>
  <c r="G31" i="18"/>
  <c r="G30" i="18"/>
  <c r="G29" i="18"/>
  <c r="G28" i="18"/>
  <c r="G27" i="18"/>
  <c r="G26" i="18"/>
  <c r="G25" i="18"/>
  <c r="G24" i="18"/>
  <c r="G22" i="18"/>
  <c r="G21" i="18"/>
  <c r="G20" i="18"/>
  <c r="G18" i="18"/>
  <c r="G17" i="18"/>
  <c r="G16" i="18"/>
  <c r="G15" i="18"/>
  <c r="G13" i="18"/>
  <c r="G12" i="18"/>
  <c r="G11" i="18"/>
  <c r="H2" i="18"/>
  <c r="H1" i="18"/>
  <c r="L60" i="17"/>
  <c r="F60" i="17"/>
  <c r="F59" i="17"/>
  <c r="F58" i="17"/>
  <c r="L57" i="17"/>
  <c r="F57" i="17"/>
  <c r="F56" i="17"/>
  <c r="F55" i="17"/>
  <c r="F54" i="17"/>
  <c r="F53" i="17"/>
  <c r="F52" i="17"/>
  <c r="F51" i="17"/>
  <c r="F50" i="17"/>
  <c r="F46" i="17"/>
  <c r="F44" i="17"/>
  <c r="F43" i="17"/>
  <c r="F42" i="17"/>
  <c r="F45" i="17" s="1"/>
  <c r="F47" i="17" s="1"/>
  <c r="C13" i="5" s="1"/>
  <c r="F41" i="17"/>
  <c r="E41" i="17"/>
  <c r="F40" i="17"/>
  <c r="L38" i="17"/>
  <c r="K38" i="17"/>
  <c r="J38" i="17"/>
  <c r="I38" i="17"/>
  <c r="H38" i="17"/>
  <c r="G38" i="17"/>
  <c r="F38" i="17"/>
  <c r="E38" i="17"/>
  <c r="D38" i="17"/>
  <c r="C38" i="17"/>
  <c r="L37" i="17"/>
  <c r="C37" i="17"/>
  <c r="K36" i="17"/>
  <c r="C36" i="17"/>
  <c r="C35" i="17"/>
  <c r="C34" i="17"/>
  <c r="C33" i="17"/>
  <c r="C32" i="17"/>
  <c r="C31" i="17"/>
  <c r="C30" i="17"/>
  <c r="C29" i="17"/>
  <c r="C28" i="17"/>
  <c r="C27" i="17"/>
  <c r="J26" i="17"/>
  <c r="I26" i="17"/>
  <c r="H26" i="17"/>
  <c r="G26" i="17"/>
  <c r="F26" i="17"/>
  <c r="E26" i="17"/>
  <c r="D26" i="17"/>
  <c r="C26" i="17"/>
  <c r="G23" i="17"/>
  <c r="G22" i="17"/>
  <c r="U21" i="17"/>
  <c r="T21" i="17"/>
  <c r="P18" i="17"/>
  <c r="S20" i="17" s="1"/>
  <c r="S21" i="17" s="1"/>
  <c r="G18" i="17"/>
  <c r="G17" i="17"/>
  <c r="G16" i="17"/>
  <c r="F16" i="17"/>
  <c r="G15" i="17"/>
  <c r="F15" i="17"/>
  <c r="G14" i="17"/>
  <c r="F14" i="17"/>
  <c r="G13" i="17"/>
  <c r="F13" i="17"/>
  <c r="G12" i="17"/>
  <c r="F12" i="17"/>
  <c r="S3" i="17"/>
  <c r="L2" i="17"/>
  <c r="L1" i="17"/>
  <c r="F69" i="16"/>
  <c r="F68" i="16"/>
  <c r="I67" i="16"/>
  <c r="I70" i="16" s="1"/>
  <c r="D48" i="11" s="1"/>
  <c r="F48" i="11" s="1"/>
  <c r="F66" i="16"/>
  <c r="F65" i="16"/>
  <c r="F64" i="16"/>
  <c r="F63" i="16"/>
  <c r="F62" i="16"/>
  <c r="F61" i="16"/>
  <c r="F60" i="16"/>
  <c r="F59" i="16"/>
  <c r="F49" i="16"/>
  <c r="F48" i="16"/>
  <c r="F31" i="16"/>
  <c r="F46" i="16"/>
  <c r="F45" i="16"/>
  <c r="F44" i="16"/>
  <c r="F42" i="16"/>
  <c r="F41" i="16"/>
  <c r="F39" i="16"/>
  <c r="F38" i="16"/>
  <c r="F37" i="16"/>
  <c r="F35" i="16"/>
  <c r="F34" i="16"/>
  <c r="F30" i="16"/>
  <c r="F29" i="16"/>
  <c r="F28" i="16"/>
  <c r="F27" i="16"/>
  <c r="F26" i="16"/>
  <c r="F25" i="16"/>
  <c r="F24" i="16"/>
  <c r="F23" i="16"/>
  <c r="F21" i="16"/>
  <c r="F20" i="16"/>
  <c r="F19" i="16"/>
  <c r="F17" i="16"/>
  <c r="F16" i="16"/>
  <c r="F15" i="16"/>
  <c r="F14" i="16"/>
  <c r="F11" i="16"/>
  <c r="I2" i="16"/>
  <c r="I1" i="16"/>
  <c r="I36" i="15"/>
  <c r="D47" i="11" s="1"/>
  <c r="F47" i="11" s="1"/>
  <c r="F35" i="15"/>
  <c r="F34" i="15"/>
  <c r="E18" i="15" s="1"/>
  <c r="F18" i="15" s="1"/>
  <c r="F33" i="15"/>
  <c r="F32" i="15"/>
  <c r="F31" i="15"/>
  <c r="E14" i="15" s="1"/>
  <c r="F14" i="15" s="1"/>
  <c r="F30" i="15"/>
  <c r="E10" i="15" s="1"/>
  <c r="F10" i="15" s="1"/>
  <c r="F26" i="15"/>
  <c r="F25" i="15"/>
  <c r="F24" i="15"/>
  <c r="F23" i="15"/>
  <c r="F22" i="15"/>
  <c r="F21" i="15"/>
  <c r="F20" i="15"/>
  <c r="F19" i="15"/>
  <c r="F17" i="15"/>
  <c r="F16" i="15"/>
  <c r="E15" i="15"/>
  <c r="F15" i="15" s="1"/>
  <c r="F13" i="15"/>
  <c r="F12" i="15"/>
  <c r="F11" i="15"/>
  <c r="I2" i="15"/>
  <c r="I1" i="15"/>
  <c r="J21" i="110"/>
  <c r="I21" i="110"/>
  <c r="H21" i="110"/>
  <c r="G19" i="110"/>
  <c r="G18" i="110"/>
  <c r="G16" i="110"/>
  <c r="G15" i="110"/>
  <c r="G13" i="110"/>
  <c r="K2" i="110"/>
  <c r="K1" i="110"/>
  <c r="F64" i="11"/>
  <c r="F63" i="11"/>
  <c r="F62" i="11"/>
  <c r="F61" i="11"/>
  <c r="D61" i="11"/>
  <c r="F60" i="11"/>
  <c r="D60" i="11"/>
  <c r="F59" i="11"/>
  <c r="D59" i="11"/>
  <c r="F58" i="11"/>
  <c r="D58" i="11"/>
  <c r="F57" i="11"/>
  <c r="D57" i="11"/>
  <c r="F56" i="11"/>
  <c r="D55" i="11"/>
  <c r="F55" i="11" s="1"/>
  <c r="D54" i="11"/>
  <c r="F54" i="11" s="1"/>
  <c r="D52" i="11"/>
  <c r="F52" i="11" s="1"/>
  <c r="D51" i="11"/>
  <c r="F51" i="11" s="1"/>
  <c r="D50" i="11"/>
  <c r="F50" i="11" s="1"/>
  <c r="F49" i="11"/>
  <c r="D49" i="11"/>
  <c r="F45" i="11"/>
  <c r="F44" i="11"/>
  <c r="F39" i="11"/>
  <c r="F38" i="11"/>
  <c r="F37" i="11"/>
  <c r="F36" i="11"/>
  <c r="F35" i="11"/>
  <c r="F34" i="11"/>
  <c r="F33" i="11"/>
  <c r="F32" i="11"/>
  <c r="F30" i="11"/>
  <c r="F29" i="11"/>
  <c r="E28" i="11"/>
  <c r="F26" i="11"/>
  <c r="F24" i="11"/>
  <c r="F22" i="11"/>
  <c r="F21" i="11"/>
  <c r="F20" i="11"/>
  <c r="F19" i="11"/>
  <c r="F18" i="11"/>
  <c r="F17" i="11"/>
  <c r="F16" i="11"/>
  <c r="F15" i="11"/>
  <c r="F14" i="11"/>
  <c r="F13" i="11"/>
  <c r="F12" i="11"/>
  <c r="F11" i="11"/>
  <c r="F23" i="11" s="1"/>
  <c r="G2" i="11"/>
  <c r="G1" i="11"/>
  <c r="M54" i="9"/>
  <c r="Q54" i="9" s="1"/>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4" i="9"/>
  <c r="A13" i="9"/>
  <c r="A12" i="9"/>
  <c r="A11" i="9"/>
  <c r="A10" i="9"/>
  <c r="N7" i="9"/>
  <c r="M7" i="9"/>
  <c r="L7" i="9"/>
  <c r="K7" i="9"/>
  <c r="J7" i="9"/>
  <c r="I7" i="9"/>
  <c r="H7" i="9"/>
  <c r="G7" i="9"/>
  <c r="F7" i="9"/>
  <c r="E7" i="9"/>
  <c r="D7" i="9"/>
  <c r="C7" i="9"/>
  <c r="B6" i="9"/>
  <c r="O5" i="9"/>
  <c r="B5" i="9"/>
  <c r="B4" i="9"/>
  <c r="O3" i="9"/>
  <c r="B3" i="9"/>
  <c r="L66" i="8"/>
  <c r="L65" i="8"/>
  <c r="L64" i="8"/>
  <c r="L63" i="8"/>
  <c r="L62" i="8"/>
  <c r="L61" i="8"/>
  <c r="L60" i="8"/>
  <c r="L59" i="8"/>
  <c r="L58" i="8"/>
  <c r="L57" i="8"/>
  <c r="L56" i="8"/>
  <c r="L55" i="8"/>
  <c r="M53" i="8"/>
  <c r="Q53" i="8" s="1"/>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4" i="8"/>
  <c r="A13" i="8"/>
  <c r="A12" i="8"/>
  <c r="A11" i="8"/>
  <c r="A10" i="8"/>
  <c r="N7" i="8"/>
  <c r="M7" i="8"/>
  <c r="L7" i="8"/>
  <c r="K7" i="8"/>
  <c r="J7" i="8"/>
  <c r="I7" i="8"/>
  <c r="H7" i="8"/>
  <c r="G7" i="8"/>
  <c r="F7" i="8"/>
  <c r="E7" i="8"/>
  <c r="D7" i="8"/>
  <c r="C7" i="8"/>
  <c r="B6" i="8"/>
  <c r="O5" i="8"/>
  <c r="B5" i="8"/>
  <c r="B4" i="8"/>
  <c r="O3" i="8"/>
  <c r="B3" i="8"/>
  <c r="O98" i="7"/>
  <c r="A98" i="7"/>
  <c r="O97" i="7"/>
  <c r="A97" i="7"/>
  <c r="O96" i="7"/>
  <c r="A96" i="7"/>
  <c r="O95" i="7"/>
  <c r="A95" i="7"/>
  <c r="O94" i="7"/>
  <c r="A94" i="7"/>
  <c r="O93" i="7"/>
  <c r="A93" i="7"/>
  <c r="O92" i="7"/>
  <c r="A92" i="7"/>
  <c r="O91" i="7"/>
  <c r="A91" i="7"/>
  <c r="O90" i="7"/>
  <c r="A90" i="7"/>
  <c r="O89" i="7"/>
  <c r="A89" i="7"/>
  <c r="O88" i="7"/>
  <c r="A88" i="7"/>
  <c r="O87" i="7"/>
  <c r="A87" i="7"/>
  <c r="O86" i="7"/>
  <c r="A86" i="7"/>
  <c r="O85" i="7"/>
  <c r="A85" i="7"/>
  <c r="O84" i="7"/>
  <c r="A84" i="7"/>
  <c r="O83" i="7"/>
  <c r="A83" i="7"/>
  <c r="O82" i="7"/>
  <c r="A82" i="7"/>
  <c r="O81" i="7"/>
  <c r="A81" i="7"/>
  <c r="O80" i="7"/>
  <c r="A80" i="7"/>
  <c r="O79" i="7"/>
  <c r="A79" i="7"/>
  <c r="O78" i="7"/>
  <c r="A78" i="7"/>
  <c r="O77" i="7"/>
  <c r="A77" i="7"/>
  <c r="O76" i="7"/>
  <c r="A76" i="7"/>
  <c r="O75" i="7"/>
  <c r="A75" i="7"/>
  <c r="O74" i="7"/>
  <c r="A74" i="7"/>
  <c r="O73" i="7"/>
  <c r="A73" i="7"/>
  <c r="O72" i="7"/>
  <c r="A72" i="7"/>
  <c r="O71" i="7"/>
  <c r="A71" i="7"/>
  <c r="O70" i="7"/>
  <c r="A70" i="7"/>
  <c r="O68" i="7"/>
  <c r="A68" i="7"/>
  <c r="O67" i="7"/>
  <c r="A67" i="7"/>
  <c r="O66" i="7"/>
  <c r="A66" i="7"/>
  <c r="O65" i="7"/>
  <c r="A65" i="7"/>
  <c r="O64" i="7"/>
  <c r="A64" i="7"/>
  <c r="K60" i="7"/>
  <c r="N10" i="7"/>
  <c r="N63" i="7" s="1"/>
  <c r="M10" i="7"/>
  <c r="M63" i="7" s="1"/>
  <c r="L10" i="7"/>
  <c r="L63" i="7" s="1"/>
  <c r="K10" i="7"/>
  <c r="K63" i="7" s="1"/>
  <c r="J10" i="7"/>
  <c r="J63" i="7" s="1"/>
  <c r="I10" i="7"/>
  <c r="I63" i="7" s="1"/>
  <c r="H10" i="7"/>
  <c r="H63" i="7" s="1"/>
  <c r="G10" i="7"/>
  <c r="G63" i="7" s="1"/>
  <c r="F10" i="7"/>
  <c r="F63" i="7" s="1"/>
  <c r="E10" i="7"/>
  <c r="E63" i="7" s="1"/>
  <c r="D10" i="7"/>
  <c r="D63" i="7" s="1"/>
  <c r="C10" i="7"/>
  <c r="C63" i="7" s="1"/>
  <c r="O5" i="7"/>
  <c r="O60" i="7" s="1"/>
  <c r="K5" i="7"/>
  <c r="B5" i="7"/>
  <c r="B60" i="7" s="1"/>
  <c r="O3" i="7"/>
  <c r="O58" i="7" s="1"/>
  <c r="B3" i="7"/>
  <c r="B58" i="7" s="1"/>
  <c r="O99" i="6"/>
  <c r="A99" i="6"/>
  <c r="O98" i="6"/>
  <c r="A98" i="6"/>
  <c r="O97" i="6"/>
  <c r="A97" i="6"/>
  <c r="O96" i="6"/>
  <c r="A96" i="6"/>
  <c r="O95" i="6"/>
  <c r="A95" i="6"/>
  <c r="O94" i="6"/>
  <c r="A94" i="6"/>
  <c r="O93" i="6"/>
  <c r="A93" i="6"/>
  <c r="O92" i="6"/>
  <c r="A92" i="6"/>
  <c r="O91" i="6"/>
  <c r="A91" i="6"/>
  <c r="O90" i="6"/>
  <c r="A90" i="6"/>
  <c r="O89" i="6"/>
  <c r="A89" i="6"/>
  <c r="O88" i="6"/>
  <c r="A88" i="6"/>
  <c r="O87" i="6"/>
  <c r="A87" i="6"/>
  <c r="O86" i="6"/>
  <c r="A86" i="6"/>
  <c r="O85" i="6"/>
  <c r="A85" i="6"/>
  <c r="O84" i="6"/>
  <c r="A84" i="6"/>
  <c r="O83" i="6"/>
  <c r="A83" i="6"/>
  <c r="O82" i="6"/>
  <c r="A82" i="6"/>
  <c r="O81" i="6"/>
  <c r="A81" i="6"/>
  <c r="O80" i="6"/>
  <c r="A80" i="6"/>
  <c r="O79" i="6"/>
  <c r="A79" i="6"/>
  <c r="O78" i="6"/>
  <c r="A78" i="6"/>
  <c r="O77" i="6"/>
  <c r="A77" i="6"/>
  <c r="O76" i="6"/>
  <c r="A76" i="6"/>
  <c r="O75" i="6"/>
  <c r="A75" i="6"/>
  <c r="O74" i="6"/>
  <c r="A74" i="6"/>
  <c r="O73" i="6"/>
  <c r="A73" i="6"/>
  <c r="O72" i="6"/>
  <c r="A72" i="6"/>
  <c r="O71" i="6"/>
  <c r="A71" i="6"/>
  <c r="O69" i="6"/>
  <c r="A69" i="6"/>
  <c r="O68" i="6"/>
  <c r="A68" i="6"/>
  <c r="O67" i="6"/>
  <c r="A67" i="6"/>
  <c r="O66" i="6"/>
  <c r="A66" i="6"/>
  <c r="O65" i="6"/>
  <c r="A65" i="6"/>
  <c r="N64" i="6"/>
  <c r="M64" i="6"/>
  <c r="L64" i="6"/>
  <c r="K64" i="6"/>
  <c r="J64" i="6"/>
  <c r="I64" i="6"/>
  <c r="H64" i="6"/>
  <c r="G64" i="6"/>
  <c r="F64" i="6"/>
  <c r="E64" i="6"/>
  <c r="D64" i="6"/>
  <c r="C64" i="6"/>
  <c r="K61" i="6"/>
  <c r="N5" i="6"/>
  <c r="O61" i="6" s="1"/>
  <c r="K5" i="6"/>
  <c r="B5" i="6"/>
  <c r="B61" i="6" s="1"/>
  <c r="N3" i="6"/>
  <c r="O59" i="6" s="1"/>
  <c r="B3" i="6"/>
  <c r="B59" i="6" s="1"/>
  <c r="C41" i="5"/>
  <c r="O40" i="5"/>
  <c r="N40" i="5"/>
  <c r="M40" i="5"/>
  <c r="L40" i="5"/>
  <c r="K40" i="5"/>
  <c r="J40" i="5"/>
  <c r="I40" i="5"/>
  <c r="H40" i="5"/>
  <c r="G40" i="5"/>
  <c r="F40" i="5"/>
  <c r="E40" i="5"/>
  <c r="D40" i="5"/>
  <c r="C39" i="5"/>
  <c r="B46" i="7" s="1"/>
  <c r="B45" i="7"/>
  <c r="C37" i="5"/>
  <c r="P37" i="5" s="1"/>
  <c r="C36" i="5"/>
  <c r="P36" i="5" s="1"/>
  <c r="C35" i="5"/>
  <c r="P35" i="5" s="1"/>
  <c r="P34" i="5"/>
  <c r="B41" i="6" s="1"/>
  <c r="C34" i="5"/>
  <c r="B41" i="7" s="1"/>
  <c r="P33" i="5"/>
  <c r="C32" i="5"/>
  <c r="C31" i="5"/>
  <c r="B90" i="7" s="1"/>
  <c r="C27" i="5"/>
  <c r="P27" i="5" s="1"/>
  <c r="B87" i="6" s="1"/>
  <c r="C25" i="5"/>
  <c r="B32" i="7" s="1"/>
  <c r="C23" i="5"/>
  <c r="C22" i="5"/>
  <c r="B81" i="7" s="1"/>
  <c r="C21" i="5"/>
  <c r="C20" i="5"/>
  <c r="B27" i="7" s="1"/>
  <c r="C19" i="5"/>
  <c r="P19" i="5" s="1"/>
  <c r="P18" i="5"/>
  <c r="C18" i="5"/>
  <c r="C17" i="5"/>
  <c r="P16" i="5"/>
  <c r="B23" i="6" s="1"/>
  <c r="C16" i="5"/>
  <c r="B23" i="7" s="1"/>
  <c r="C15" i="5"/>
  <c r="B22" i="7" s="1"/>
  <c r="C14" i="5"/>
  <c r="B73" i="7" s="1"/>
  <c r="B67" i="7"/>
  <c r="B66" i="7"/>
  <c r="B13" i="7"/>
  <c r="N2" i="5"/>
  <c r="L1" i="5"/>
  <c r="C1" i="5"/>
  <c r="F36" i="15" l="1"/>
  <c r="F27" i="15"/>
  <c r="C11" i="5" s="1"/>
  <c r="P11" i="5" s="1"/>
  <c r="B18" i="6" s="1"/>
  <c r="B26" i="6"/>
  <c r="B79" i="6"/>
  <c r="P22" i="5"/>
  <c r="B94" i="6"/>
  <c r="B79" i="7"/>
  <c r="B21" i="7"/>
  <c r="I25" i="9"/>
  <c r="B29" i="7"/>
  <c r="B76" i="6"/>
  <c r="F67" i="16"/>
  <c r="F70" i="16" s="1"/>
  <c r="E51" i="16" s="1"/>
  <c r="F51" i="16" s="1"/>
  <c r="F50" i="16"/>
  <c r="F53" i="16" s="1"/>
  <c r="L25" i="8"/>
  <c r="H39" i="8"/>
  <c r="I39" i="8"/>
  <c r="G20" i="8"/>
  <c r="L20" i="9"/>
  <c r="B21" i="9"/>
  <c r="H21" i="9"/>
  <c r="L21" i="9"/>
  <c r="D25" i="8"/>
  <c r="H25" i="8"/>
  <c r="B97" i="6"/>
  <c r="B44" i="6"/>
  <c r="P25" i="5"/>
  <c r="B82" i="7"/>
  <c r="B30" i="7"/>
  <c r="P23" i="5"/>
  <c r="I21" i="9"/>
  <c r="I21" i="8"/>
  <c r="I44" i="9"/>
  <c r="I44" i="8"/>
  <c r="K20" i="8"/>
  <c r="K20" i="9"/>
  <c r="M20" i="8"/>
  <c r="M20" i="9"/>
  <c r="B30" i="8"/>
  <c r="B30" i="9"/>
  <c r="B24" i="7"/>
  <c r="B76" i="7"/>
  <c r="P17" i="5"/>
  <c r="B77" i="7"/>
  <c r="B25" i="7"/>
  <c r="B95" i="7"/>
  <c r="B78" i="6"/>
  <c r="B25" i="6"/>
  <c r="B96" i="6"/>
  <c r="B43" i="6"/>
  <c r="B84" i="7"/>
  <c r="J49" i="7"/>
  <c r="J49" i="6"/>
  <c r="P41" i="5"/>
  <c r="B18" i="7"/>
  <c r="B70" i="7"/>
  <c r="L39" i="8"/>
  <c r="L39" i="9"/>
  <c r="B43" i="7"/>
  <c r="J25" i="8"/>
  <c r="J25" i="9"/>
  <c r="B42" i="6"/>
  <c r="B95" i="6"/>
  <c r="B42" i="7"/>
  <c r="B94" i="7"/>
  <c r="B74" i="7"/>
  <c r="B20" i="8"/>
  <c r="B25" i="8"/>
  <c r="B44" i="8"/>
  <c r="B78" i="7"/>
  <c r="B26" i="7"/>
  <c r="B86" i="7"/>
  <c r="B34" i="7"/>
  <c r="B75" i="7"/>
  <c r="L20" i="8"/>
  <c r="B25" i="9"/>
  <c r="P14" i="5"/>
  <c r="P20" i="5"/>
  <c r="P31" i="5"/>
  <c r="B96" i="7"/>
  <c r="B44" i="7"/>
  <c r="B20" i="9"/>
  <c r="B91" i="7"/>
  <c r="B39" i="7"/>
  <c r="B38" i="7"/>
  <c r="B93" i="7"/>
  <c r="B98" i="7"/>
  <c r="B28" i="7"/>
  <c r="B80" i="7"/>
  <c r="B44" i="9"/>
  <c r="P15" i="5"/>
  <c r="P21" i="5"/>
  <c r="P32" i="5"/>
  <c r="P39" i="5"/>
  <c r="B21" i="8"/>
  <c r="B34" i="6"/>
  <c r="B39" i="8"/>
  <c r="B39" i="9"/>
  <c r="G20" i="9"/>
  <c r="I27" i="114"/>
  <c r="I29" i="114" s="1"/>
  <c r="I28" i="114"/>
  <c r="H28" i="114"/>
  <c r="H27" i="114"/>
  <c r="H29" i="114" s="1"/>
  <c r="I30" i="112"/>
  <c r="I29" i="112"/>
  <c r="I31" i="112" s="1"/>
  <c r="H29" i="112"/>
  <c r="H31" i="112" s="1"/>
  <c r="H30" i="112"/>
  <c r="G21" i="110"/>
  <c r="G22" i="110" s="1"/>
  <c r="I22" i="110"/>
  <c r="I23" i="110"/>
  <c r="I24" i="110" s="1"/>
  <c r="H26" i="111"/>
  <c r="H25" i="111"/>
  <c r="I26" i="111"/>
  <c r="I25" i="111"/>
  <c r="I27" i="111" s="1"/>
  <c r="G31" i="113"/>
  <c r="G32" i="113" s="1"/>
  <c r="J26" i="111"/>
  <c r="J25" i="111"/>
  <c r="J27" i="111" s="1"/>
  <c r="J28" i="114"/>
  <c r="J27" i="114"/>
  <c r="J30" i="112"/>
  <c r="J29" i="112"/>
  <c r="J31" i="112" s="1"/>
  <c r="J32" i="113"/>
  <c r="J34" i="113" s="1"/>
  <c r="J33" i="113"/>
  <c r="I33" i="113"/>
  <c r="I32" i="113"/>
  <c r="H33" i="113"/>
  <c r="H32" i="113"/>
  <c r="H34" i="113" s="1"/>
  <c r="J23" i="110"/>
  <c r="J22" i="110"/>
  <c r="H23" i="110"/>
  <c r="H22" i="110"/>
  <c r="H24" i="110" s="1"/>
  <c r="P38" i="5"/>
  <c r="B98" i="6" s="1"/>
  <c r="B43" i="8"/>
  <c r="B43" i="9"/>
  <c r="B97" i="7"/>
  <c r="P8" i="5"/>
  <c r="B68" i="6" s="1"/>
  <c r="B40" i="6"/>
  <c r="B93" i="6"/>
  <c r="B40" i="7"/>
  <c r="B92" i="7"/>
  <c r="B15" i="7"/>
  <c r="P7" i="5"/>
  <c r="B14" i="7"/>
  <c r="P6" i="5"/>
  <c r="B13" i="6" s="1"/>
  <c r="B65" i="7"/>
  <c r="B11" i="9"/>
  <c r="B11" i="8"/>
  <c r="G28" i="112"/>
  <c r="B72" i="7"/>
  <c r="B20" i="7"/>
  <c r="P13" i="5"/>
  <c r="G26" i="114"/>
  <c r="G24" i="111"/>
  <c r="D65" i="11"/>
  <c r="F53" i="11"/>
  <c r="F65" i="11" s="1"/>
  <c r="E31" i="11" s="1"/>
  <c r="F31" i="11" s="1"/>
  <c r="F40" i="11" s="1"/>
  <c r="C5" i="5" s="1"/>
  <c r="V21" i="17"/>
  <c r="E21" i="17" s="1"/>
  <c r="I40" i="7" l="1"/>
  <c r="L40" i="7"/>
  <c r="J40" i="7"/>
  <c r="H40" i="7"/>
  <c r="G40" i="7"/>
  <c r="F40" i="7"/>
  <c r="E40" i="7"/>
  <c r="K40" i="7"/>
  <c r="D40" i="7"/>
  <c r="C40" i="7"/>
  <c r="N40" i="7"/>
  <c r="M40" i="7"/>
  <c r="J40" i="6"/>
  <c r="H40" i="6"/>
  <c r="G40" i="6"/>
  <c r="E40" i="6"/>
  <c r="M40" i="6"/>
  <c r="F40" i="6"/>
  <c r="N40" i="6"/>
  <c r="K40" i="6"/>
  <c r="D40" i="6"/>
  <c r="C40" i="6"/>
  <c r="L40" i="6"/>
  <c r="I40" i="6"/>
  <c r="B71" i="6"/>
  <c r="G23" i="110"/>
  <c r="G24" i="110" s="1"/>
  <c r="I25" i="8"/>
  <c r="I39" i="9"/>
  <c r="H21" i="8"/>
  <c r="H39" i="9"/>
  <c r="N27" i="9"/>
  <c r="D25" i="9"/>
  <c r="G27" i="9"/>
  <c r="L27" i="9"/>
  <c r="B27" i="8"/>
  <c r="D27" i="8"/>
  <c r="I27" i="8"/>
  <c r="F27" i="8"/>
  <c r="L21" i="8"/>
  <c r="J27" i="8"/>
  <c r="B19" i="8"/>
  <c r="C27" i="9"/>
  <c r="M27" i="9"/>
  <c r="L25" i="9"/>
  <c r="B27" i="9"/>
  <c r="B29" i="6"/>
  <c r="B82" i="6"/>
  <c r="B19" i="9"/>
  <c r="F52" i="16"/>
  <c r="F54" i="16" s="1"/>
  <c r="F55" i="16" s="1"/>
  <c r="F56" i="16" s="1"/>
  <c r="C12" i="5" s="1"/>
  <c r="H25" i="9"/>
  <c r="E39" i="9"/>
  <c r="E39" i="8"/>
  <c r="J39" i="8"/>
  <c r="J39" i="9"/>
  <c r="B28" i="6"/>
  <c r="B81" i="6"/>
  <c r="M25" i="9"/>
  <c r="M25" i="8"/>
  <c r="N30" i="8"/>
  <c r="N30" i="9"/>
  <c r="C19" i="9"/>
  <c r="C19" i="8"/>
  <c r="B22" i="6"/>
  <c r="B75" i="6"/>
  <c r="H44" i="9"/>
  <c r="H44" i="8"/>
  <c r="I20" i="8"/>
  <c r="I20" i="9"/>
  <c r="N25" i="9"/>
  <c r="N25" i="8"/>
  <c r="G25" i="8"/>
  <c r="G25" i="9"/>
  <c r="B24" i="6"/>
  <c r="B77" i="6"/>
  <c r="C30" i="8"/>
  <c r="O32" i="7"/>
  <c r="C30" i="9"/>
  <c r="P32" i="7"/>
  <c r="N19" i="8"/>
  <c r="N19" i="9"/>
  <c r="F25" i="8"/>
  <c r="F25" i="9"/>
  <c r="L44" i="8"/>
  <c r="L44" i="9"/>
  <c r="C20" i="9"/>
  <c r="P22" i="7"/>
  <c r="O22" i="7"/>
  <c r="C20" i="8"/>
  <c r="K44" i="8"/>
  <c r="K44" i="9"/>
  <c r="C25" i="9"/>
  <c r="O27" i="7"/>
  <c r="P27" i="7"/>
  <c r="C25" i="8"/>
  <c r="J20" i="9"/>
  <c r="J20" i="8"/>
  <c r="E30" i="9"/>
  <c r="E30" i="8"/>
  <c r="C27" i="8"/>
  <c r="E19" i="8"/>
  <c r="E19" i="9"/>
  <c r="N39" i="8"/>
  <c r="N39" i="9"/>
  <c r="J44" i="9"/>
  <c r="J44" i="8"/>
  <c r="D27" i="9"/>
  <c r="J21" i="9"/>
  <c r="J21" i="8"/>
  <c r="H20" i="8"/>
  <c r="H20" i="9"/>
  <c r="B32" i="9"/>
  <c r="B32" i="8"/>
  <c r="B42" i="9"/>
  <c r="B42" i="8"/>
  <c r="B24" i="9"/>
  <c r="B24" i="8"/>
  <c r="K39" i="9"/>
  <c r="K39" i="8"/>
  <c r="K21" i="9"/>
  <c r="K21" i="8"/>
  <c r="B22" i="8"/>
  <c r="B22" i="9"/>
  <c r="D30" i="9"/>
  <c r="D30" i="8"/>
  <c r="F30" i="9"/>
  <c r="F30" i="8"/>
  <c r="M27" i="8"/>
  <c r="B30" i="6"/>
  <c r="B83" i="6"/>
  <c r="G19" i="9"/>
  <c r="G19" i="8"/>
  <c r="B92" i="6"/>
  <c r="B39" i="6"/>
  <c r="G39" i="9"/>
  <c r="G39" i="8"/>
  <c r="B36" i="9"/>
  <c r="B36" i="8"/>
  <c r="M39" i="8"/>
  <c r="M39" i="9"/>
  <c r="M21" i="9"/>
  <c r="M21" i="8"/>
  <c r="M44" i="8"/>
  <c r="M44" i="9"/>
  <c r="G44" i="9"/>
  <c r="G44" i="8"/>
  <c r="E25" i="9"/>
  <c r="E25" i="8"/>
  <c r="B40" i="9"/>
  <c r="B40" i="8"/>
  <c r="G30" i="9"/>
  <c r="G30" i="8"/>
  <c r="N27" i="8"/>
  <c r="B28" i="9"/>
  <c r="B28" i="8"/>
  <c r="H19" i="9"/>
  <c r="H19" i="8"/>
  <c r="H30" i="9"/>
  <c r="H30" i="8"/>
  <c r="E27" i="9"/>
  <c r="E27" i="8"/>
  <c r="I19" i="9"/>
  <c r="I19" i="8"/>
  <c r="N21" i="8"/>
  <c r="N21" i="9"/>
  <c r="B91" i="6"/>
  <c r="B38" i="6"/>
  <c r="B32" i="6"/>
  <c r="B85" i="6"/>
  <c r="C44" i="8"/>
  <c r="O46" i="7"/>
  <c r="C44" i="9"/>
  <c r="P46" i="7"/>
  <c r="I30" i="8"/>
  <c r="I30" i="9"/>
  <c r="D39" i="9"/>
  <c r="D39" i="8"/>
  <c r="C39" i="9"/>
  <c r="O41" i="7"/>
  <c r="C39" i="8"/>
  <c r="P41" i="7"/>
  <c r="O23" i="7"/>
  <c r="C21" i="8"/>
  <c r="P23" i="7"/>
  <c r="C21" i="9"/>
  <c r="E44" i="8"/>
  <c r="E44" i="9"/>
  <c r="N20" i="9"/>
  <c r="N20" i="8"/>
  <c r="B27" i="6"/>
  <c r="B80" i="6"/>
  <c r="B41" i="8"/>
  <c r="B41" i="9"/>
  <c r="J30" i="8"/>
  <c r="J30" i="9"/>
  <c r="H27" i="8"/>
  <c r="H27" i="9"/>
  <c r="D19" i="8"/>
  <c r="D19" i="9"/>
  <c r="K19" i="9"/>
  <c r="K19" i="8"/>
  <c r="N44" i="9"/>
  <c r="N44" i="8"/>
  <c r="D20" i="9"/>
  <c r="D20" i="8"/>
  <c r="J19" i="9"/>
  <c r="J19" i="8"/>
  <c r="L19" i="8"/>
  <c r="L19" i="9"/>
  <c r="G21" i="8"/>
  <c r="G21" i="9"/>
  <c r="E21" i="9"/>
  <c r="E21" i="8"/>
  <c r="B74" i="6"/>
  <c r="B21" i="6"/>
  <c r="F39" i="9"/>
  <c r="F39" i="8"/>
  <c r="F21" i="8"/>
  <c r="F21" i="9"/>
  <c r="E20" i="9"/>
  <c r="E20" i="8"/>
  <c r="D44" i="8"/>
  <c r="D44" i="9"/>
  <c r="K30" i="8"/>
  <c r="K30" i="9"/>
  <c r="B37" i="8"/>
  <c r="B37" i="9"/>
  <c r="F44" i="9"/>
  <c r="F44" i="8"/>
  <c r="L30" i="9"/>
  <c r="L30" i="8"/>
  <c r="B46" i="6"/>
  <c r="B99" i="6"/>
  <c r="B26" i="8"/>
  <c r="B26" i="9"/>
  <c r="F20" i="9"/>
  <c r="F20" i="8"/>
  <c r="D21" i="8"/>
  <c r="D21" i="9"/>
  <c r="B16" i="9"/>
  <c r="B16" i="8"/>
  <c r="M30" i="8"/>
  <c r="M30" i="9"/>
  <c r="K27" i="9"/>
  <c r="K27" i="8"/>
  <c r="F19" i="8"/>
  <c r="F19" i="9"/>
  <c r="K25" i="8"/>
  <c r="K25" i="9"/>
  <c r="B23" i="9"/>
  <c r="B23" i="8"/>
  <c r="M19" i="8"/>
  <c r="M19" i="9"/>
  <c r="H27" i="111"/>
  <c r="C30" i="5" s="1"/>
  <c r="B89" i="7" s="1"/>
  <c r="I34" i="113"/>
  <c r="C26" i="5"/>
  <c r="B85" i="7" s="1"/>
  <c r="C24" i="5"/>
  <c r="P24" i="5" s="1"/>
  <c r="J24" i="110"/>
  <c r="C9" i="5" s="1"/>
  <c r="G33" i="113"/>
  <c r="G34" i="113" s="1"/>
  <c r="G30" i="112"/>
  <c r="G29" i="112"/>
  <c r="G26" i="111"/>
  <c r="G25" i="111"/>
  <c r="J29" i="114"/>
  <c r="G27" i="114"/>
  <c r="G28" i="114"/>
  <c r="B45" i="6"/>
  <c r="H43" i="9"/>
  <c r="H43" i="8"/>
  <c r="D43" i="8"/>
  <c r="D43" i="9"/>
  <c r="B15" i="6"/>
  <c r="I43" i="9"/>
  <c r="I43" i="8"/>
  <c r="O45" i="7"/>
  <c r="P45" i="7"/>
  <c r="C43" i="8"/>
  <c r="C43" i="9"/>
  <c r="J43" i="9"/>
  <c r="J43" i="8"/>
  <c r="G43" i="9"/>
  <c r="G43" i="8"/>
  <c r="K43" i="9"/>
  <c r="K43" i="8"/>
  <c r="L43" i="9"/>
  <c r="L43" i="8"/>
  <c r="M43" i="9"/>
  <c r="M43" i="8"/>
  <c r="E43" i="8"/>
  <c r="E43" i="9"/>
  <c r="F43" i="8"/>
  <c r="F43" i="9"/>
  <c r="N43" i="8"/>
  <c r="N43" i="9"/>
  <c r="B38" i="8"/>
  <c r="B38" i="9"/>
  <c r="B66" i="6"/>
  <c r="B13" i="9"/>
  <c r="B13" i="8"/>
  <c r="B12" i="9"/>
  <c r="B12" i="8"/>
  <c r="B67" i="6"/>
  <c r="B14" i="6"/>
  <c r="L11" i="9"/>
  <c r="L11" i="8"/>
  <c r="D11" i="8"/>
  <c r="D11" i="9"/>
  <c r="N11" i="8"/>
  <c r="N11" i="9"/>
  <c r="H11" i="9"/>
  <c r="H11" i="8"/>
  <c r="E11" i="8"/>
  <c r="E11" i="9"/>
  <c r="I11" i="9"/>
  <c r="I11" i="8"/>
  <c r="F11" i="8"/>
  <c r="F11" i="9"/>
  <c r="M11" i="8"/>
  <c r="M11" i="9"/>
  <c r="P13" i="7"/>
  <c r="C11" i="8"/>
  <c r="O13" i="7"/>
  <c r="C11" i="9"/>
  <c r="J11" i="9"/>
  <c r="J11" i="8"/>
  <c r="K11" i="9"/>
  <c r="K11" i="8"/>
  <c r="G11" i="8"/>
  <c r="G11" i="9"/>
  <c r="B20" i="6"/>
  <c r="B73" i="6"/>
  <c r="B18" i="8"/>
  <c r="B18" i="9"/>
  <c r="B12" i="7"/>
  <c r="B64" i="7"/>
  <c r="P5" i="5"/>
  <c r="B33" i="7"/>
  <c r="P26" i="5"/>
  <c r="B33" i="6" s="1"/>
  <c r="L27" i="8" l="1"/>
  <c r="F27" i="9"/>
  <c r="G27" i="8"/>
  <c r="O29" i="7"/>
  <c r="P29" i="7"/>
  <c r="J27" i="9"/>
  <c r="P21" i="7"/>
  <c r="I27" i="9"/>
  <c r="O21" i="7"/>
  <c r="P12" i="5"/>
  <c r="B71" i="7"/>
  <c r="B19" i="7"/>
  <c r="G41" i="9"/>
  <c r="G41" i="8"/>
  <c r="P21" i="9"/>
  <c r="O21" i="9"/>
  <c r="J40" i="9"/>
  <c r="J40" i="8"/>
  <c r="G36" i="8"/>
  <c r="G36" i="9"/>
  <c r="I22" i="8"/>
  <c r="I22" i="9"/>
  <c r="G42" i="8"/>
  <c r="G42" i="9"/>
  <c r="F32" i="9"/>
  <c r="F32" i="8"/>
  <c r="K23" i="9"/>
  <c r="K23" i="8"/>
  <c r="C16" i="8"/>
  <c r="O18" i="7"/>
  <c r="C16" i="9"/>
  <c r="P18" i="7"/>
  <c r="I26" i="9"/>
  <c r="I26" i="8"/>
  <c r="H41" i="9"/>
  <c r="H41" i="8"/>
  <c r="P44" i="9"/>
  <c r="O44" i="9"/>
  <c r="M28" i="9"/>
  <c r="M28" i="8"/>
  <c r="K40" i="9"/>
  <c r="K40" i="8"/>
  <c r="H36" i="8"/>
  <c r="H36" i="9"/>
  <c r="F22" i="9"/>
  <c r="F22" i="8"/>
  <c r="D24" i="8"/>
  <c r="D24" i="9"/>
  <c r="N42" i="9"/>
  <c r="N42" i="8"/>
  <c r="M32" i="9"/>
  <c r="M32" i="8"/>
  <c r="N16" i="9"/>
  <c r="N16" i="8"/>
  <c r="L23" i="9"/>
  <c r="L23" i="8"/>
  <c r="E37" i="9"/>
  <c r="E37" i="8"/>
  <c r="C28" i="8"/>
  <c r="P30" i="7"/>
  <c r="C28" i="9"/>
  <c r="O30" i="7"/>
  <c r="L40" i="9"/>
  <c r="L40" i="8"/>
  <c r="E24" i="8"/>
  <c r="E24" i="9"/>
  <c r="D42" i="9"/>
  <c r="D42" i="8"/>
  <c r="H32" i="8"/>
  <c r="H32" i="9"/>
  <c r="P20" i="8"/>
  <c r="O20" i="8"/>
  <c r="I23" i="8"/>
  <c r="I23" i="9"/>
  <c r="G26" i="8"/>
  <c r="G26" i="9"/>
  <c r="L28" i="9"/>
  <c r="L28" i="8"/>
  <c r="H16" i="9"/>
  <c r="H16" i="8"/>
  <c r="I41" i="9"/>
  <c r="I41" i="8"/>
  <c r="M23" i="9"/>
  <c r="M23" i="8"/>
  <c r="D16" i="8"/>
  <c r="D16" i="9"/>
  <c r="F16" i="9"/>
  <c r="F16" i="8"/>
  <c r="H26" i="9"/>
  <c r="H26" i="8"/>
  <c r="F37" i="8"/>
  <c r="F37" i="9"/>
  <c r="K41" i="8"/>
  <c r="K41" i="9"/>
  <c r="P44" i="8"/>
  <c r="O44" i="8"/>
  <c r="G28" i="8"/>
  <c r="G28" i="9"/>
  <c r="N40" i="9"/>
  <c r="N40" i="8"/>
  <c r="J22" i="8"/>
  <c r="J22" i="9"/>
  <c r="F24" i="9"/>
  <c r="F24" i="8"/>
  <c r="E42" i="8"/>
  <c r="E42" i="9"/>
  <c r="P30" i="9"/>
  <c r="O30" i="9"/>
  <c r="D37" i="8"/>
  <c r="D37" i="9"/>
  <c r="E16" i="8"/>
  <c r="E16" i="9"/>
  <c r="I36" i="8"/>
  <c r="I36" i="9"/>
  <c r="B83" i="7"/>
  <c r="C23" i="9"/>
  <c r="O25" i="7"/>
  <c r="P25" i="7"/>
  <c r="C23" i="8"/>
  <c r="G16" i="9"/>
  <c r="G16" i="8"/>
  <c r="J26" i="9"/>
  <c r="J26" i="8"/>
  <c r="C37" i="8"/>
  <c r="P39" i="7"/>
  <c r="O39" i="7"/>
  <c r="C37" i="9"/>
  <c r="H37" i="8"/>
  <c r="H37" i="9"/>
  <c r="C41" i="8"/>
  <c r="C41" i="9"/>
  <c r="P43" i="7"/>
  <c r="O43" i="7"/>
  <c r="N28" i="9"/>
  <c r="N28" i="8"/>
  <c r="D40" i="8"/>
  <c r="D40" i="9"/>
  <c r="O42" i="7"/>
  <c r="C40" i="8"/>
  <c r="C40" i="9"/>
  <c r="P42" i="7"/>
  <c r="N36" i="9"/>
  <c r="N36" i="8"/>
  <c r="K36" i="8"/>
  <c r="K36" i="9"/>
  <c r="G24" i="9"/>
  <c r="G24" i="8"/>
  <c r="H24" i="9"/>
  <c r="H24" i="8"/>
  <c r="F42" i="8"/>
  <c r="F42" i="9"/>
  <c r="J32" i="9"/>
  <c r="J32" i="8"/>
  <c r="N23" i="9"/>
  <c r="N23" i="8"/>
  <c r="M26" i="8"/>
  <c r="M26" i="9"/>
  <c r="P21" i="8"/>
  <c r="O21" i="8"/>
  <c r="H22" i="9"/>
  <c r="H22" i="8"/>
  <c r="B31" i="7"/>
  <c r="I29" i="8" s="1"/>
  <c r="D23" i="8"/>
  <c r="D23" i="9"/>
  <c r="K26" i="9"/>
  <c r="K26" i="8"/>
  <c r="G37" i="8"/>
  <c r="G37" i="9"/>
  <c r="I37" i="9"/>
  <c r="I37" i="8"/>
  <c r="D41" i="8"/>
  <c r="D41" i="9"/>
  <c r="L41" i="8"/>
  <c r="L41" i="9"/>
  <c r="O39" i="8"/>
  <c r="P39" i="8"/>
  <c r="E40" i="8"/>
  <c r="E40" i="9"/>
  <c r="M36" i="8"/>
  <c r="M36" i="9"/>
  <c r="L36" i="8"/>
  <c r="L36" i="9"/>
  <c r="K22" i="8"/>
  <c r="K22" i="9"/>
  <c r="C24" i="8"/>
  <c r="P26" i="7"/>
  <c r="C24" i="9"/>
  <c r="O26" i="7"/>
  <c r="I24" i="9"/>
  <c r="I24" i="8"/>
  <c r="H42" i="9"/>
  <c r="H42" i="8"/>
  <c r="K32" i="9"/>
  <c r="K32" i="8"/>
  <c r="P20" i="9"/>
  <c r="O20" i="9"/>
  <c r="O30" i="8"/>
  <c r="P30" i="8"/>
  <c r="F23" i="8"/>
  <c r="F23" i="9"/>
  <c r="J16" i="9"/>
  <c r="J16" i="8"/>
  <c r="J37" i="9"/>
  <c r="J37" i="8"/>
  <c r="F41" i="9"/>
  <c r="F41" i="8"/>
  <c r="D28" i="8"/>
  <c r="D28" i="9"/>
  <c r="F40" i="9"/>
  <c r="F40" i="8"/>
  <c r="L22" i="9"/>
  <c r="L22" i="8"/>
  <c r="J24" i="9"/>
  <c r="J24" i="8"/>
  <c r="K42" i="8"/>
  <c r="K42" i="9"/>
  <c r="L32" i="9"/>
  <c r="L32" i="8"/>
  <c r="J23" i="8"/>
  <c r="J23" i="9"/>
  <c r="L16" i="8"/>
  <c r="L16" i="9"/>
  <c r="L26" i="9"/>
  <c r="L26" i="8"/>
  <c r="K37" i="9"/>
  <c r="K37" i="8"/>
  <c r="J41" i="8"/>
  <c r="J41" i="9"/>
  <c r="P39" i="9"/>
  <c r="O39" i="9"/>
  <c r="E28" i="8"/>
  <c r="E28" i="9"/>
  <c r="G40" i="8"/>
  <c r="G40" i="9"/>
  <c r="C36" i="9"/>
  <c r="C36" i="8"/>
  <c r="O38" i="7"/>
  <c r="P38" i="7"/>
  <c r="N22" i="8"/>
  <c r="N22" i="9"/>
  <c r="J42" i="8"/>
  <c r="J42" i="9"/>
  <c r="I42" i="8"/>
  <c r="I42" i="9"/>
  <c r="N32" i="9"/>
  <c r="N32" i="8"/>
  <c r="E23" i="8"/>
  <c r="E23" i="9"/>
  <c r="L37" i="9"/>
  <c r="L37" i="8"/>
  <c r="M41" i="9"/>
  <c r="M41" i="8"/>
  <c r="F28" i="9"/>
  <c r="F28" i="8"/>
  <c r="I40" i="8"/>
  <c r="I40" i="9"/>
  <c r="D36" i="9"/>
  <c r="D36" i="8"/>
  <c r="E22" i="9"/>
  <c r="E22" i="8"/>
  <c r="C22" i="8"/>
  <c r="O24" i="7"/>
  <c r="C22" i="9"/>
  <c r="P24" i="7"/>
  <c r="K24" i="8"/>
  <c r="K24" i="9"/>
  <c r="M42" i="9"/>
  <c r="M42" i="8"/>
  <c r="E32" i="8"/>
  <c r="E32" i="9"/>
  <c r="O34" i="7"/>
  <c r="C32" i="8"/>
  <c r="C32" i="9"/>
  <c r="P34" i="7"/>
  <c r="P25" i="8"/>
  <c r="O25" i="8"/>
  <c r="P19" i="8"/>
  <c r="O19" i="8"/>
  <c r="N26" i="8"/>
  <c r="N26" i="9"/>
  <c r="K16" i="8"/>
  <c r="K16" i="9"/>
  <c r="D26" i="9"/>
  <c r="D26" i="8"/>
  <c r="O28" i="7"/>
  <c r="C26" i="8"/>
  <c r="C26" i="9"/>
  <c r="P28" i="7"/>
  <c r="M37" i="9"/>
  <c r="M37" i="8"/>
  <c r="N41" i="8"/>
  <c r="N41" i="9"/>
  <c r="H28" i="8"/>
  <c r="H28" i="9"/>
  <c r="M40" i="9"/>
  <c r="M40" i="8"/>
  <c r="F36" i="9"/>
  <c r="F36" i="8"/>
  <c r="D22" i="9"/>
  <c r="D22" i="8"/>
  <c r="L24" i="8"/>
  <c r="L24" i="9"/>
  <c r="I32" i="8"/>
  <c r="I32" i="9"/>
  <c r="I16" i="9"/>
  <c r="I16" i="8"/>
  <c r="G23" i="9"/>
  <c r="G23" i="8"/>
  <c r="E26" i="8"/>
  <c r="E26" i="9"/>
  <c r="E41" i="9"/>
  <c r="E41" i="8"/>
  <c r="K28" i="9"/>
  <c r="K28" i="8"/>
  <c r="I28" i="8"/>
  <c r="I28" i="9"/>
  <c r="J36" i="9"/>
  <c r="J36" i="8"/>
  <c r="M24" i="8"/>
  <c r="M24" i="9"/>
  <c r="L42" i="9"/>
  <c r="L42" i="8"/>
  <c r="D32" i="8"/>
  <c r="D32" i="9"/>
  <c r="P27" i="8"/>
  <c r="H40" i="8"/>
  <c r="H40" i="9"/>
  <c r="G22" i="9"/>
  <c r="G22" i="8"/>
  <c r="H23" i="8"/>
  <c r="H23" i="9"/>
  <c r="M16" i="8"/>
  <c r="M16" i="9"/>
  <c r="F26" i="8"/>
  <c r="F26" i="9"/>
  <c r="N37" i="8"/>
  <c r="N37" i="9"/>
  <c r="J28" i="9"/>
  <c r="J28" i="8"/>
  <c r="E36" i="9"/>
  <c r="E36" i="8"/>
  <c r="M22" i="8"/>
  <c r="M22" i="9"/>
  <c r="N24" i="9"/>
  <c r="N24" i="8"/>
  <c r="C42" i="9"/>
  <c r="P44" i="7"/>
  <c r="C42" i="8"/>
  <c r="O44" i="7"/>
  <c r="G32" i="8"/>
  <c r="G32" i="9"/>
  <c r="P25" i="9"/>
  <c r="O25" i="9"/>
  <c r="P19" i="9"/>
  <c r="O19" i="9"/>
  <c r="B37" i="7"/>
  <c r="C35" i="9" s="1"/>
  <c r="P30" i="5"/>
  <c r="B90" i="6" s="1"/>
  <c r="C28" i="5"/>
  <c r="C40" i="5" s="1"/>
  <c r="Q40" i="5" s="1"/>
  <c r="B84" i="6"/>
  <c r="B31" i="6"/>
  <c r="P9" i="5"/>
  <c r="B16" i="6" s="1"/>
  <c r="B16" i="7"/>
  <c r="B68" i="7"/>
  <c r="G29" i="114"/>
  <c r="G31" i="112"/>
  <c r="G27" i="111"/>
  <c r="B86" i="6"/>
  <c r="O43" i="9"/>
  <c r="P43" i="9"/>
  <c r="P43" i="8"/>
  <c r="O43" i="8"/>
  <c r="C38" i="8"/>
  <c r="C38" i="9"/>
  <c r="P40" i="7"/>
  <c r="O40" i="7"/>
  <c r="K38" i="8"/>
  <c r="K38" i="9"/>
  <c r="D38" i="9"/>
  <c r="D38" i="8"/>
  <c r="E38" i="8"/>
  <c r="E38" i="9"/>
  <c r="F38" i="9"/>
  <c r="F38" i="8"/>
  <c r="G38" i="9"/>
  <c r="G38" i="8"/>
  <c r="J38" i="9"/>
  <c r="J38" i="8"/>
  <c r="N38" i="8"/>
  <c r="N38" i="9"/>
  <c r="H38" i="9"/>
  <c r="H38" i="8"/>
  <c r="L38" i="8"/>
  <c r="L38" i="9"/>
  <c r="M38" i="8"/>
  <c r="M38" i="9"/>
  <c r="I38" i="8"/>
  <c r="I38" i="9"/>
  <c r="K13" i="8"/>
  <c r="K13" i="9"/>
  <c r="N13" i="9"/>
  <c r="N13" i="8"/>
  <c r="M13" i="8"/>
  <c r="M13" i="9"/>
  <c r="D13" i="8"/>
  <c r="D13" i="9"/>
  <c r="J13" i="8"/>
  <c r="J13" i="9"/>
  <c r="L13" i="8"/>
  <c r="L13" i="9"/>
  <c r="P15" i="7"/>
  <c r="O15" i="7"/>
  <c r="C13" i="9"/>
  <c r="C13" i="8"/>
  <c r="E13" i="8"/>
  <c r="E13" i="9"/>
  <c r="F13" i="8"/>
  <c r="F13" i="9"/>
  <c r="H13" i="9"/>
  <c r="H13" i="8"/>
  <c r="I13" i="8"/>
  <c r="I13" i="9"/>
  <c r="G13" i="8"/>
  <c r="G13" i="9"/>
  <c r="I12" i="8"/>
  <c r="I12" i="9"/>
  <c r="D12" i="9"/>
  <c r="D12" i="8"/>
  <c r="E12" i="9"/>
  <c r="E12" i="8"/>
  <c r="P14" i="7"/>
  <c r="C12" i="9"/>
  <c r="O14" i="7"/>
  <c r="C12" i="8"/>
  <c r="F12" i="9"/>
  <c r="F12" i="8"/>
  <c r="H12" i="9"/>
  <c r="H12" i="8"/>
  <c r="L12" i="8"/>
  <c r="L12" i="9"/>
  <c r="N12" i="9"/>
  <c r="N12" i="8"/>
  <c r="J12" i="8"/>
  <c r="J12" i="9"/>
  <c r="G12" i="9"/>
  <c r="G12" i="8"/>
  <c r="K12" i="8"/>
  <c r="K12" i="9"/>
  <c r="M12" i="9"/>
  <c r="M12" i="8"/>
  <c r="P11" i="9"/>
  <c r="O11" i="9"/>
  <c r="P11" i="8"/>
  <c r="O11" i="8"/>
  <c r="F29" i="8"/>
  <c r="M29" i="9"/>
  <c r="N29" i="8"/>
  <c r="H29" i="9"/>
  <c r="K29" i="8"/>
  <c r="E29" i="8"/>
  <c r="G29" i="8"/>
  <c r="L29" i="8"/>
  <c r="C29" i="9"/>
  <c r="D29" i="8"/>
  <c r="N18" i="8"/>
  <c r="N18" i="9"/>
  <c r="D18" i="8"/>
  <c r="D18" i="9"/>
  <c r="G18" i="8"/>
  <c r="G18" i="9"/>
  <c r="O20" i="7"/>
  <c r="C18" i="8"/>
  <c r="C18" i="9"/>
  <c r="P20" i="7"/>
  <c r="E18" i="8"/>
  <c r="E18" i="9"/>
  <c r="L18" i="8"/>
  <c r="L18" i="9"/>
  <c r="I18" i="9"/>
  <c r="I18" i="8"/>
  <c r="F18" i="8"/>
  <c r="F18" i="9"/>
  <c r="K18" i="8"/>
  <c r="K18" i="9"/>
  <c r="H18" i="9"/>
  <c r="H18" i="8"/>
  <c r="J18" i="8"/>
  <c r="J18" i="9"/>
  <c r="M18" i="9"/>
  <c r="M18" i="8"/>
  <c r="G35" i="9"/>
  <c r="C35" i="8"/>
  <c r="B12" i="6"/>
  <c r="B65" i="6"/>
  <c r="B88" i="7"/>
  <c r="B36" i="7"/>
  <c r="P29" i="5"/>
  <c r="B10" i="8"/>
  <c r="B10" i="9"/>
  <c r="I31" i="8"/>
  <c r="L31" i="9"/>
  <c r="N31" i="8"/>
  <c r="F31" i="9"/>
  <c r="J31" i="8"/>
  <c r="K31" i="8"/>
  <c r="M31" i="8"/>
  <c r="E31" i="8"/>
  <c r="B31" i="9"/>
  <c r="B31" i="8"/>
  <c r="G31" i="9"/>
  <c r="H31" i="9"/>
  <c r="H31" i="8"/>
  <c r="O27" i="8" l="1"/>
  <c r="Q27" i="8" s="1"/>
  <c r="O27" i="9"/>
  <c r="P28" i="6"/>
  <c r="O24" i="6"/>
  <c r="P29" i="6"/>
  <c r="P38" i="6"/>
  <c r="P45" i="6"/>
  <c r="P27" i="9"/>
  <c r="B29" i="9"/>
  <c r="H35" i="9"/>
  <c r="D35" i="9"/>
  <c r="Q43" i="9"/>
  <c r="Q39" i="8"/>
  <c r="I29" i="9"/>
  <c r="O29" i="6"/>
  <c r="B17" i="9"/>
  <c r="B17" i="8"/>
  <c r="B72" i="6"/>
  <c r="B19" i="6"/>
  <c r="Q20" i="9"/>
  <c r="L35" i="9"/>
  <c r="I31" i="9"/>
  <c r="N35" i="8"/>
  <c r="J35" i="8"/>
  <c r="Q30" i="9"/>
  <c r="K35" i="8"/>
  <c r="H14" i="9"/>
  <c r="I35" i="8"/>
  <c r="B35" i="8"/>
  <c r="B35" i="9"/>
  <c r="F35" i="8"/>
  <c r="Q25" i="9"/>
  <c r="Q30" i="8"/>
  <c r="Q21" i="8"/>
  <c r="E35" i="9"/>
  <c r="Q44" i="9"/>
  <c r="Q19" i="9"/>
  <c r="O36" i="8"/>
  <c r="P36" i="8"/>
  <c r="Q19" i="8"/>
  <c r="P36" i="9"/>
  <c r="O36" i="9"/>
  <c r="Q39" i="9"/>
  <c r="P24" i="9"/>
  <c r="O24" i="9"/>
  <c r="P41" i="9"/>
  <c r="O41" i="9"/>
  <c r="O40" i="9"/>
  <c r="P40" i="9"/>
  <c r="P41" i="8"/>
  <c r="O41" i="8"/>
  <c r="L31" i="8"/>
  <c r="M35" i="9"/>
  <c r="P26" i="9"/>
  <c r="O26" i="9"/>
  <c r="Q25" i="8"/>
  <c r="P22" i="9"/>
  <c r="O22" i="9"/>
  <c r="P24" i="8"/>
  <c r="O24" i="8"/>
  <c r="P40" i="8"/>
  <c r="O40" i="8"/>
  <c r="P23" i="8"/>
  <c r="O23" i="8"/>
  <c r="O26" i="8"/>
  <c r="P26" i="8"/>
  <c r="B29" i="8"/>
  <c r="P31" i="7"/>
  <c r="P16" i="9"/>
  <c r="O16" i="9"/>
  <c r="P42" i="8"/>
  <c r="O42" i="8"/>
  <c r="O23" i="9"/>
  <c r="P23" i="9"/>
  <c r="P32" i="8"/>
  <c r="O32" i="8"/>
  <c r="B37" i="6"/>
  <c r="P37" i="9"/>
  <c r="O37" i="9"/>
  <c r="Q44" i="8"/>
  <c r="O28" i="9"/>
  <c r="P28" i="9"/>
  <c r="P16" i="8"/>
  <c r="O16" i="8"/>
  <c r="O32" i="6"/>
  <c r="Q20" i="8"/>
  <c r="P28" i="8"/>
  <c r="O28" i="8"/>
  <c r="Q21" i="9"/>
  <c r="O32" i="9"/>
  <c r="P32" i="9"/>
  <c r="O22" i="8"/>
  <c r="P22" i="8"/>
  <c r="P42" i="9"/>
  <c r="O42" i="9"/>
  <c r="G14" i="8"/>
  <c r="P37" i="8"/>
  <c r="O37" i="8"/>
  <c r="B87" i="7"/>
  <c r="B35" i="7"/>
  <c r="B47" i="7" s="1"/>
  <c r="P28" i="5"/>
  <c r="P40" i="5" s="1"/>
  <c r="H29" i="8"/>
  <c r="K29" i="9"/>
  <c r="C29" i="8"/>
  <c r="K14" i="9"/>
  <c r="B14" i="8"/>
  <c r="D14" i="9"/>
  <c r="N14" i="9"/>
  <c r="B14" i="9"/>
  <c r="L14" i="9"/>
  <c r="M14" i="8"/>
  <c r="I14" i="8"/>
  <c r="B69" i="6"/>
  <c r="E14" i="8"/>
  <c r="F14" i="9"/>
  <c r="J14" i="8"/>
  <c r="J31" i="9"/>
  <c r="E29" i="9"/>
  <c r="N31" i="9"/>
  <c r="G31" i="8"/>
  <c r="O33" i="7"/>
  <c r="K31" i="9"/>
  <c r="F31" i="8"/>
  <c r="P33" i="7"/>
  <c r="C31" i="8"/>
  <c r="N29" i="9"/>
  <c r="L29" i="9"/>
  <c r="M29" i="8"/>
  <c r="F29" i="9"/>
  <c r="Q43" i="8"/>
  <c r="P38" i="9"/>
  <c r="O38" i="9"/>
  <c r="O38" i="8"/>
  <c r="P38" i="8"/>
  <c r="P13" i="8"/>
  <c r="O13" i="8"/>
  <c r="P13" i="9"/>
  <c r="O13" i="9"/>
  <c r="P12" i="8"/>
  <c r="O12" i="8"/>
  <c r="Q11" i="8"/>
  <c r="P12" i="9"/>
  <c r="O12" i="9"/>
  <c r="Q11" i="9"/>
  <c r="G29" i="9"/>
  <c r="D29" i="9"/>
  <c r="O31" i="7"/>
  <c r="P18" i="9"/>
  <c r="O18" i="9"/>
  <c r="P18" i="8"/>
  <c r="O18" i="8"/>
  <c r="L35" i="8"/>
  <c r="D35" i="8"/>
  <c r="H35" i="8"/>
  <c r="K35" i="9"/>
  <c r="N35" i="9"/>
  <c r="J35" i="9"/>
  <c r="G35" i="8"/>
  <c r="E10" i="8"/>
  <c r="E10" i="9"/>
  <c r="C10" i="9"/>
  <c r="P12" i="7"/>
  <c r="O12" i="7"/>
  <c r="C10" i="8"/>
  <c r="B89" i="6"/>
  <c r="B36" i="6"/>
  <c r="N10" i="8"/>
  <c r="N10" i="9"/>
  <c r="D10" i="8"/>
  <c r="D10" i="9"/>
  <c r="M10" i="8"/>
  <c r="M10" i="9"/>
  <c r="H10" i="8"/>
  <c r="H10" i="9"/>
  <c r="B34" i="8"/>
  <c r="B34" i="9"/>
  <c r="L10" i="8"/>
  <c r="L10" i="9"/>
  <c r="F10" i="8"/>
  <c r="F10" i="9"/>
  <c r="G10" i="8"/>
  <c r="G10" i="9"/>
  <c r="I10" i="8"/>
  <c r="I10" i="9"/>
  <c r="J10" i="9"/>
  <c r="J10" i="8"/>
  <c r="K10" i="9"/>
  <c r="K10" i="8"/>
  <c r="E31" i="9"/>
  <c r="C31" i="9"/>
  <c r="M31" i="9"/>
  <c r="D31" i="8"/>
  <c r="D31" i="9"/>
  <c r="H14" i="8"/>
  <c r="Q27" i="9" l="1"/>
  <c r="O39" i="6"/>
  <c r="O46" i="6"/>
  <c r="P46" i="6"/>
  <c r="P32" i="6"/>
  <c r="O30" i="6"/>
  <c r="P33" i="6"/>
  <c r="P27" i="6"/>
  <c r="O28" i="6"/>
  <c r="O38" i="6"/>
  <c r="P39" i="6"/>
  <c r="O44" i="6"/>
  <c r="P44" i="6"/>
  <c r="P40" i="6"/>
  <c r="O40" i="6"/>
  <c r="O42" i="6"/>
  <c r="P42" i="6"/>
  <c r="O41" i="6"/>
  <c r="P41" i="6"/>
  <c r="O34" i="6"/>
  <c r="P34" i="6"/>
  <c r="O45" i="6"/>
  <c r="O25" i="6"/>
  <c r="P25" i="6"/>
  <c r="P30" i="6"/>
  <c r="P26" i="6"/>
  <c r="O26" i="6"/>
  <c r="O27" i="6"/>
  <c r="P24" i="6"/>
  <c r="O33" i="6"/>
  <c r="P43" i="6"/>
  <c r="O43" i="6"/>
  <c r="I35" i="9"/>
  <c r="Q24" i="8"/>
  <c r="E35" i="8"/>
  <c r="Q22" i="8"/>
  <c r="Q32" i="9"/>
  <c r="Q23" i="9"/>
  <c r="O31" i="6"/>
  <c r="P31" i="6"/>
  <c r="J15" i="8"/>
  <c r="J15" i="9"/>
  <c r="D15" i="8"/>
  <c r="D15" i="9"/>
  <c r="M15" i="9"/>
  <c r="M15" i="8"/>
  <c r="I15" i="9"/>
  <c r="I15" i="8"/>
  <c r="C15" i="9"/>
  <c r="C15" i="8"/>
  <c r="H15" i="8"/>
  <c r="H15" i="9"/>
  <c r="G15" i="9"/>
  <c r="G15" i="8"/>
  <c r="K15" i="8"/>
  <c r="K15" i="9"/>
  <c r="F15" i="8"/>
  <c r="F15" i="9"/>
  <c r="E15" i="8"/>
  <c r="E15" i="9"/>
  <c r="N15" i="9"/>
  <c r="N15" i="8"/>
  <c r="Q36" i="8"/>
  <c r="L15" i="8"/>
  <c r="L15" i="9"/>
  <c r="D17" i="9"/>
  <c r="D17" i="8"/>
  <c r="E17" i="9"/>
  <c r="E17" i="8"/>
  <c r="F17" i="9"/>
  <c r="F17" i="8"/>
  <c r="G17" i="8"/>
  <c r="G17" i="9"/>
  <c r="I17" i="9"/>
  <c r="I17" i="8"/>
  <c r="H17" i="8"/>
  <c r="H17" i="9"/>
  <c r="K17" i="8"/>
  <c r="K17" i="9"/>
  <c r="M17" i="8"/>
  <c r="M17" i="9"/>
  <c r="J17" i="8"/>
  <c r="J17" i="9"/>
  <c r="O19" i="7"/>
  <c r="C17" i="9"/>
  <c r="C17" i="8"/>
  <c r="P19" i="7"/>
  <c r="N17" i="9"/>
  <c r="N17" i="8"/>
  <c r="L17" i="9"/>
  <c r="L17" i="8"/>
  <c r="Q16" i="9"/>
  <c r="O17" i="7"/>
  <c r="P17" i="7"/>
  <c r="O37" i="7"/>
  <c r="F35" i="9"/>
  <c r="Q28" i="9"/>
  <c r="G14" i="9"/>
  <c r="P37" i="7"/>
  <c r="M35" i="8"/>
  <c r="K14" i="8"/>
  <c r="Q16" i="8"/>
  <c r="Q32" i="8"/>
  <c r="D14" i="8"/>
  <c r="Q28" i="8"/>
  <c r="Q24" i="9"/>
  <c r="Q23" i="8"/>
  <c r="Q42" i="9"/>
  <c r="Q42" i="8"/>
  <c r="Q40" i="8"/>
  <c r="Q36" i="9"/>
  <c r="Q37" i="9"/>
  <c r="J29" i="8"/>
  <c r="P29" i="8" s="1"/>
  <c r="J29" i="9"/>
  <c r="P29" i="9" s="1"/>
  <c r="Q41" i="8"/>
  <c r="Q22" i="9"/>
  <c r="Q40" i="9"/>
  <c r="Q18" i="8"/>
  <c r="Q37" i="8"/>
  <c r="Q26" i="8"/>
  <c r="Q26" i="9"/>
  <c r="Q41" i="9"/>
  <c r="B88" i="6"/>
  <c r="B35" i="6"/>
  <c r="B47" i="6" s="1"/>
  <c r="B33" i="9"/>
  <c r="B45" i="9" s="1"/>
  <c r="N47" i="7"/>
  <c r="B33" i="8"/>
  <c r="B45" i="8" s="1"/>
  <c r="J47" i="7"/>
  <c r="M47" i="7"/>
  <c r="I47" i="7"/>
  <c r="I14" i="9"/>
  <c r="M14" i="9"/>
  <c r="E14" i="9"/>
  <c r="L14" i="8"/>
  <c r="F14" i="8"/>
  <c r="J14" i="9"/>
  <c r="P16" i="7"/>
  <c r="C14" i="8"/>
  <c r="O16" i="7"/>
  <c r="C14" i="9"/>
  <c r="N14" i="8"/>
  <c r="Q38" i="8"/>
  <c r="O31" i="9"/>
  <c r="P31" i="8"/>
  <c r="O31" i="8"/>
  <c r="P31" i="9"/>
  <c r="Q38" i="9"/>
  <c r="Q13" i="9"/>
  <c r="Q13" i="8"/>
  <c r="Q12" i="8"/>
  <c r="Q12" i="9"/>
  <c r="Q18" i="9"/>
  <c r="N34" i="8"/>
  <c r="N34" i="9"/>
  <c r="D34" i="8"/>
  <c r="D34" i="9"/>
  <c r="P36" i="7"/>
  <c r="O36" i="7"/>
  <c r="C34" i="8"/>
  <c r="C34" i="9"/>
  <c r="E34" i="8"/>
  <c r="E34" i="9"/>
  <c r="F34" i="8"/>
  <c r="F34" i="9"/>
  <c r="I34" i="8"/>
  <c r="I34" i="9"/>
  <c r="G34" i="8"/>
  <c r="G34" i="9"/>
  <c r="P10" i="8"/>
  <c r="O10" i="8"/>
  <c r="J34" i="8"/>
  <c r="J34" i="9"/>
  <c r="H34" i="8"/>
  <c r="H34" i="9"/>
  <c r="K34" i="8"/>
  <c r="K34" i="9"/>
  <c r="O10" i="9"/>
  <c r="P10" i="9"/>
  <c r="L34" i="9"/>
  <c r="L34" i="8"/>
  <c r="C47" i="7"/>
  <c r="M34" i="8"/>
  <c r="M34" i="9"/>
  <c r="P35" i="9" l="1"/>
  <c r="P35" i="8"/>
  <c r="O35" i="9"/>
  <c r="P15" i="8"/>
  <c r="O15" i="8"/>
  <c r="P15" i="9"/>
  <c r="O15" i="9"/>
  <c r="O17" i="8"/>
  <c r="P17" i="8"/>
  <c r="O17" i="9"/>
  <c r="P17" i="9"/>
  <c r="O35" i="8"/>
  <c r="O29" i="9"/>
  <c r="Q29" i="9" s="1"/>
  <c r="O29" i="8"/>
  <c r="Q29" i="8" s="1"/>
  <c r="O37" i="6"/>
  <c r="P37" i="6"/>
  <c r="E33" i="9"/>
  <c r="E45" i="9" s="1"/>
  <c r="E46" i="9" s="1"/>
  <c r="E33" i="8"/>
  <c r="E45" i="8" s="1"/>
  <c r="E46" i="8" s="1"/>
  <c r="D33" i="8"/>
  <c r="D45" i="8" s="1"/>
  <c r="D46" i="8" s="1"/>
  <c r="D33" i="9"/>
  <c r="D45" i="9" s="1"/>
  <c r="D46" i="9" s="1"/>
  <c r="F33" i="8"/>
  <c r="F45" i="8" s="1"/>
  <c r="F46" i="8" s="1"/>
  <c r="F33" i="9"/>
  <c r="F45" i="9" s="1"/>
  <c r="F46" i="9" s="1"/>
  <c r="L33" i="9"/>
  <c r="L45" i="9" s="1"/>
  <c r="L46" i="9" s="1"/>
  <c r="L33" i="8"/>
  <c r="L45" i="8" s="1"/>
  <c r="L46" i="8" s="1"/>
  <c r="N33" i="9"/>
  <c r="N45" i="9" s="1"/>
  <c r="N46" i="9" s="1"/>
  <c r="N33" i="8"/>
  <c r="N45" i="8" s="1"/>
  <c r="N46" i="8" s="1"/>
  <c r="I33" i="9"/>
  <c r="I45" i="9" s="1"/>
  <c r="I46" i="9" s="1"/>
  <c r="I33" i="8"/>
  <c r="I45" i="8" s="1"/>
  <c r="I46" i="8" s="1"/>
  <c r="D47" i="7"/>
  <c r="H33" i="8"/>
  <c r="H45" i="8" s="1"/>
  <c r="H46" i="8" s="1"/>
  <c r="H33" i="9"/>
  <c r="J33" i="9"/>
  <c r="J45" i="9" s="1"/>
  <c r="J46" i="9" s="1"/>
  <c r="J33" i="8"/>
  <c r="J45" i="8" s="1"/>
  <c r="J46" i="8" s="1"/>
  <c r="L47" i="7"/>
  <c r="C33" i="9"/>
  <c r="C45" i="9" s="1"/>
  <c r="C46" i="9" s="1"/>
  <c r="O35" i="7"/>
  <c r="O47" i="7" s="1"/>
  <c r="O49" i="7" s="1"/>
  <c r="P35" i="7"/>
  <c r="P47" i="7" s="1"/>
  <c r="P49" i="7" s="1"/>
  <c r="C33" i="8"/>
  <c r="C45" i="8" s="1"/>
  <c r="C46" i="8" s="1"/>
  <c r="D47" i="6"/>
  <c r="G47" i="6"/>
  <c r="F47" i="6"/>
  <c r="N47" i="6"/>
  <c r="H47" i="6"/>
  <c r="L47" i="6"/>
  <c r="I47" i="6"/>
  <c r="K47" i="6"/>
  <c r="M47" i="6"/>
  <c r="J47" i="6"/>
  <c r="E47" i="6"/>
  <c r="E47" i="7"/>
  <c r="K33" i="9"/>
  <c r="K45" i="9" s="1"/>
  <c r="K46" i="9" s="1"/>
  <c r="K33" i="8"/>
  <c r="K45" i="8" s="1"/>
  <c r="K46" i="8" s="1"/>
  <c r="K47" i="7"/>
  <c r="M33" i="9"/>
  <c r="M45" i="9" s="1"/>
  <c r="M46" i="9" s="1"/>
  <c r="M33" i="8"/>
  <c r="M45" i="8" s="1"/>
  <c r="M46" i="8" s="1"/>
  <c r="H47" i="7"/>
  <c r="F47" i="7"/>
  <c r="G33" i="8"/>
  <c r="G45" i="8" s="1"/>
  <c r="G46" i="8" s="1"/>
  <c r="G47" i="7"/>
  <c r="G33" i="9"/>
  <c r="G45" i="9" s="1"/>
  <c r="G46" i="9" s="1"/>
  <c r="Q31" i="9"/>
  <c r="O14" i="9"/>
  <c r="P14" i="9"/>
  <c r="P14" i="8"/>
  <c r="O14" i="8"/>
  <c r="Q31" i="8"/>
  <c r="Q10" i="9"/>
  <c r="Q10" i="8"/>
  <c r="P34" i="9"/>
  <c r="O34" i="9"/>
  <c r="P34" i="8"/>
  <c r="O34" i="8"/>
  <c r="O36" i="6"/>
  <c r="P36" i="6"/>
  <c r="Q35" i="8" l="1"/>
  <c r="Q35" i="9"/>
  <c r="Q17" i="8"/>
  <c r="Q15" i="8"/>
  <c r="Q14" i="9"/>
  <c r="Q15" i="9"/>
  <c r="Q17" i="9"/>
  <c r="Q14" i="8"/>
  <c r="P33" i="9"/>
  <c r="P46" i="9" s="1"/>
  <c r="Q48" i="9" s="1"/>
  <c r="H45" i="9"/>
  <c r="H46" i="9" s="1"/>
  <c r="P47" i="9" s="1"/>
  <c r="O33" i="9"/>
  <c r="P47" i="8"/>
  <c r="O33" i="8"/>
  <c r="P33" i="8"/>
  <c r="P46" i="8" s="1"/>
  <c r="Q48" i="8" s="1"/>
  <c r="P35" i="6"/>
  <c r="P47" i="6" s="1"/>
  <c r="P49" i="6" s="1"/>
  <c r="O35" i="6"/>
  <c r="O47" i="6" s="1"/>
  <c r="O49" i="6" s="1"/>
  <c r="C47" i="6"/>
  <c r="Q34" i="8"/>
  <c r="Q34" i="9"/>
  <c r="Q33" i="9" l="1"/>
  <c r="Q33" i="8"/>
  <c r="O45" i="8"/>
  <c r="Q46" i="8" s="1"/>
  <c r="O45" i="9"/>
  <c r="Q46" i="9" s="1"/>
  <c r="Q49" i="9"/>
  <c r="Q51" i="9"/>
  <c r="Q50" i="9"/>
  <c r="Q52" i="9"/>
  <c r="Q52" i="8"/>
  <c r="Q51" i="8"/>
  <c r="Q50" i="8"/>
  <c r="Q49" i="8"/>
  <c r="Q54" i="8" l="1"/>
  <c r="Q67" i="8" s="1"/>
  <c r="Q69" i="8" s="1"/>
  <c r="Q71" i="8" s="1"/>
  <c r="Q53" i="9"/>
  <c r="Q56" i="9" s="1"/>
  <c r="Q5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27" authorId="0" shapeId="0" xr:uid="{2E7588DA-7B08-4AAE-BDF5-4D2CF7682849}">
      <text>
        <r>
          <rPr>
            <sz val="9"/>
            <color indexed="81"/>
            <rFont val="Tahoma"/>
            <family val="2"/>
          </rPr>
          <t>Is an EQ Report required for this project?
Yes=1
No=0</t>
        </r>
      </text>
    </comment>
    <comment ref="E27" authorId="0" shapeId="0" xr:uid="{4EFF7544-BBE4-40FF-91E3-33308B1329A6}">
      <text>
        <r>
          <rPr>
            <sz val="9"/>
            <color indexed="81"/>
            <rFont val="Tahoma"/>
            <family val="2"/>
          </rPr>
          <t>Calculated Staff Hours represent a recommended starting point for negotiations based on established guidelines.</t>
        </r>
      </text>
    </comment>
    <comment ref="D28" authorId="0" shapeId="0" xr:uid="{87B062EE-3EB3-45DF-9133-71A0B6CFAEF3}">
      <text>
        <r>
          <rPr>
            <sz val="9"/>
            <color indexed="81"/>
            <rFont val="Tahoma"/>
            <family val="2"/>
          </rPr>
          <t># of components for the EQ Report.</t>
        </r>
      </text>
    </comment>
    <comment ref="E28" authorId="0" shapeId="0" xr:uid="{E4CA6411-ADEC-4812-AAEC-55C152ACE059}">
      <text>
        <r>
          <rPr>
            <sz val="9"/>
            <color indexed="81"/>
            <rFont val="Tahoma"/>
            <family val="2"/>
          </rPr>
          <t>Consider adding 4 hours to the calculated hours when required to include EQ Report with Phase II Submittal.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19" authorId="0" shapeId="0" xr:uid="{7861F118-04BD-4C9F-888E-E92A3AE8C04D}">
      <text>
        <r>
          <rPr>
            <sz val="9"/>
            <color indexed="81"/>
            <rFont val="Tahoma"/>
            <family val="2"/>
          </rPr>
          <t xml:space="preserve">Estimated # of intersections that require new or replacement signalization.
</t>
        </r>
      </text>
    </comment>
    <comment ref="E19" authorId="0" shapeId="0" xr:uid="{9D958FDC-645D-4DDC-9361-B2B94458D0FB}">
      <text>
        <r>
          <rPr>
            <sz val="9"/>
            <color indexed="81"/>
            <rFont val="Tahoma"/>
            <family val="2"/>
          </rPr>
          <t>Calculated Staff Hours represent a recommended starting point for negotiations based on established guidelines.</t>
        </r>
      </text>
    </comment>
    <comment ref="E20" authorId="0" shapeId="0" xr:uid="{7D02B671-6E9B-48F9-806A-F259782F455D}">
      <text>
        <r>
          <rPr>
            <sz val="9"/>
            <color indexed="81"/>
            <rFont val="Tahoma"/>
            <family val="2"/>
          </rPr>
          <t>Consider adding 4 hours to the calculated hours when required to include EQ Report with Phase II Submittal.</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78DE39F1-F528-4F57-A6D2-0B03F6ABC3F6}">
      <text>
        <r>
          <rPr>
            <sz val="9"/>
            <color indexed="81"/>
            <rFont val="Tahoma"/>
            <family val="2"/>
          </rPr>
          <t>Calculated Staff Hours represent a recommended starting point for negotiations based on established guidelines.</t>
        </r>
      </text>
    </comment>
    <comment ref="H10" authorId="0" shapeId="0" xr:uid="{F18C8561-67FA-424A-8707-17A41FA55CA8}">
      <text>
        <r>
          <rPr>
            <sz val="9"/>
            <color indexed="81"/>
            <rFont val="Tahoma"/>
            <family val="2"/>
          </rPr>
          <t>FDOT recommended staff hours for the project. These hours may differ from the calculated staff hours recommended.</t>
        </r>
      </text>
    </comment>
    <comment ref="I10" authorId="0" shapeId="0" xr:uid="{0F3D5E81-BFC0-422C-8B75-8E6AE4073ED7}">
      <text>
        <r>
          <rPr>
            <sz val="9"/>
            <color indexed="81"/>
            <rFont val="Tahoma"/>
            <family val="2"/>
          </rPr>
          <t>Consultant recommended staff hours for the project. These hours may differ from the calculated staff hours recommended.</t>
        </r>
      </text>
    </comment>
    <comment ref="J10" authorId="0" shapeId="0" xr:uid="{E815D1AA-E306-4B7E-9DC6-B83BB1B1C710}">
      <text>
        <r>
          <rPr>
            <sz val="9"/>
            <color indexed="81"/>
            <rFont val="Tahoma"/>
            <family val="2"/>
          </rPr>
          <t>Final negotiated staff hours for the project.</t>
        </r>
      </text>
    </comment>
    <comment ref="E12" authorId="0" shapeId="0" xr:uid="{1CDFFDE4-0ABE-4D6B-B2DB-026AD95F9DF9}">
      <text>
        <r>
          <rPr>
            <sz val="9"/>
            <color indexed="81"/>
            <rFont val="Tahoma"/>
            <family val="2"/>
          </rPr>
          <t>Is a Key sheet required?
Yes=1
No=0</t>
        </r>
      </text>
    </comment>
    <comment ref="E13" authorId="0" shapeId="0" xr:uid="{85FCE73C-A6DC-4CBE-A9A8-2F6A76ED6F9F}">
      <text>
        <r>
          <rPr>
            <sz val="9"/>
            <color indexed="81"/>
            <rFont val="Tahoma"/>
            <family val="2"/>
          </rPr>
          <t>Is a signature sheet required?  If Key Sheet is not required, then no hours will be given for the signature sheet.
Yes=1
No=0</t>
        </r>
      </text>
    </comment>
    <comment ref="E14" authorId="0" shapeId="0" xr:uid="{35444175-3847-4616-9D30-FEDA86C49BF1}">
      <text>
        <r>
          <rPr>
            <sz val="9"/>
            <color indexed="81"/>
            <rFont val="Tahoma"/>
            <family val="2"/>
          </rPr>
          <t>Is a general notes/pay item notes sheet required?
Yes=1
No=0</t>
        </r>
      </text>
    </comment>
    <comment ref="E15" authorId="0" shapeId="0" xr:uid="{892CF14A-41F2-4114-88B4-02A9E8B8432F}">
      <text>
        <r>
          <rPr>
            <sz val="9"/>
            <color indexed="81"/>
            <rFont val="Tahoma"/>
            <family val="2"/>
          </rPr>
          <t>Estimated # of intersections that require new or replacement signalization.</t>
        </r>
      </text>
    </comment>
    <comment ref="E16" authorId="0" shapeId="0" xr:uid="{5B0ADD43-C546-4243-BE80-E087B5DDBEF4}">
      <text>
        <r>
          <rPr>
            <sz val="9"/>
            <color indexed="81"/>
            <rFont val="Tahoma"/>
            <family val="2"/>
          </rPr>
          <t>Length of project where interconnect plans are required.</t>
        </r>
      </text>
    </comment>
    <comment ref="E17" authorId="0" shapeId="0" xr:uid="{AF357D78-8CCF-4438-B151-AA4868187F1E}">
      <text>
        <r>
          <rPr>
            <sz val="9"/>
            <color indexed="81"/>
            <rFont val="Tahoma"/>
            <family val="2"/>
          </rPr>
          <t>Estimated # of sites with loop detecion.</t>
        </r>
      </text>
    </comment>
    <comment ref="E18" authorId="0" shapeId="0" xr:uid="{A6D76A47-CC07-4F62-852C-F88FEEC89799}">
      <text>
        <r>
          <rPr>
            <sz val="9"/>
            <color indexed="81"/>
            <rFont val="Tahoma"/>
            <family val="2"/>
          </rPr>
          <t>Estimated # of sites with video or other type of detecion.</t>
        </r>
      </text>
    </comment>
    <comment ref="E19" authorId="0" shapeId="0" xr:uid="{322C7A0F-A40C-467B-A9BB-2E4F083BA3B5}">
      <text>
        <r>
          <rPr>
            <sz val="9"/>
            <color indexed="81"/>
            <rFont val="Tahoma"/>
            <family val="2"/>
          </rPr>
          <t>Estimated # of signs that must be imported from guide sign
program.</t>
        </r>
      </text>
    </comment>
    <comment ref="E20" authorId="0" shapeId="0" xr:uid="{23B6F65C-7FD7-4E84-9B71-EADC89714423}">
      <text>
        <r>
          <rPr>
            <sz val="9"/>
            <color indexed="81"/>
            <rFont val="Tahoma"/>
            <family val="2"/>
          </rPr>
          <t>Estimated # of details that require no engineering analysis (e.g., Ped Pole, VVH data/foundation, Department provided details).</t>
        </r>
      </text>
    </comment>
    <comment ref="E21" authorId="0" shapeId="0" xr:uid="{1B9A6B14-418A-4149-A5FE-ADC1F09C1B2C}">
      <text>
        <r>
          <rPr>
            <sz val="9"/>
            <color indexed="81"/>
            <rFont val="Tahoma"/>
            <family val="2"/>
          </rPr>
          <t xml:space="preserve">Estimated # details require some engineering analysis (e.g.,signal/sign attachment detail, Communication or Wiring Diagram.
</t>
        </r>
      </text>
    </comment>
    <comment ref="E22" authorId="0" shapeId="0" xr:uid="{621FCAB7-1894-4669-8601-800C8FBE0108}">
      <text>
        <r>
          <rPr>
            <sz val="9"/>
            <color indexed="81"/>
            <rFont val="Tahoma"/>
            <family val="2"/>
          </rPr>
          <t xml:space="preserve">Estimated # of complex details that are highly unique or based on new technologies.  Complex details are not typically required.
</t>
        </r>
      </text>
    </comment>
    <comment ref="E23" authorId="0" shapeId="0" xr:uid="{B37D60D7-2AF2-4D2F-8F5C-FFC9B0001CF6}">
      <text>
        <r>
          <rPr>
            <sz val="9"/>
            <color indexed="81"/>
            <rFont val="Tahoma"/>
            <family val="2"/>
          </rPr>
          <t xml:space="preserve">Estimated # of retrofit or modified service points to be shown in plans. </t>
        </r>
      </text>
    </comment>
    <comment ref="E24" authorId="0" shapeId="0" xr:uid="{393FF4CE-2718-4967-92EA-3368B7CABAB2}">
      <text>
        <r>
          <rPr>
            <sz val="9"/>
            <color indexed="81"/>
            <rFont val="Tahoma"/>
            <family val="2"/>
          </rPr>
          <t xml:space="preserve">Estimated # of new service points to be shown in plans. </t>
        </r>
      </text>
    </comment>
    <comment ref="E25" authorId="0" shapeId="0" xr:uid="{7510B361-026F-4C49-AAE8-EA8FC5C25A03}">
      <text>
        <r>
          <rPr>
            <sz val="9"/>
            <color indexed="81"/>
            <rFont val="Tahoma"/>
            <family val="2"/>
          </rPr>
          <t xml:space="preserve">Estimated # of single mast arms.
</t>
        </r>
      </text>
    </comment>
    <comment ref="E26" authorId="0" shapeId="0" xr:uid="{6D66B425-9EAE-4760-9D39-4C89EC6689C6}">
      <text>
        <r>
          <rPr>
            <sz val="9"/>
            <color indexed="81"/>
            <rFont val="Tahoma"/>
            <family val="2"/>
          </rPr>
          <t xml:space="preserve">Estimated # of double mast arms.
</t>
        </r>
      </text>
    </comment>
    <comment ref="E27" authorId="0" shapeId="0" xr:uid="{556A3241-5BC7-4498-9A63-742B5961380F}">
      <text>
        <r>
          <rPr>
            <sz val="9"/>
            <color indexed="81"/>
            <rFont val="Tahoma"/>
            <family val="2"/>
          </rPr>
          <t xml:space="preserve">Estimated # of spans needed for project. 
</t>
        </r>
      </text>
    </comment>
    <comment ref="E28" authorId="0" shapeId="0" xr:uid="{41337EB8-158D-42B4-90D5-099CE3D62075}">
      <text>
        <r>
          <rPr>
            <sz val="9"/>
            <color indexed="81"/>
            <rFont val="Tahoma"/>
            <family val="2"/>
          </rPr>
          <t>Estimated # of intersections that temporary signal installation - without pedestrian signals - is required.</t>
        </r>
      </text>
    </comment>
    <comment ref="E29" authorId="0" shapeId="0" xr:uid="{2057B4BA-E936-49FB-BC37-D5094BB13EBB}">
      <text>
        <r>
          <rPr>
            <sz val="9"/>
            <color indexed="81"/>
            <rFont val="Tahoma"/>
            <family val="2"/>
          </rPr>
          <t>Estimated # of intersections that temporary signal installation - with pedestrian signals - is required.</t>
        </r>
      </text>
    </comment>
    <comment ref="E30" authorId="0" shapeId="0" xr:uid="{C7577E9D-BD2A-4B86-BA0F-C021FE13545B}">
      <text>
        <r>
          <rPr>
            <sz val="9"/>
            <color indexed="81"/>
            <rFont val="Tahoma"/>
            <family val="2"/>
          </rPr>
          <t>Estimated # of intersections that temporary detection is required.</t>
        </r>
      </text>
    </comment>
    <comment ref="E32" authorId="0" shapeId="0" xr:uid="{F99BD799-A4FB-41FE-B026-C1C7EC33898D}">
      <text>
        <r>
          <rPr>
            <sz val="9"/>
            <color indexed="81"/>
            <rFont val="Tahoma"/>
            <family val="2"/>
          </rPr>
          <t>Is QA/QC required for Signalization Plans?
Yes=1
No=0</t>
        </r>
      </text>
    </comment>
    <comment ref="F32" authorId="0" shapeId="0" xr:uid="{57793F00-4820-4436-99C7-4AB9EB3DABF0}">
      <text>
        <r>
          <rPr>
            <sz val="9"/>
            <color indexed="81"/>
            <rFont val="Tahoma"/>
            <family val="2"/>
          </rPr>
          <t>% of technical subtotal.</t>
        </r>
      </text>
    </comment>
    <comment ref="E33" authorId="0" shapeId="0" xr:uid="{4DEA566D-61BF-4F96-B9EC-EDF7BBDCF942}">
      <text>
        <r>
          <rPr>
            <sz val="9"/>
            <color indexed="81"/>
            <rFont val="Tahoma"/>
            <family val="2"/>
          </rPr>
          <t>Is Supervision required for Signalization Plans??
Yes=1
No=0</t>
        </r>
      </text>
    </comment>
    <comment ref="F33" authorId="0" shapeId="0" xr:uid="{14C8C60C-319F-4052-92CA-7F365448FAFB}">
      <text>
        <r>
          <rPr>
            <sz val="9"/>
            <color indexed="81"/>
            <rFont val="Tahoma"/>
            <family val="2"/>
          </rPr>
          <t xml:space="preserve">% of technical subtotal.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17" authorId="0" shapeId="0" xr:uid="{CE5696EC-F15A-4C76-9A32-567C720387F0}">
      <text>
        <r>
          <rPr>
            <sz val="9"/>
            <color indexed="81"/>
            <rFont val="Tahoma"/>
            <family val="2"/>
          </rPr>
          <t xml:space="preserve">Estimated # of light poles for the project.
</t>
        </r>
      </text>
    </comment>
    <comment ref="E17" authorId="0" shapeId="0" xr:uid="{02AFBD04-67BE-43FE-8065-0AD0FAC869C5}">
      <text>
        <r>
          <rPr>
            <sz val="9"/>
            <color indexed="81"/>
            <rFont val="Tahoma"/>
            <family val="2"/>
          </rPr>
          <t>Calculated Staff Hours represent a recommended starting point for negotiations based on established guidelines.</t>
        </r>
      </text>
    </comment>
    <comment ref="E18" authorId="0" shapeId="0" xr:uid="{8BFD37BE-FF61-4BAE-8CDA-34F0FAD8CF01}">
      <text>
        <r>
          <rPr>
            <sz val="9"/>
            <color indexed="81"/>
            <rFont val="Tahoma"/>
            <family val="2"/>
          </rPr>
          <t>Consider adding 4 hours to the calculated hours when required to include EQ Report with Phase II Submittal.</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9380030E-35D1-4293-91EB-638C870F33D1}">
      <text>
        <r>
          <rPr>
            <sz val="9"/>
            <color indexed="81"/>
            <rFont val="Tahoma"/>
            <family val="2"/>
          </rPr>
          <t>Calculated Staff Hours represent a recommended starting point for negotiations based on established guidelines.</t>
        </r>
      </text>
    </comment>
    <comment ref="H10" authorId="0" shapeId="0" xr:uid="{B377F66E-0B75-4612-BA49-3DFE2B4DF178}">
      <text>
        <r>
          <rPr>
            <sz val="9"/>
            <color indexed="81"/>
            <rFont val="Tahoma"/>
            <family val="2"/>
          </rPr>
          <t>FDOT recommended staff hours for the project. These hours may differ from the calculated staff hours recommended.</t>
        </r>
      </text>
    </comment>
    <comment ref="I10" authorId="0" shapeId="0" xr:uid="{78C2F797-C36F-4372-A92F-B76F4C103039}">
      <text>
        <r>
          <rPr>
            <sz val="9"/>
            <color indexed="81"/>
            <rFont val="Tahoma"/>
            <family val="2"/>
          </rPr>
          <t>Consultant recommended staff hours for the project. These hours may differ from the calculated staff hours recommended.</t>
        </r>
      </text>
    </comment>
    <comment ref="J10" authorId="0" shapeId="0" xr:uid="{58ABCD33-E1D2-4FE0-B974-66E8F5216494}">
      <text>
        <r>
          <rPr>
            <sz val="9"/>
            <color indexed="81"/>
            <rFont val="Tahoma"/>
            <family val="2"/>
          </rPr>
          <t>Final negotiated staff hours for the project.</t>
        </r>
      </text>
    </comment>
    <comment ref="E11" authorId="0" shapeId="0" xr:uid="{0E5811AD-0301-4A85-B152-8E21108C1F2A}">
      <text>
        <r>
          <rPr>
            <sz val="9"/>
            <color indexed="81"/>
            <rFont val="Tahoma"/>
            <family val="2"/>
          </rPr>
          <t>Is a Key sheet required?
Yes=1
No=0</t>
        </r>
      </text>
    </comment>
    <comment ref="E12" authorId="0" shapeId="0" xr:uid="{EC1F0663-5AF0-4C82-8537-209B9A5CD298}">
      <text>
        <r>
          <rPr>
            <sz val="9"/>
            <color indexed="81"/>
            <rFont val="Tahoma"/>
            <family val="2"/>
          </rPr>
          <t>Is a signature sheet required?  If Key Sheet is not required, then no hours will be given for the signature sheet.
Yes=1
No=0</t>
        </r>
      </text>
    </comment>
    <comment ref="E13" authorId="0" shapeId="0" xr:uid="{4F86BCBA-5865-412A-8BC4-50DFE53247EE}">
      <text>
        <r>
          <rPr>
            <sz val="9"/>
            <color indexed="81"/>
            <rFont val="Tahoma"/>
            <family val="2"/>
          </rPr>
          <t>Is a general notes/pay item notes sheet required?
Yes=1
No=0</t>
        </r>
      </text>
    </comment>
    <comment ref="E14" authorId="0" shapeId="0" xr:uid="{525E0581-E50C-45FC-967F-9A82C0CF167F}">
      <text>
        <r>
          <rPr>
            <sz val="9"/>
            <color indexed="81"/>
            <rFont val="Tahoma"/>
            <family val="2"/>
          </rPr>
          <t>Estimated # of poles to be placed in the Pole Data schedule.</t>
        </r>
      </text>
    </comment>
    <comment ref="E15" authorId="0" shapeId="0" xr:uid="{C971ECBE-99F3-4FEA-B544-E5312A5A2C6B}">
      <text>
        <r>
          <rPr>
            <sz val="9"/>
            <color indexed="81"/>
            <rFont val="Tahoma"/>
            <family val="2"/>
          </rPr>
          <t>Is a project layout sheet required? Should be used only when necessary (large projects or spaced out projects).
Yes=1
No=0</t>
        </r>
      </text>
    </comment>
    <comment ref="E16" authorId="0" shapeId="0" xr:uid="{DD8B4BEC-CCFA-44D9-91DC-995CE91053AA}">
      <text>
        <r>
          <rPr>
            <sz val="9"/>
            <color indexed="81"/>
            <rFont val="Tahoma"/>
            <family val="2"/>
          </rPr>
          <t>Length of project to be shown on plan sheets. Total length includes ramp and crossroad lengths as well as all intersections, mid-block crossings, or similar lighting applications within the corridor.</t>
        </r>
      </text>
    </comment>
    <comment ref="E17" authorId="0" shapeId="0" xr:uid="{DFB70BF7-04B2-4F73-9A41-6653B8689919}">
      <text>
        <r>
          <rPr>
            <sz val="9"/>
            <color indexed="81"/>
            <rFont val="Tahoma"/>
            <family val="2"/>
          </rPr>
          <t># of isolated areas (intersections, mid-block crossing, or similar) to receive new or retrofit lighting. These locations are not located within a corridor project.</t>
        </r>
      </text>
    </comment>
    <comment ref="E18" authorId="0" shapeId="0" xr:uid="{A56199A8-F377-4F01-B50E-854227FE31B8}">
      <text>
        <r>
          <rPr>
            <sz val="9"/>
            <color indexed="81"/>
            <rFont val="Tahoma"/>
            <family val="2"/>
          </rPr>
          <t># of interchanges or rest areas to receive new or retrofit lighting. If this is part of an interstate lighting project, subtract the limits of the interchange from the corridor project limits.</t>
        </r>
      </text>
    </comment>
    <comment ref="E19" authorId="0" shapeId="0" xr:uid="{33192D61-B9F2-4318-A5EF-2BD7EC4EC1EB}">
      <text>
        <r>
          <rPr>
            <sz val="9"/>
            <color indexed="81"/>
            <rFont val="Tahoma"/>
            <family val="2"/>
          </rPr>
          <t>Estimated # of details that require no engineering analysis (minor details, manufacturer or FDOT provided details).</t>
        </r>
      </text>
    </comment>
    <comment ref="E20" authorId="0" shapeId="0" xr:uid="{698BD616-9774-4445-9FF8-D860ADDEB798}">
      <text>
        <r>
          <rPr>
            <sz val="9"/>
            <color indexed="81"/>
            <rFont val="Tahoma"/>
            <family val="2"/>
          </rPr>
          <t>Estimated # of details that require engineering analysis and must be cretaed.</t>
        </r>
      </text>
    </comment>
    <comment ref="E21" authorId="0" shapeId="0" xr:uid="{6DAFFC5F-0451-4DD5-A640-618027D8F79F}">
      <text>
        <r>
          <rPr>
            <sz val="9"/>
            <color indexed="81"/>
            <rFont val="Tahoma"/>
            <family val="2"/>
          </rPr>
          <t>Estimated # of complex details (e.g., under deck lighting details or details based on new technologies) that required to be shown in plans.</t>
        </r>
      </text>
    </comment>
    <comment ref="E22" authorId="0" shapeId="0" xr:uid="{21DEDACE-688D-40D3-8CA0-61B98658967E}">
      <text>
        <r>
          <rPr>
            <sz val="9"/>
            <color indexed="81"/>
            <rFont val="Tahoma"/>
            <family val="2"/>
          </rPr>
          <t xml:space="preserve">Estimated # of retrofit or modified service points to be shown in plans. </t>
        </r>
      </text>
    </comment>
    <comment ref="E23" authorId="0" shapeId="0" xr:uid="{B12B18A6-232B-4B3B-9306-F063F211F57C}">
      <text>
        <r>
          <rPr>
            <sz val="9"/>
            <color indexed="81"/>
            <rFont val="Tahoma"/>
            <family val="2"/>
          </rPr>
          <t xml:space="preserve">Estimated # of new service points for conventional lighting to be shown in plans. </t>
        </r>
      </text>
    </comment>
    <comment ref="E24" authorId="0" shapeId="0" xr:uid="{E346DE6D-512B-4374-984A-8DDA0ACDF8D0}">
      <text>
        <r>
          <rPr>
            <sz val="9"/>
            <color indexed="81"/>
            <rFont val="Tahoma"/>
            <family val="2"/>
          </rPr>
          <t xml:space="preserve">Estimated # of new service points for high mast lighting to be shown in plans. </t>
        </r>
      </text>
    </comment>
    <comment ref="E25" authorId="0" shapeId="0" xr:uid="{08150E31-A0A8-4B2F-AC1C-65F438955675}">
      <text>
        <r>
          <rPr>
            <sz val="9"/>
            <color indexed="81"/>
            <rFont val="Tahoma"/>
            <family val="2"/>
          </rPr>
          <t>Is temporary lighting required on project? 
Yes=1
No=0
Includes plans, notes and details.  The requirements for Temporary Highway Lighting is unique and requires independent negotiations.  Typically, this effort is between 16 to 48 hours to complete.</t>
        </r>
      </text>
    </comment>
    <comment ref="E27" authorId="0" shapeId="0" xr:uid="{8B4CF97C-32A4-48AD-A734-7062D0B8BC38}">
      <text>
        <r>
          <rPr>
            <sz val="9"/>
            <color indexed="81"/>
            <rFont val="Tahoma"/>
            <family val="2"/>
          </rPr>
          <t>Is QA/QC required for Lighting Plans?
Yes=1
No=0</t>
        </r>
      </text>
    </comment>
    <comment ref="F27" authorId="0" shapeId="0" xr:uid="{04EA6871-B536-4976-A218-2447B57491B7}">
      <text>
        <r>
          <rPr>
            <sz val="9"/>
            <color indexed="81"/>
            <rFont val="Tahoma"/>
            <family val="2"/>
          </rPr>
          <t>% of technical subtotal.</t>
        </r>
      </text>
    </comment>
    <comment ref="E28" authorId="0" shapeId="0" xr:uid="{79B4605F-D441-420B-A9B9-665854807CF4}">
      <text>
        <r>
          <rPr>
            <sz val="9"/>
            <color indexed="81"/>
            <rFont val="Tahoma"/>
            <family val="2"/>
          </rPr>
          <t>Is Supervision required for Lighting Plans??
Yes=1
No=0</t>
        </r>
      </text>
    </comment>
    <comment ref="F28" authorId="0" shapeId="0" xr:uid="{128A5F91-2FB2-440E-B49F-78CE514A8179}">
      <text>
        <r>
          <rPr>
            <sz val="9"/>
            <color indexed="81"/>
            <rFont val="Tahoma"/>
            <family val="2"/>
          </rPr>
          <t xml:space="preserve">% of technical subtotal.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Buck, Ryan</author>
    <author>Hiers, Paul</author>
    <author>Pennington, Mike</author>
  </authors>
  <commentList>
    <comment ref="G10" authorId="0" shapeId="0" xr:uid="{56010F97-3F49-4B51-BD21-1B0FD8830AF3}">
      <text>
        <r>
          <rPr>
            <sz val="9"/>
            <color indexed="81"/>
            <rFont val="Tahoma"/>
            <family val="2"/>
          </rPr>
          <t>Calculated Staff Hours represent a recommended starting point for negotiations based on established guidelines.</t>
        </r>
      </text>
    </comment>
    <comment ref="H10" authorId="0" shapeId="0" xr:uid="{CD0579D1-0F90-411F-A6F8-E298094FA6BE}">
      <text>
        <r>
          <rPr>
            <sz val="9"/>
            <color indexed="81"/>
            <rFont val="Tahoma"/>
            <family val="2"/>
          </rPr>
          <t>FDOT recommended staff hours for the project. These hours may differ from the calculated staff hours recommended.</t>
        </r>
      </text>
    </comment>
    <comment ref="I10" authorId="0" shapeId="0" xr:uid="{36698316-D33E-437F-819A-B0730DBB1B18}">
      <text>
        <r>
          <rPr>
            <sz val="9"/>
            <color indexed="81"/>
            <rFont val="Tahoma"/>
            <family val="2"/>
          </rPr>
          <t>Consultant recommended staff hours for the project. These hours may differ from the calculated staff hours recommended.</t>
        </r>
      </text>
    </comment>
    <comment ref="J10" authorId="0" shapeId="0" xr:uid="{EE491557-33E6-40F5-9CC8-62F897D07EB5}">
      <text>
        <r>
          <rPr>
            <sz val="9"/>
            <color indexed="81"/>
            <rFont val="Tahoma"/>
            <family val="2"/>
          </rPr>
          <t>Final negotiated staff hours for the project.</t>
        </r>
      </text>
    </comment>
    <comment ref="E12" authorId="0" shapeId="0" xr:uid="{9A8D72EC-5E47-4E09-9AC5-CCB72A537972}">
      <text>
        <r>
          <rPr>
            <sz val="9"/>
            <color indexed="81"/>
            <rFont val="Tahoma"/>
            <family val="2"/>
          </rPr>
          <t>Is data collection required?
Yes=1
No=0</t>
        </r>
      </text>
    </comment>
    <comment ref="E13" authorId="0" shapeId="0" xr:uid="{ADE39F0A-77D4-4AB4-A815-1856523C3BD4}">
      <text>
        <r>
          <rPr>
            <sz val="9"/>
            <color indexed="81"/>
            <rFont val="Tahoma"/>
            <family val="2"/>
          </rPr>
          <t>Estimated # of Outdoor Advertising Sign Structures</t>
        </r>
      </text>
    </comment>
    <comment ref="E14" authorId="0" shapeId="0" xr:uid="{D9EB814E-8AFF-4FC6-8BC9-C60DC5577317}">
      <text>
        <r>
          <rPr>
            <sz val="9"/>
            <color indexed="81"/>
            <rFont val="Tahoma"/>
            <family val="2"/>
          </rPr>
          <t>Is design file setup required?
Yes=1
No=0</t>
        </r>
      </text>
    </comment>
    <comment ref="E15" authorId="0" shapeId="0" xr:uid="{F3322719-01E8-4BDC-B0BB-EAF033F66083}">
      <text>
        <r>
          <rPr>
            <sz val="9"/>
            <color indexed="81"/>
            <rFont val="Tahoma"/>
            <family val="2"/>
          </rPr>
          <t>Length of project where site inventory and analysis are to occur (miles).</t>
        </r>
      </text>
    </comment>
    <comment ref="E16" authorId="0" shapeId="0" xr:uid="{4436C531-8F03-4A40-B6FE-FE04DF8ED839}">
      <text>
        <r>
          <rPr>
            <sz val="9"/>
            <color indexed="81"/>
            <rFont val="Tahoma"/>
            <family val="2"/>
          </rPr>
          <t>Estimated total area in acres. Include all area within project limits. Do not deduct any unplantable areas.</t>
        </r>
      </text>
    </comment>
    <comment ref="E17" authorId="0" shapeId="0" xr:uid="{7675B71C-07AE-4852-A486-FA5BA417972F}">
      <text>
        <r>
          <rPr>
            <sz val="9"/>
            <color indexed="81"/>
            <rFont val="Tahoma"/>
            <family val="2"/>
          </rPr>
          <t>Length of project where Landscape Opportunity Plan is developed (miles).</t>
        </r>
      </text>
    </comment>
    <comment ref="E18" authorId="0" shapeId="0" xr:uid="{61BF7DA0-F993-41E5-BB4C-9BCB8294894F}">
      <text>
        <r>
          <rPr>
            <sz val="9"/>
            <color indexed="81"/>
            <rFont val="Tahoma"/>
            <family val="2"/>
          </rPr>
          <t>Area of project where Landscape Opportunity Plan is developed (acres).</t>
        </r>
      </text>
    </comment>
    <comment ref="E19" authorId="0" shapeId="0" xr:uid="{FA38FD4D-C495-4D3E-91C2-235CC6C1CF23}">
      <text>
        <r>
          <rPr>
            <sz val="9"/>
            <color indexed="81"/>
            <rFont val="Tahoma"/>
            <family val="2"/>
          </rPr>
          <t>Is a planting report required?
Yes=1
No=0</t>
        </r>
      </text>
    </comment>
    <comment ref="E20" authorId="0" shapeId="0" xr:uid="{1B25271A-3969-4078-BE49-230C95DE6361}">
      <text>
        <r>
          <rPr>
            <sz val="9"/>
            <color indexed="81"/>
            <rFont val="Tahoma"/>
            <family val="2"/>
          </rPr>
          <t>Length of project where planting plans are to occur (miles).</t>
        </r>
      </text>
    </comment>
    <comment ref="E21" authorId="0" shapeId="0" xr:uid="{AF4C2E9A-8E7D-4BD8-9C9E-0F6B6A1491F6}">
      <text>
        <r>
          <rPr>
            <sz val="9"/>
            <color indexed="81"/>
            <rFont val="Tahoma"/>
            <family val="2"/>
          </rPr>
          <t>Estimated total area in acres. Include all area within project limits. Do not deduct any unplantable areas.</t>
        </r>
      </text>
    </comment>
    <comment ref="E22" authorId="0" shapeId="0" xr:uid="{7B4F6E8D-453A-41A3-8601-62DC2E3C63DF}">
      <text>
        <r>
          <rPr>
            <sz val="9"/>
            <color indexed="81"/>
            <rFont val="Tahoma"/>
            <family val="2"/>
          </rPr>
          <t>Length of project where planting plans are to occur (miles).</t>
        </r>
      </text>
    </comment>
    <comment ref="E23" authorId="0" shapeId="0" xr:uid="{DF57596C-9EA0-41C8-BCC6-ABC33A7A9C6E}">
      <text>
        <r>
          <rPr>
            <sz val="9"/>
            <color indexed="81"/>
            <rFont val="Tahoma"/>
            <family val="2"/>
          </rPr>
          <t>Estimated total area in acres. Include all area within project limits. Do not deduct any unplantable areas.</t>
        </r>
      </text>
    </comment>
    <comment ref="E24" authorId="0" shapeId="0" xr:uid="{3C573D62-B9C2-4C3B-8EC5-6C4CF10D1B24}">
      <text>
        <r>
          <rPr>
            <sz val="9"/>
            <color indexed="81"/>
            <rFont val="Tahoma"/>
            <family val="2"/>
          </rPr>
          <t>Is a feasibility report required?
Yes=1
No=0</t>
        </r>
      </text>
    </comment>
    <comment ref="E25" authorId="0" shapeId="0" xr:uid="{52270B88-58BF-4BA7-A0F3-89C5AF4295AC}">
      <text>
        <r>
          <rPr>
            <sz val="9"/>
            <color indexed="81"/>
            <rFont val="Tahoma"/>
            <family val="2"/>
          </rPr>
          <t>Estimated total area to be irrigated.</t>
        </r>
      </text>
    </comment>
    <comment ref="E26" authorId="0" shapeId="0" xr:uid="{FD2FE9E4-5991-4332-900C-263414D56B84}">
      <text>
        <r>
          <rPr>
            <sz val="9"/>
            <color indexed="81"/>
            <rFont val="Tahoma"/>
            <family val="2"/>
          </rPr>
          <t>Estimated # of interchanges, intersections, rest areas, or toll plazas receiving irrigation design</t>
        </r>
      </text>
    </comment>
    <comment ref="E27" authorId="0" shapeId="0" xr:uid="{5179A37D-A91D-4F81-98AA-CFCE568C4C56}">
      <text>
        <r>
          <rPr>
            <sz val="9"/>
            <color indexed="81"/>
            <rFont val="Tahoma"/>
            <family val="2"/>
          </rPr>
          <t>Estimated total area to be irrigated.</t>
        </r>
      </text>
    </comment>
    <comment ref="E28" authorId="0" shapeId="0" xr:uid="{1094FAC9-FC5D-4051-B6FD-2774C38CF11C}">
      <text>
        <r>
          <rPr>
            <sz val="9"/>
            <color indexed="81"/>
            <rFont val="Tahoma"/>
            <family val="2"/>
          </rPr>
          <t>Estimated # of interchanges, intersections, rest areas, or toll plazas receiving irrigation design</t>
        </r>
      </text>
    </comment>
    <comment ref="E29" authorId="0" shapeId="0" xr:uid="{22F510EF-15FF-4B5B-B172-BB1892359F52}">
      <text>
        <r>
          <rPr>
            <sz val="9"/>
            <color indexed="81"/>
            <rFont val="Tahoma"/>
            <family val="2"/>
          </rPr>
          <t>Is report required?
Yes=1
No=0</t>
        </r>
      </text>
    </comment>
    <comment ref="E30" authorId="0" shapeId="0" xr:uid="{FF551223-A905-473A-9D88-83A4D167621A}">
      <text>
        <r>
          <rPr>
            <sz val="9"/>
            <color indexed="81"/>
            <rFont val="Tahoma"/>
            <family val="2"/>
          </rPr>
          <t>Is Hardscape Concept Design required?
Yes=1
No=0</t>
        </r>
      </text>
    </comment>
    <comment ref="E31" authorId="0" shapeId="0" xr:uid="{0D68D65F-D3F5-4663-A085-37B4B9574972}">
      <text>
        <r>
          <rPr>
            <sz val="9"/>
            <color indexed="81"/>
            <rFont val="Tahoma"/>
            <family val="2"/>
          </rPr>
          <t>Is Final Hardscape Design required?
Yes=1
No=0</t>
        </r>
      </text>
    </comment>
    <comment ref="E32" authorId="0" shapeId="0" xr:uid="{C7DA77FA-FC58-4F4A-AA97-3CB1CD6B892E}">
      <text>
        <r>
          <rPr>
            <sz val="9"/>
            <color indexed="81"/>
            <rFont val="Tahoma"/>
            <family val="2"/>
          </rPr>
          <t>Is an EQR required for the project?
Yes=1
No=0</t>
        </r>
      </text>
    </comment>
    <comment ref="E33" authorId="1" shapeId="0" xr:uid="{C9B43937-2F08-401A-98DA-C0FE476AFF27}">
      <text>
        <r>
          <rPr>
            <sz val="9"/>
            <color indexed="81"/>
            <rFont val="Tahoma"/>
            <family val="2"/>
          </rPr>
          <t>Estimated number of Engineer Estimate submittals.</t>
        </r>
      </text>
    </comment>
    <comment ref="E34" authorId="1" shapeId="0" xr:uid="{9F64491C-C82D-41CB-98EB-080F5B53D138}">
      <text>
        <r>
          <rPr>
            <sz val="9"/>
            <color indexed="81"/>
            <rFont val="Tahoma"/>
            <family val="2"/>
          </rPr>
          <t>Estimated number of LRE Updates: typically at Phase II, but sometimes for Phase I as well.</t>
        </r>
      </text>
    </comment>
    <comment ref="E35" authorId="0" shapeId="0" xr:uid="{15675ED8-7639-420B-A992-B82CC764C7CA}">
      <text>
        <r>
          <rPr>
            <sz val="9"/>
            <color indexed="81"/>
            <rFont val="Tahoma"/>
            <family val="2"/>
          </rPr>
          <t>Estimated # of technical and modified special provisions.</t>
        </r>
      </text>
    </comment>
    <comment ref="E38" authorId="0" shapeId="0" xr:uid="{3C968D90-B125-4596-A67D-A546C8638E70}">
      <text>
        <r>
          <rPr>
            <sz val="9"/>
            <color indexed="81"/>
            <rFont val="Tahoma"/>
            <family val="2"/>
          </rPr>
          <t>Is QA/QC required for Landscape Plans?
Yes=1
No=0</t>
        </r>
      </text>
    </comment>
    <comment ref="E39" authorId="0" shapeId="0" xr:uid="{FEA712A0-C76A-4339-A625-5B824FB31B8E}">
      <text>
        <r>
          <rPr>
            <sz val="9"/>
            <color indexed="81"/>
            <rFont val="Tahoma"/>
            <family val="2"/>
          </rPr>
          <t>Is Supervision required for Landscape Plans??
Yes=1
No=0</t>
        </r>
      </text>
    </comment>
    <comment ref="E44" authorId="2" shapeId="0" xr:uid="{A9189DD9-1D94-442C-9A63-E369F9ED76E7}">
      <text>
        <r>
          <rPr>
            <sz val="9"/>
            <color indexed="81"/>
            <rFont val="Tahoma"/>
            <family val="2"/>
          </rPr>
          <t xml:space="preserve">Is Coordination required?
Yes=1
No=0
</t>
        </r>
      </text>
    </comment>
    <comment ref="F44" authorId="0" shapeId="0" xr:uid="{D2DB039D-6CE4-4675-8B1C-18FB9D0DA150}">
      <text>
        <r>
          <rPr>
            <sz val="9"/>
            <color indexed="81"/>
            <rFont val="Tahoma"/>
            <family val="2"/>
          </rPr>
          <t>% of technical subtotal.</t>
        </r>
      </text>
    </comment>
    <comment ref="E48" authorId="0" shapeId="0" xr:uid="{6354423A-A7C1-4EE4-BBC0-9BC3D43DB4C9}">
      <text>
        <r>
          <rPr>
            <sz val="9"/>
            <color indexed="81"/>
            <rFont val="Tahoma"/>
            <family val="2"/>
          </rPr>
          <t xml:space="preserve">Total hours of travel time required for in person meetings.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48C2503E-D252-4567-93DF-CF25053B27D3}">
      <text>
        <r>
          <rPr>
            <sz val="9"/>
            <color indexed="81"/>
            <rFont val="Tahoma"/>
            <family val="2"/>
          </rPr>
          <t>Calculated Staff Hours represent a recommended starting point for negotiations based on established guidelines.</t>
        </r>
      </text>
    </comment>
    <comment ref="H10" authorId="0" shapeId="0" xr:uid="{2F7ECE3A-A954-41C7-AE3B-3DDB52F469B4}">
      <text>
        <r>
          <rPr>
            <sz val="9"/>
            <color indexed="81"/>
            <rFont val="Tahoma"/>
            <family val="2"/>
          </rPr>
          <t>FDOT recommended staff hours for the project. These hours may differ from the calculated staff hours recommended.</t>
        </r>
      </text>
    </comment>
    <comment ref="I10" authorId="0" shapeId="0" xr:uid="{8E00DEE2-B494-42E6-9818-2FA01DE233F5}">
      <text>
        <r>
          <rPr>
            <sz val="9"/>
            <color indexed="81"/>
            <rFont val="Tahoma"/>
            <family val="2"/>
          </rPr>
          <t>Consultant recommended staff hours for the project. These hours may differ from the calculated staff hours recommended.</t>
        </r>
      </text>
    </comment>
    <comment ref="J10" authorId="0" shapeId="0" xr:uid="{05851DD0-20B0-4BF2-AC31-843B46C6387E}">
      <text>
        <r>
          <rPr>
            <sz val="9"/>
            <color indexed="81"/>
            <rFont val="Tahoma"/>
            <family val="2"/>
          </rPr>
          <t>Final negotiated staff hours for the project.</t>
        </r>
      </text>
    </comment>
    <comment ref="E12" authorId="0" shapeId="0" xr:uid="{92B02CA3-46FF-42FB-B3CD-CB7D35FA475A}">
      <text>
        <r>
          <rPr>
            <sz val="9"/>
            <color indexed="81"/>
            <rFont val="Tahoma"/>
            <family val="2"/>
          </rPr>
          <t>Is a Key sheet required?
Yes=1
No=0</t>
        </r>
      </text>
    </comment>
    <comment ref="E13" authorId="0" shapeId="0" xr:uid="{7F3BAB55-94A0-4C74-920C-CB10E22278E9}">
      <text>
        <r>
          <rPr>
            <sz val="9"/>
            <color indexed="81"/>
            <rFont val="Tahoma"/>
            <family val="2"/>
          </rPr>
          <t>Is a signature sheet required?  If Key Sheet is not required, then no hours will be given for the signature sheet.
Yes=1
No=0</t>
        </r>
      </text>
    </comment>
    <comment ref="E15" authorId="0" shapeId="0" xr:uid="{60F92FF0-4B04-4202-B21E-AF5427747361}">
      <text>
        <r>
          <rPr>
            <sz val="9"/>
            <color indexed="81"/>
            <rFont val="Tahoma"/>
            <family val="2"/>
          </rPr>
          <t>Is a general notes/pay item notes sheet required?
Yes=1
No=0</t>
        </r>
      </text>
    </comment>
    <comment ref="E16" authorId="0" shapeId="0" xr:uid="{81A9CFC1-D310-4B82-930C-4422A5296F40}">
      <text>
        <r>
          <rPr>
            <sz val="9"/>
            <color indexed="81"/>
            <rFont val="Tahoma"/>
            <family val="2"/>
          </rPr>
          <t>Length of project where planting plans are to occur (miles).</t>
        </r>
      </text>
    </comment>
    <comment ref="E17" authorId="0" shapeId="0" xr:uid="{00F5B9A3-215C-4816-BB6D-BFAE0616CC39}">
      <text>
        <r>
          <rPr>
            <sz val="9"/>
            <color indexed="81"/>
            <rFont val="Tahoma"/>
            <family val="2"/>
          </rPr>
          <t>Estimated planting area (Acres).</t>
        </r>
      </text>
    </comment>
    <comment ref="E18" authorId="0" shapeId="0" xr:uid="{D1303246-81F7-43CF-8D08-53492ADF0D19}">
      <text>
        <r>
          <rPr>
            <sz val="9"/>
            <color indexed="81"/>
            <rFont val="Tahoma"/>
            <family val="2"/>
          </rPr>
          <t>Estimated # of planting details. This task includes any notes required.</t>
        </r>
      </text>
    </comment>
    <comment ref="E19" authorId="0" shapeId="0" xr:uid="{DDCA6E68-E5A4-4A5E-A860-2ECEFE6F8024}">
      <text>
        <r>
          <rPr>
            <sz val="9"/>
            <color indexed="81"/>
            <rFont val="Tahoma"/>
            <family val="2"/>
          </rPr>
          <t>Length of project where irrigation plans are required in miles</t>
        </r>
        <r>
          <rPr>
            <b/>
            <sz val="9"/>
            <color indexed="81"/>
            <rFont val="Tahoma"/>
            <family val="2"/>
          </rPr>
          <t>.</t>
        </r>
      </text>
    </comment>
    <comment ref="E20" authorId="0" shapeId="0" xr:uid="{8FB4A29C-D7E7-42EF-B235-8B6BCF869012}">
      <text>
        <r>
          <rPr>
            <sz val="9"/>
            <color indexed="81"/>
            <rFont val="Tahoma"/>
            <family val="2"/>
          </rPr>
          <t>Estimated total area to be irrigated.</t>
        </r>
      </text>
    </comment>
    <comment ref="E21" authorId="0" shapeId="0" xr:uid="{433A1F31-4A22-44C0-BAAB-B23F7F3F7B29}">
      <text>
        <r>
          <rPr>
            <sz val="9"/>
            <color indexed="81"/>
            <rFont val="Tahoma"/>
            <family val="2"/>
          </rPr>
          <t>Estimated # of irrigation details. This task includes any notes required.</t>
        </r>
      </text>
    </comment>
    <comment ref="E22" authorId="0" shapeId="0" xr:uid="{A089CECE-D012-4449-B4DC-10194676DD9C}">
      <text>
        <r>
          <rPr>
            <sz val="9"/>
            <color indexed="81"/>
            <rFont val="Tahoma"/>
            <family val="2"/>
          </rPr>
          <t>Are hardscape plans required for project?
Yes=1
No=0</t>
        </r>
      </text>
    </comment>
    <comment ref="E23" authorId="0" shapeId="0" xr:uid="{A2FA93C2-D202-4BDE-B6CC-166AD636C4EC}">
      <text>
        <r>
          <rPr>
            <sz val="9"/>
            <color indexed="81"/>
            <rFont val="Tahoma"/>
            <family val="2"/>
          </rPr>
          <t>Is a maintenance plan required for the project?
Yes=1
No=0</t>
        </r>
      </text>
    </comment>
    <comment ref="E25" authorId="0" shapeId="0" xr:uid="{1F661DF5-2F8A-4D7A-BF37-3AFDBA72D7BE}">
      <text>
        <r>
          <rPr>
            <sz val="9"/>
            <color indexed="81"/>
            <rFont val="Tahoma"/>
            <family val="2"/>
          </rPr>
          <t>Is QA/QC required for Landscape Plans?
Yes=1
No=0</t>
        </r>
      </text>
    </comment>
    <comment ref="F25" authorId="0" shapeId="0" xr:uid="{FF639095-0CD7-41B3-B1CA-DF6E854799D4}">
      <text>
        <r>
          <rPr>
            <sz val="9"/>
            <color indexed="81"/>
            <rFont val="Tahoma"/>
            <family val="2"/>
          </rPr>
          <t>% of technical subtotal.</t>
        </r>
      </text>
    </comment>
    <comment ref="E26" authorId="0" shapeId="0" xr:uid="{01321CB9-C4D9-48B3-B1F6-2072F01ED2FB}">
      <text>
        <r>
          <rPr>
            <sz val="9"/>
            <color indexed="81"/>
            <rFont val="Tahoma"/>
            <family val="2"/>
          </rPr>
          <t>Is Supervision required for Landscape Plans??
Yes=1
No=0</t>
        </r>
      </text>
    </comment>
    <comment ref="F26" authorId="0" shapeId="0" xr:uid="{C9EA4132-888B-4599-9BA9-FCD215DF9EA6}">
      <text>
        <r>
          <rPr>
            <sz val="9"/>
            <color indexed="81"/>
            <rFont val="Tahoma"/>
            <family val="2"/>
          </rPr>
          <t xml:space="preserve">% of technical subtotal.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AC86412A-1FFC-4957-B44F-54338CC6E280}">
      <text>
        <r>
          <rPr>
            <sz val="9"/>
            <color indexed="81"/>
            <rFont val="Tahoma"/>
            <family val="2"/>
          </rPr>
          <t>Calculated Staff Hours represent a recommended starting point for negotiations based on established guidelines.</t>
        </r>
      </text>
    </comment>
    <comment ref="H10" authorId="0" shapeId="0" xr:uid="{F6DDBC11-A6D3-4236-AE83-8C26423287FA}">
      <text>
        <r>
          <rPr>
            <sz val="9"/>
            <color indexed="81"/>
            <rFont val="Tahoma"/>
            <family val="2"/>
          </rPr>
          <t>FDOT recommended staff hours for the project. These hours may differ from the calculated staff hours recommended.</t>
        </r>
      </text>
    </comment>
    <comment ref="I10" authorId="0" shapeId="0" xr:uid="{4A61560A-D9FA-4F73-A06D-2F4C77C304C4}">
      <text>
        <r>
          <rPr>
            <sz val="9"/>
            <color indexed="81"/>
            <rFont val="Tahoma"/>
            <family val="2"/>
          </rPr>
          <t>Consultant recommended staff hours for the project. These hours may differ from the calculated staff hours recommended.</t>
        </r>
      </text>
    </comment>
    <comment ref="J10" authorId="0" shapeId="0" xr:uid="{F00464D9-93CD-4997-B7FA-3B095CB72758}">
      <text>
        <r>
          <rPr>
            <sz val="9"/>
            <color indexed="81"/>
            <rFont val="Tahoma"/>
            <family val="2"/>
          </rPr>
          <t>Final negotiated staff hours for the project.</t>
        </r>
      </text>
    </comment>
    <comment ref="E12" authorId="0" shapeId="0" xr:uid="{A349929C-48CE-4DC2-B96A-F07C5291A07E}">
      <text>
        <r>
          <rPr>
            <sz val="9"/>
            <color indexed="81"/>
            <rFont val="Tahoma"/>
            <family val="2"/>
          </rPr>
          <t xml:space="preserve">Length in miles.
</t>
        </r>
      </text>
    </comment>
    <comment ref="E13" authorId="0" shapeId="0" xr:uid="{E0B71581-D889-428A-8441-F785CF8960B6}">
      <text>
        <r>
          <rPr>
            <sz val="9"/>
            <color indexed="81"/>
            <rFont val="Tahoma"/>
            <family val="2"/>
          </rPr>
          <t># of Sections</t>
        </r>
      </text>
    </comment>
    <comment ref="E14" authorId="0" shapeId="0" xr:uid="{489483AF-4934-477D-82A7-C25E8B058404}">
      <text>
        <r>
          <rPr>
            <sz val="9"/>
            <color indexed="81"/>
            <rFont val="Tahoma"/>
            <family val="2"/>
          </rPr>
          <t># of Blocks</t>
        </r>
      </text>
    </comment>
    <comment ref="E15" authorId="0" shapeId="0" xr:uid="{FBE34C29-03F5-4120-8D2A-C881D87ABB6C}">
      <text>
        <r>
          <rPr>
            <sz val="9"/>
            <color indexed="81"/>
            <rFont val="Tahoma"/>
            <family val="2"/>
          </rPr>
          <t># of Tracts</t>
        </r>
      </text>
    </comment>
    <comment ref="E16" authorId="0" shapeId="0" xr:uid="{8E748603-27DF-4BC1-8440-0490A72CE321}">
      <text>
        <r>
          <rPr>
            <sz val="9"/>
            <color indexed="81"/>
            <rFont val="Tahoma"/>
            <family val="2"/>
          </rPr>
          <t xml:space="preserve">Length in miles. (project length includes side streets)
</t>
        </r>
      </text>
    </comment>
    <comment ref="E17" authorId="0" shapeId="0" xr:uid="{973805C2-B5A0-40F7-9192-95E97FA5944E}">
      <text>
        <r>
          <rPr>
            <sz val="9"/>
            <color indexed="81"/>
            <rFont val="Tahoma"/>
            <family val="2"/>
          </rPr>
          <t xml:space="preserve">Length in miles.
</t>
        </r>
      </text>
    </comment>
    <comment ref="E18" authorId="0" shapeId="0" xr:uid="{8AE514B1-A0B8-4F12-AB47-B2B3CBE19A7A}">
      <text>
        <r>
          <rPr>
            <sz val="9"/>
            <color indexed="81"/>
            <rFont val="Tahoma"/>
            <family val="2"/>
          </rPr>
          <t># of Parcels</t>
        </r>
      </text>
    </comment>
    <comment ref="E19" authorId="0" shapeId="0" xr:uid="{30BF3729-84F9-4A93-952C-DD871B2F40FA}">
      <text>
        <r>
          <rPr>
            <sz val="9"/>
            <color indexed="81"/>
            <rFont val="Tahoma"/>
            <family val="2"/>
          </rPr>
          <t># of Parcels</t>
        </r>
      </text>
    </comment>
    <comment ref="E20" authorId="0" shapeId="0" xr:uid="{718217C7-D7B5-4210-87C6-771FFE9A30E2}">
      <text>
        <r>
          <rPr>
            <sz val="9"/>
            <color indexed="81"/>
            <rFont val="Tahoma"/>
            <family val="2"/>
          </rPr>
          <t xml:space="preserve">Length in miles.
</t>
        </r>
      </text>
    </comment>
    <comment ref="E21" authorId="0" shapeId="0" xr:uid="{C5AC88D5-35F4-4D47-8D3D-17CA0396EF25}">
      <text>
        <r>
          <rPr>
            <sz val="9"/>
            <color indexed="81"/>
            <rFont val="Tahoma"/>
            <family val="2"/>
          </rPr>
          <t xml:space="preserve">Length in </t>
        </r>
        <r>
          <rPr>
            <b/>
            <sz val="9"/>
            <color indexed="81"/>
            <rFont val="Tahoma"/>
            <family val="2"/>
          </rPr>
          <t>Linear Mile</t>
        </r>
        <r>
          <rPr>
            <sz val="9"/>
            <color indexed="81"/>
            <rFont val="Tahoma"/>
            <family val="2"/>
          </rPr>
          <t xml:space="preserve">. (linear mile is defined as the length of the actual lines being plotted, not the project length)
</t>
        </r>
      </text>
    </comment>
    <comment ref="E23" authorId="0" shapeId="0" xr:uid="{DBDAEA09-F190-47AC-B4A3-09601F4F1F87}">
      <text>
        <r>
          <rPr>
            <sz val="9"/>
            <color indexed="81"/>
            <rFont val="Tahoma"/>
            <family val="2"/>
          </rPr>
          <t>Is a Control Survey Cover Sheet required?
Yes=1
No=0</t>
        </r>
      </text>
    </comment>
    <comment ref="E24" authorId="0" shapeId="0" xr:uid="{4103C909-C232-4AE3-9632-017B9F7D9718}">
      <text>
        <r>
          <rPr>
            <sz val="9"/>
            <color indexed="81"/>
            <rFont val="Tahoma"/>
            <family val="2"/>
          </rPr>
          <t># of Sheets (24" X 36")</t>
        </r>
      </text>
    </comment>
    <comment ref="E25" authorId="0" shapeId="0" xr:uid="{27B9DD92-7A1F-4FFD-AA0C-5EBB2FE4830A}">
      <text>
        <r>
          <rPr>
            <sz val="9"/>
            <color indexed="81"/>
            <rFont val="Tahoma"/>
            <family val="2"/>
          </rPr>
          <t># of Sheets (24" X 36")</t>
        </r>
      </text>
    </comment>
    <comment ref="E26" authorId="0" shapeId="0" xr:uid="{9539BF18-A964-4B81-8C46-1B915CA5623A}">
      <text>
        <r>
          <rPr>
            <sz val="9"/>
            <color indexed="81"/>
            <rFont val="Tahoma"/>
            <family val="2"/>
          </rPr>
          <t>Is a R/W Map Cover Sheet required?
Yes=1
No=0</t>
        </r>
      </text>
    </comment>
    <comment ref="E27" authorId="0" shapeId="0" xr:uid="{E763DBF0-402D-4BFF-960A-F2C96B00B1D4}">
      <text>
        <r>
          <rPr>
            <sz val="9"/>
            <color indexed="81"/>
            <rFont val="Tahoma"/>
            <family val="2"/>
          </rPr>
          <t># of Sheets (24" X 36")</t>
        </r>
      </text>
    </comment>
    <comment ref="E28" authorId="0" shapeId="0" xr:uid="{2AB6BD46-25F7-480D-80FB-48CB0284074D}">
      <text>
        <r>
          <rPr>
            <sz val="9"/>
            <color indexed="81"/>
            <rFont val="Tahoma"/>
            <family val="2"/>
          </rPr>
          <t># of Sheets (24" X 36")</t>
        </r>
      </text>
    </comment>
    <comment ref="E29" authorId="0" shapeId="0" xr:uid="{2178C9B9-A623-4CBF-9201-B869B3413BFB}">
      <text>
        <r>
          <rPr>
            <sz val="9"/>
            <color indexed="81"/>
            <rFont val="Tahoma"/>
            <family val="2"/>
          </rPr>
          <t>Is a Maintenance Map Cover Sheet required?
Yes=1
No=0</t>
        </r>
      </text>
    </comment>
    <comment ref="E30" authorId="0" shapeId="0" xr:uid="{1DFD1BB2-E663-43E6-8454-37B4D58C1199}">
      <text>
        <r>
          <rPr>
            <sz val="9"/>
            <color indexed="81"/>
            <rFont val="Tahoma"/>
            <family val="2"/>
          </rPr>
          <t># of Sheets (24" X 36")</t>
        </r>
      </text>
    </comment>
    <comment ref="E31" authorId="0" shapeId="0" xr:uid="{1F8F704E-2BC8-4D8D-9E7C-D5266EF00DB3}">
      <text>
        <r>
          <rPr>
            <sz val="9"/>
            <color indexed="81"/>
            <rFont val="Tahoma"/>
            <family val="2"/>
          </rPr>
          <t># of Sheets (24" X 36")</t>
        </r>
      </text>
    </comment>
    <comment ref="E32" authorId="0" shapeId="0" xr:uid="{F9CD1BB7-1112-45F1-B138-7004AE608D57}">
      <text>
        <r>
          <rPr>
            <sz val="9"/>
            <color indexed="81"/>
            <rFont val="Tahoma"/>
            <family val="2"/>
          </rPr>
          <t># of Center Line Points</t>
        </r>
      </text>
    </comment>
    <comment ref="E33" authorId="0" shapeId="0" xr:uid="{8082A06B-E303-4A8F-A465-E12300F59DAE}">
      <text>
        <r>
          <rPr>
            <sz val="9"/>
            <color indexed="81"/>
            <rFont val="Tahoma"/>
            <family val="2"/>
          </rPr>
          <t># of Sheets (24" X 36")</t>
        </r>
      </text>
    </comment>
    <comment ref="E34" authorId="0" shapeId="0" xr:uid="{0113A012-1F77-4CD1-9E08-95E4110F24BC}">
      <text>
        <r>
          <rPr>
            <sz val="9"/>
            <color indexed="81"/>
            <rFont val="Tahoma"/>
            <family val="2"/>
          </rPr>
          <t># of Parcels</t>
        </r>
      </text>
    </comment>
    <comment ref="E36" authorId="0" shapeId="0" xr:uid="{04AD72CB-A04D-4671-A9FA-A97A7586AEED}">
      <text>
        <r>
          <rPr>
            <sz val="9"/>
            <color indexed="81"/>
            <rFont val="Tahoma"/>
            <family val="2"/>
          </rPr>
          <t># of Parcels</t>
        </r>
      </text>
    </comment>
    <comment ref="E37" authorId="0" shapeId="0" xr:uid="{43D86E55-1E38-4536-9AA2-BE281AD01635}">
      <text>
        <r>
          <rPr>
            <sz val="9"/>
            <color indexed="81"/>
            <rFont val="Tahoma"/>
            <family val="2"/>
          </rPr>
          <t># of Parcels</t>
        </r>
      </text>
    </comment>
    <comment ref="E38" authorId="0" shapeId="0" xr:uid="{B5A22F71-DD20-4B14-BFB1-32F4FE038A7E}">
      <text>
        <r>
          <rPr>
            <sz val="9"/>
            <color indexed="81"/>
            <rFont val="Tahoma"/>
            <family val="2"/>
          </rPr>
          <t># of Specific Purpose Surveys</t>
        </r>
      </text>
    </comment>
    <comment ref="E39" authorId="0" shapeId="0" xr:uid="{E1790AC6-0CDD-4621-AC15-3EAE4408E9E8}">
      <text>
        <r>
          <rPr>
            <sz val="9"/>
            <color indexed="81"/>
            <rFont val="Tahoma"/>
            <family val="2"/>
          </rPr>
          <t># of Boundary Surveys</t>
        </r>
      </text>
    </comment>
    <comment ref="E40" authorId="0" shapeId="0" xr:uid="{A0DE6C2F-9812-4A07-BA04-45BFD5C450B3}">
      <text>
        <r>
          <rPr>
            <sz val="9"/>
            <color indexed="81"/>
            <rFont val="Tahoma"/>
            <family val="2"/>
          </rPr>
          <t># of Sheets (24" X 36")</t>
        </r>
      </text>
    </comment>
    <comment ref="E41" authorId="0" shapeId="0" xr:uid="{9C7CE5E6-9054-4730-9375-B817172FACC4}">
      <text>
        <r>
          <rPr>
            <sz val="9"/>
            <color indexed="81"/>
            <rFont val="Tahoma"/>
            <family val="2"/>
          </rPr>
          <t>Is a Title Search Map required?
Yes=1
No=0</t>
        </r>
      </text>
    </comment>
    <comment ref="E42" authorId="0" shapeId="0" xr:uid="{CF7667C4-A5A6-4D7D-8EB4-F5156BCA3A5B}">
      <text>
        <r>
          <rPr>
            <sz val="9"/>
            <color indexed="81"/>
            <rFont val="Tahoma"/>
            <family val="2"/>
          </rPr>
          <t>Is a Title Search Report required?
Yes=1
No=0</t>
        </r>
      </text>
    </comment>
    <comment ref="E43" authorId="0" shapeId="0" xr:uid="{919AC013-BC51-4754-802A-96DB02CB91BE}">
      <text>
        <r>
          <rPr>
            <sz val="9"/>
            <color indexed="81"/>
            <rFont val="Tahoma"/>
            <family val="2"/>
          </rPr>
          <t># of Parcels</t>
        </r>
      </text>
    </comment>
    <comment ref="E45" authorId="0" shapeId="0" xr:uid="{4A00CB8E-6003-44AE-B646-B64C5AAF4509}">
      <text>
        <r>
          <rPr>
            <sz val="9"/>
            <color indexed="81"/>
            <rFont val="Tahoma"/>
            <family val="2"/>
          </rPr>
          <t>Is QA/QC required?
Yes=1
No=0</t>
        </r>
      </text>
    </comment>
    <comment ref="F45" authorId="0" shapeId="0" xr:uid="{8ADCF157-3E5B-4C9E-B397-4B5D8E8FD653}">
      <text>
        <r>
          <rPr>
            <sz val="9"/>
            <color indexed="81"/>
            <rFont val="Tahoma"/>
            <family val="2"/>
          </rPr>
          <t>% of technical subtotal.</t>
        </r>
      </text>
    </comment>
    <comment ref="E46" authorId="0" shapeId="0" xr:uid="{F7D371BF-FD76-48F9-8EFA-AC3BF78B0681}">
      <text>
        <r>
          <rPr>
            <sz val="9"/>
            <color indexed="81"/>
            <rFont val="Tahoma"/>
            <family val="2"/>
          </rPr>
          <t>Is Supervision required?
Yes=1
No=0</t>
        </r>
      </text>
    </comment>
    <comment ref="F46" authorId="0" shapeId="0" xr:uid="{4D2FF600-ACB4-4462-9E06-497C26E063CD}">
      <text>
        <r>
          <rPr>
            <sz val="9"/>
            <color indexed="81"/>
            <rFont val="Tahoma"/>
            <family val="2"/>
          </rPr>
          <t xml:space="preserve">% of technical subtotal.
</t>
        </r>
      </text>
    </comment>
    <comment ref="E47" authorId="0" shapeId="0" xr:uid="{915265EB-0144-46FE-B97D-5A7885F39325}">
      <text>
        <r>
          <rPr>
            <sz val="9"/>
            <color indexed="81"/>
            <rFont val="Tahoma"/>
            <family val="2"/>
          </rPr>
          <t>Estimated # of meeting listed below</t>
        </r>
      </text>
    </comment>
    <comment ref="E56" authorId="0" shapeId="0" xr:uid="{B602E460-AC31-494A-95AF-13F8FFC9AB91}">
      <text>
        <r>
          <rPr>
            <sz val="9"/>
            <color indexed="81"/>
            <rFont val="Tahoma"/>
            <family val="2"/>
          </rPr>
          <t xml:space="preserve">Total hours of travel time required for in person meetings.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22" authorId="0" shapeId="0" xr:uid="{B820461B-2986-4549-A3F3-8A0583833EA0}">
      <text>
        <r>
          <rPr>
            <sz val="9"/>
            <color indexed="81"/>
            <rFont val="Tahoma"/>
            <family val="2"/>
          </rPr>
          <t xml:space="preserve">Estimated # of ITS Installations (Poles, Base-Mounted Cabinet, DMS, HUB) for the project.
</t>
        </r>
      </text>
    </comment>
    <comment ref="E22" authorId="0" shapeId="0" xr:uid="{FA40ECE5-9202-41DE-82F3-48E27425F7CF}">
      <text>
        <r>
          <rPr>
            <sz val="9"/>
            <color indexed="81"/>
            <rFont val="Tahoma"/>
            <family val="2"/>
          </rPr>
          <t>Calculated Staff Hours represent a recommended starting point for negotiations based on established guidelines.</t>
        </r>
      </text>
    </comment>
    <comment ref="E23" authorId="0" shapeId="0" xr:uid="{ABA5A70C-AF70-4C08-ABFA-4BE4BAD4CCE1}">
      <text>
        <r>
          <rPr>
            <sz val="9"/>
            <color indexed="81"/>
            <rFont val="Tahoma"/>
            <family val="2"/>
          </rPr>
          <t>Consider adding 4 hours to the calculated hours when required to include EQ Report with Phase II Submittal.</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91991450-C2B1-46FE-8C8A-E3E97EFEBD1F}">
      <text>
        <r>
          <rPr>
            <sz val="9"/>
            <color indexed="81"/>
            <rFont val="Tahoma"/>
            <family val="2"/>
          </rPr>
          <t>Calculated Staff Hours represent a recommended starting point for negotiations based on established guidelines.</t>
        </r>
      </text>
    </comment>
    <comment ref="H10" authorId="0" shapeId="0" xr:uid="{29BE1BFD-5649-4E6A-A756-30A307B9104D}">
      <text>
        <r>
          <rPr>
            <sz val="9"/>
            <color indexed="81"/>
            <rFont val="Tahoma"/>
            <family val="2"/>
          </rPr>
          <t>FDOT recommended staff hours for the project. These hours may differ from the calculated staff hours recommended.</t>
        </r>
      </text>
    </comment>
    <comment ref="I10" authorId="0" shapeId="0" xr:uid="{D7986C8E-65F6-4934-A34E-CD8A26134971}">
      <text>
        <r>
          <rPr>
            <sz val="9"/>
            <color indexed="81"/>
            <rFont val="Tahoma"/>
            <family val="2"/>
          </rPr>
          <t>Consultant recommended staff hours for the project. These hours may differ from the calculated staff hours recommended.</t>
        </r>
      </text>
    </comment>
    <comment ref="J10" authorId="0" shapeId="0" xr:uid="{8CE8F421-1FE7-4781-808B-79B5829F7DD5}">
      <text>
        <r>
          <rPr>
            <sz val="9"/>
            <color indexed="81"/>
            <rFont val="Tahoma"/>
            <family val="2"/>
          </rPr>
          <t>Final negotiated staff hours for the project.</t>
        </r>
      </text>
    </comment>
    <comment ref="E11" authorId="0" shapeId="0" xr:uid="{861CDC30-0495-4665-833B-9DA306A7BCBE}">
      <text>
        <r>
          <rPr>
            <sz val="9"/>
            <color indexed="81"/>
            <rFont val="Tahoma"/>
            <family val="2"/>
          </rPr>
          <t>Is a Key sheet required?
Yes=1
No=0</t>
        </r>
      </text>
    </comment>
    <comment ref="E12" authorId="0" shapeId="0" xr:uid="{44844DC9-5243-46D1-98DE-6A5A8E780549}">
      <text>
        <r>
          <rPr>
            <sz val="9"/>
            <color indexed="81"/>
            <rFont val="Tahoma"/>
            <family val="2"/>
          </rPr>
          <t>Is a signature sheet required?  If Key Sheet is not required, then no hours will be given for the signature sheet.
Yes=1
No=0</t>
        </r>
      </text>
    </comment>
    <comment ref="E13" authorId="0" shapeId="0" xr:uid="{90F7E630-251B-413D-B1C9-1BD8ECE6C11E}">
      <text>
        <r>
          <rPr>
            <sz val="9"/>
            <color indexed="81"/>
            <rFont val="Tahoma"/>
            <family val="2"/>
          </rPr>
          <t>Is a general notes/pay item notes sheet required?
Yes=1
No=0</t>
        </r>
      </text>
    </comment>
    <comment ref="E14" authorId="0" shapeId="0" xr:uid="{CA937D07-F51F-45DD-84E5-0A5F6C9EB2F3}">
      <text>
        <r>
          <rPr>
            <sz val="9"/>
            <color indexed="81"/>
            <rFont val="Tahoma"/>
            <family val="2"/>
          </rPr>
          <t>Length of project shown on Project Layout Sheet.</t>
        </r>
      </text>
    </comment>
    <comment ref="E15" authorId="0" shapeId="0" xr:uid="{0D1B8DAF-0FCE-45DC-B28B-775BDA2E66AB}">
      <text>
        <r>
          <rPr>
            <sz val="9"/>
            <color indexed="81"/>
            <rFont val="Tahoma"/>
            <family val="2"/>
          </rPr>
          <t>Estimated # of ITS Sites. Use only when required by Department.</t>
        </r>
      </text>
    </comment>
    <comment ref="E16" authorId="0" shapeId="0" xr:uid="{80BB2B5D-48C9-4F30-8E2B-85BED83B33CC}">
      <text>
        <r>
          <rPr>
            <sz val="9"/>
            <color indexed="81"/>
            <rFont val="Tahoma"/>
            <family val="2"/>
          </rPr>
          <t>Estimated # of details that require minor or no engineering analysis (e.g., common details typically used in projects).</t>
        </r>
      </text>
    </comment>
    <comment ref="E17" authorId="0" shapeId="0" xr:uid="{A13FFF12-A3A1-435A-8504-1B3C5F1F1CF4}">
      <text>
        <r>
          <rPr>
            <sz val="9"/>
            <color indexed="81"/>
            <rFont val="Tahoma"/>
            <family val="2"/>
          </rPr>
          <t xml:space="preserve">Estimated # details requiring engineering analysis (e.g., unique details that need to be created).
</t>
        </r>
      </text>
    </comment>
    <comment ref="E18" authorId="0" shapeId="0" xr:uid="{DE84793D-8F09-492F-B302-510EB5D2CBBD}">
      <text>
        <r>
          <rPr>
            <sz val="9"/>
            <color indexed="81"/>
            <rFont val="Tahoma"/>
            <family val="2"/>
          </rPr>
          <t>Length of project to be shown on plan sheets.</t>
        </r>
      </text>
    </comment>
    <comment ref="E19" authorId="0" shapeId="0" xr:uid="{F10242CE-C994-4653-B0AD-ECE2E8809B23}">
      <text>
        <r>
          <rPr>
            <u/>
            <sz val="9"/>
            <color indexed="81"/>
            <rFont val="Tahoma"/>
            <family val="2"/>
          </rPr>
          <t>If the project is non-linear</t>
        </r>
        <r>
          <rPr>
            <sz val="9"/>
            <color indexed="81"/>
            <rFont val="Tahoma"/>
            <family val="2"/>
          </rPr>
          <t>, what is the estimated # of ITS Installations?</t>
        </r>
      </text>
    </comment>
    <comment ref="E20" authorId="0" shapeId="0" xr:uid="{32E9C1B5-E4E0-4D2E-8369-93253F299A16}">
      <text>
        <r>
          <rPr>
            <sz val="9"/>
            <color indexed="81"/>
            <rFont val="Tahoma"/>
            <family val="2"/>
          </rPr>
          <t>Length of project show on MOC Sheet.</t>
        </r>
      </text>
    </comment>
    <comment ref="E21" authorId="0" shapeId="0" xr:uid="{F85FAD83-50E5-4FEC-A33D-7025A004E3B1}">
      <text>
        <r>
          <rPr>
            <sz val="9"/>
            <color indexed="81"/>
            <rFont val="Tahoma"/>
            <family val="2"/>
          </rPr>
          <t>Estimated # of ITS Cabinets requiring a standard diagram.</t>
        </r>
      </text>
    </comment>
    <comment ref="E22" authorId="0" shapeId="0" xr:uid="{FCE7B01B-D2FC-46A5-A59B-4FC81C40B8EF}">
      <text>
        <r>
          <rPr>
            <sz val="9"/>
            <color indexed="81"/>
            <rFont val="Tahoma"/>
            <family val="2"/>
          </rPr>
          <t>Estimated # of ITS Cabinets requiring a complex diagram (cross-connection/splice junction).</t>
        </r>
      </text>
    </comment>
    <comment ref="E23" authorId="0" shapeId="0" xr:uid="{028885B4-34C0-47DB-A7B6-A3A2A2AC8BA6}">
      <text>
        <r>
          <rPr>
            <sz val="9"/>
            <color indexed="81"/>
            <rFont val="Tahoma"/>
            <family val="2"/>
          </rPr>
          <t xml:space="preserve">Estimated # of Master ITS Hub Shelters. </t>
        </r>
      </text>
    </comment>
    <comment ref="E24" authorId="0" shapeId="0" xr:uid="{7DB9B371-55FE-43DC-A015-D71428364161}">
      <text>
        <r>
          <rPr>
            <sz val="9"/>
            <color indexed="81"/>
            <rFont val="Tahoma"/>
            <family val="2"/>
          </rPr>
          <t xml:space="preserve">Estimated # of sites requiring grounding plans or lightning protection plans. Use this task when standard drawings and interim standards do not address the situation.
</t>
        </r>
      </text>
    </comment>
    <comment ref="E25" authorId="0" shapeId="0" xr:uid="{0B2A7BBB-791A-4BB4-843D-CF90CC5BB205}">
      <text>
        <r>
          <rPr>
            <sz val="9"/>
            <color indexed="81"/>
            <rFont val="Tahoma"/>
            <family val="2"/>
          </rPr>
          <t xml:space="preserve">Estimated # of ground mount ITS sites.
</t>
        </r>
      </text>
    </comment>
    <comment ref="E26" authorId="0" shapeId="0" xr:uid="{9222D9B2-0690-4124-9304-8F0747DC56F2}">
      <text>
        <r>
          <rPr>
            <sz val="9"/>
            <color indexed="81"/>
            <rFont val="Tahoma"/>
            <family val="2"/>
          </rPr>
          <t>Estimated # of cantilever mounted ITS sites.</t>
        </r>
      </text>
    </comment>
    <comment ref="E27" authorId="0" shapeId="0" xr:uid="{D4511C49-4453-4A15-90C6-85E6C8103509}">
      <text>
        <r>
          <rPr>
            <sz val="9"/>
            <color indexed="81"/>
            <rFont val="Tahoma"/>
            <family val="2"/>
          </rPr>
          <t>Estimated # of full span truss mount ITS sites, MSE wall mount ITS sites, and bridge mount ITS sites.</t>
        </r>
      </text>
    </comment>
    <comment ref="E28" authorId="0" shapeId="0" xr:uid="{7F949E23-138D-4BE2-9BA5-9331FF038EF6}">
      <text>
        <r>
          <rPr>
            <sz val="9"/>
            <color indexed="81"/>
            <rFont val="Tahoma"/>
            <family val="2"/>
          </rPr>
          <t>Estimated # of Hybrid &amp; DMS signs that must be imported from guide sign program.</t>
        </r>
      </text>
    </comment>
    <comment ref="E29" authorId="0" shapeId="0" xr:uid="{51748B44-14A3-4179-9B67-45774AE28F68}">
      <text>
        <r>
          <rPr>
            <sz val="9"/>
            <color indexed="81"/>
            <rFont val="Tahoma"/>
            <family val="2"/>
          </rPr>
          <t>Estimated # of ITS cabinets requiring service point details when standard plans are not applicable.</t>
        </r>
        <r>
          <rPr>
            <b/>
            <sz val="9"/>
            <color indexed="81"/>
            <rFont val="Tahoma"/>
            <family val="2"/>
          </rPr>
          <t xml:space="preserve"> </t>
        </r>
      </text>
    </comment>
    <comment ref="E30" authorId="0" shapeId="0" xr:uid="{9CBB11AB-1E27-4CB6-8FF4-D742E3278B39}">
      <text>
        <r>
          <rPr>
            <sz val="9"/>
            <color indexed="81"/>
            <rFont val="Tahoma"/>
            <family val="2"/>
          </rPr>
          <t>Estimated # of strain poles.</t>
        </r>
      </text>
    </comment>
    <comment ref="E31" authorId="0" shapeId="0" xr:uid="{48E7387C-89EB-4C02-A351-66E81B973E1C}">
      <text>
        <r>
          <rPr>
            <sz val="9"/>
            <color indexed="81"/>
            <rFont val="Tahoma"/>
            <family val="2"/>
          </rPr>
          <t>Are TTCP notes required? (Use only when not shown in Roadway TTCP)
Yes=1
No=0</t>
        </r>
      </text>
    </comment>
    <comment ref="E32" authorId="0" shapeId="0" xr:uid="{626CF9F2-E180-46B8-924F-E81D9396022A}">
      <text>
        <r>
          <rPr>
            <sz val="9"/>
            <color indexed="81"/>
            <rFont val="Tahoma"/>
            <family val="2"/>
          </rPr>
          <t>Estimated # TTCP detour plans required. (Use only when not shown in Roadway TTCP)</t>
        </r>
      </text>
    </comment>
    <comment ref="E34" authorId="0" shapeId="0" xr:uid="{7A6E9D0E-801D-4189-A933-AD000B907C65}">
      <text>
        <r>
          <rPr>
            <sz val="9"/>
            <color indexed="81"/>
            <rFont val="Tahoma"/>
            <family val="2"/>
          </rPr>
          <t>Is QA/QC required?
Yes=1
No=0</t>
        </r>
      </text>
    </comment>
    <comment ref="F34" authorId="0" shapeId="0" xr:uid="{68DFBDE2-6CC2-43D5-9934-B90F2AE41A31}">
      <text>
        <r>
          <rPr>
            <sz val="9"/>
            <color indexed="81"/>
            <rFont val="Tahoma"/>
            <family val="2"/>
          </rPr>
          <t>% of technical subtotal.</t>
        </r>
      </text>
    </comment>
    <comment ref="E35" authorId="0" shapeId="0" xr:uid="{63BA7264-4B43-4F48-946F-4029BFFD7466}">
      <text>
        <r>
          <rPr>
            <sz val="9"/>
            <color indexed="81"/>
            <rFont val="Tahoma"/>
            <family val="2"/>
          </rPr>
          <t>Is Supervision required?
Yes=1
No=0</t>
        </r>
      </text>
    </comment>
    <comment ref="F35" authorId="0" shapeId="0" xr:uid="{501FAB00-42D5-4C38-A9B3-21C5B77EF427}">
      <text>
        <r>
          <rPr>
            <sz val="9"/>
            <color indexed="81"/>
            <rFont val="Tahoma"/>
            <family val="2"/>
          </rPr>
          <t xml:space="preserve">% of technical subtotal.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Buck, Ryan</author>
    <author>Hiers, Paul</author>
  </authors>
  <commentList>
    <comment ref="G10" authorId="0" shapeId="0" xr:uid="{E18058E3-F030-48F7-9346-D6D8E822D624}">
      <text>
        <r>
          <rPr>
            <sz val="9"/>
            <color indexed="81"/>
            <rFont val="Tahoma"/>
            <family val="2"/>
          </rPr>
          <t>Calculated Staff Hours represent a recommended starting point for negotiations based on established guidelines.</t>
        </r>
      </text>
    </comment>
    <comment ref="H10" authorId="0" shapeId="0" xr:uid="{B5281D79-E781-435A-ADC8-5494D19A48F9}">
      <text>
        <r>
          <rPr>
            <sz val="9"/>
            <color indexed="81"/>
            <rFont val="Tahoma"/>
            <family val="2"/>
          </rPr>
          <t>FDOT recommended staff hours for the project. These hours may differ from the calculated staff hours recommended.</t>
        </r>
      </text>
    </comment>
    <comment ref="I10" authorId="0" shapeId="0" xr:uid="{9FAF98B3-B4BC-4C75-A73A-66C40F7EADF8}">
      <text>
        <r>
          <rPr>
            <sz val="9"/>
            <color indexed="81"/>
            <rFont val="Tahoma"/>
            <family val="2"/>
          </rPr>
          <t>Consultant recommended staff hours for the project. These hours may differ from the calculated staff hours recommended.</t>
        </r>
      </text>
    </comment>
    <comment ref="J10" authorId="0" shapeId="0" xr:uid="{D39CA017-C3EC-4329-A1B4-610C8A0D74F9}">
      <text>
        <r>
          <rPr>
            <sz val="9"/>
            <color indexed="81"/>
            <rFont val="Tahoma"/>
            <family val="2"/>
          </rPr>
          <t>Final negotiated staff hours for the project.</t>
        </r>
      </text>
    </comment>
    <comment ref="E13" authorId="0" shapeId="0" xr:uid="{0AAAED4C-21A3-458D-ADD8-3A0667879D97}">
      <text>
        <r>
          <rPr>
            <sz val="9"/>
            <color indexed="81"/>
            <rFont val="Tahoma"/>
            <family val="2"/>
          </rPr>
          <t xml:space="preserve">Estimated # of simple typical sections (2-lane flush shoulder or ramps)
</t>
        </r>
      </text>
    </comment>
    <comment ref="E14" authorId="0" shapeId="0" xr:uid="{014D12F3-5586-49B0-803E-B55125931E8B}">
      <text>
        <r>
          <rPr>
            <sz val="9"/>
            <color indexed="81"/>
            <rFont val="Tahoma"/>
            <family val="2"/>
          </rPr>
          <t>Estimated # of standard typical sections (2-lane curbed or multi-lane flush shoulder)</t>
        </r>
        <r>
          <rPr>
            <b/>
            <sz val="9"/>
            <color indexed="81"/>
            <rFont val="Tahoma"/>
            <family val="2"/>
          </rPr>
          <t xml:space="preserve">
</t>
        </r>
      </text>
    </comment>
    <comment ref="E15" authorId="0" shapeId="0" xr:uid="{8402D1DB-1EC5-4548-8E63-CA54984F3615}">
      <text>
        <r>
          <rPr>
            <sz val="9"/>
            <color indexed="81"/>
            <rFont val="Tahoma"/>
            <family val="2"/>
          </rPr>
          <t>Estimated # of complex typical sections (limited access or multi-lane curbed)</t>
        </r>
        <r>
          <rPr>
            <b/>
            <sz val="9"/>
            <color indexed="81"/>
            <rFont val="Tahoma"/>
            <family val="2"/>
          </rPr>
          <t xml:space="preserve">
</t>
        </r>
      </text>
    </comment>
    <comment ref="E18" authorId="1" shapeId="0" xr:uid="{0BB2413E-4352-4E29-AC28-7DE1C227E1EA}">
      <text>
        <r>
          <rPr>
            <sz val="9"/>
            <color indexed="81"/>
            <rFont val="Tahoma"/>
            <family val="2"/>
          </rPr>
          <t>Number of pavement designs</t>
        </r>
      </text>
    </comment>
    <comment ref="E19" authorId="1" shapeId="0" xr:uid="{93690DB8-A0EE-446B-B3F4-328048A99DE2}">
      <text>
        <r>
          <rPr>
            <sz val="9"/>
            <color indexed="81"/>
            <rFont val="Tahoma"/>
            <family val="2"/>
          </rPr>
          <t>Number of pavement designs</t>
        </r>
      </text>
    </comment>
    <comment ref="E20" authorId="0" shapeId="0" xr:uid="{66FF1746-B327-473E-B12F-F0A7F68432E2}">
      <text>
        <r>
          <rPr>
            <sz val="9"/>
            <color indexed="81"/>
            <rFont val="Tahoma"/>
            <family val="2"/>
          </rPr>
          <t>Length of project (miles) to be evaluated.</t>
        </r>
      </text>
    </comment>
    <comment ref="E21" authorId="0" shapeId="0" xr:uid="{660DF1CD-9ACD-428A-A0A9-90F4A5C04E75}">
      <text>
        <r>
          <rPr>
            <sz val="9"/>
            <color indexed="81"/>
            <rFont val="Tahoma"/>
            <family val="2"/>
          </rPr>
          <t>Length of project (miles) to be evaluated.</t>
        </r>
      </text>
    </comment>
    <comment ref="E22" authorId="1" shapeId="0" xr:uid="{50CA0449-75C6-4F2A-A7F1-D915602D8C57}">
      <text>
        <r>
          <rPr>
            <sz val="9"/>
            <color indexed="81"/>
            <rFont val="Tahoma"/>
            <family val="2"/>
          </rPr>
          <t>Number of concepts to address cross slope correction.</t>
        </r>
      </text>
    </comment>
    <comment ref="E26" authorId="0" shapeId="0" xr:uid="{A3667CD0-5E46-4CB7-ADF5-C64AF0B34593}">
      <text>
        <r>
          <rPr>
            <sz val="9"/>
            <color indexed="81"/>
            <rFont val="Tahoma"/>
            <family val="2"/>
          </rPr>
          <t>Length of project (miles) to be evaluated.</t>
        </r>
      </text>
    </comment>
    <comment ref="E27" authorId="1" shapeId="0" xr:uid="{DC944615-5E91-450C-B5A6-3755BB689E95}">
      <text>
        <r>
          <rPr>
            <sz val="9"/>
            <color indexed="81"/>
            <rFont val="Tahoma"/>
            <family val="2"/>
          </rPr>
          <t>Number of 1x1 roundabout designs</t>
        </r>
      </text>
    </comment>
    <comment ref="E28" authorId="1" shapeId="0" xr:uid="{943E0635-1EB1-4211-8436-D0620DCAD1C0}">
      <text>
        <r>
          <rPr>
            <sz val="9"/>
            <color indexed="81"/>
            <rFont val="Tahoma"/>
            <family val="2"/>
          </rPr>
          <t>Number of 1x2 roundabout designs</t>
        </r>
      </text>
    </comment>
    <comment ref="E29" authorId="1" shapeId="0" xr:uid="{6F7B33F6-7CE5-4526-BC4D-05A84ACB2631}">
      <text>
        <r>
          <rPr>
            <sz val="9"/>
            <color indexed="81"/>
            <rFont val="Tahoma"/>
            <family val="2"/>
          </rPr>
          <t>Number of 2x2 roundabout designs</t>
        </r>
      </text>
    </comment>
    <comment ref="E32" authorId="0" shapeId="0" xr:uid="{7B15A876-8C99-4771-A156-6E03ED5E840B}">
      <text>
        <r>
          <rPr>
            <sz val="9"/>
            <color indexed="81"/>
            <rFont val="Tahoma"/>
            <family val="2"/>
          </rPr>
          <t>Estimated # of design elements contained in the Variation Memos</t>
        </r>
      </text>
    </comment>
    <comment ref="E33" authorId="0" shapeId="0" xr:uid="{D3DDCC10-7420-41C4-A357-42FF84B66BD9}">
      <text>
        <r>
          <rPr>
            <sz val="9"/>
            <color indexed="81"/>
            <rFont val="Tahoma"/>
            <family val="2"/>
          </rPr>
          <t>Estimated # of design elements contained in the Formal Variation Memos</t>
        </r>
      </text>
    </comment>
    <comment ref="E34" authorId="0" shapeId="0" xr:uid="{0DB48222-4E50-4E1A-AC98-45D9061C0003}">
      <text>
        <r>
          <rPr>
            <sz val="9"/>
            <color indexed="81"/>
            <rFont val="Tahoma"/>
            <family val="2"/>
          </rPr>
          <t>Estimated # of design elements contained in the Design Exceptions</t>
        </r>
      </text>
    </comment>
    <comment ref="E35" authorId="1" shapeId="0" xr:uid="{BB70E969-9622-4682-AE00-611E6E0A2358}">
      <text>
        <r>
          <rPr>
            <sz val="9"/>
            <color indexed="81"/>
            <rFont val="Tahoma"/>
            <family val="2"/>
          </rPr>
          <t>Is Design File Setup required?
Yes=1
No=0</t>
        </r>
      </text>
    </comment>
    <comment ref="E36" authorId="0" shapeId="0" xr:uid="{16FA5E04-B5A5-4EAC-BC18-4B4B0A9936C0}">
      <text>
        <r>
          <rPr>
            <sz val="9"/>
            <color indexed="81"/>
            <rFont val="Tahoma"/>
            <family val="2"/>
          </rPr>
          <t xml:space="preserve">Length of mainline roadway in miles.
</t>
        </r>
      </text>
    </comment>
    <comment ref="E37" authorId="0" shapeId="0" xr:uid="{A78C95F7-0FFC-439D-8DD2-B90F5A96FF29}">
      <text>
        <r>
          <rPr>
            <sz val="9"/>
            <color indexed="81"/>
            <rFont val="Tahoma"/>
            <family val="2"/>
          </rPr>
          <t xml:space="preserve">Length of side road or ramps in miles.
</t>
        </r>
      </text>
    </comment>
    <comment ref="E38" authorId="0" shapeId="0" xr:uid="{AA06A1E9-E9F8-4AB4-B0C8-3051A2981EF5}">
      <text>
        <r>
          <rPr>
            <sz val="9"/>
            <color indexed="81"/>
            <rFont val="Tahoma"/>
            <family val="2"/>
          </rPr>
          <t xml:space="preserve">Length of frontage road in miles.
</t>
        </r>
      </text>
    </comment>
    <comment ref="E39" authorId="0" shapeId="0" xr:uid="{936899D2-50CC-4B5B-B72E-F5F9932CA7FF}">
      <text>
        <r>
          <rPr>
            <sz val="9"/>
            <color indexed="81"/>
            <rFont val="Tahoma"/>
            <family val="2"/>
          </rPr>
          <t xml:space="preserve">Length of mainline roadway in miles.
</t>
        </r>
      </text>
    </comment>
    <comment ref="E40" authorId="0" shapeId="0" xr:uid="{82458D7A-6228-4638-8C3E-13F0D78AD173}">
      <text>
        <r>
          <rPr>
            <sz val="9"/>
            <color indexed="81"/>
            <rFont val="Tahoma"/>
            <family val="2"/>
          </rPr>
          <t xml:space="preserve">Length of side road or frontage road in miles.
</t>
        </r>
      </text>
    </comment>
    <comment ref="E41" authorId="0" shapeId="0" xr:uid="{707846D7-A5F0-41C6-9137-09397E0DE759}">
      <text>
        <r>
          <rPr>
            <sz val="9"/>
            <color indexed="81"/>
            <rFont val="Tahoma"/>
            <family val="2"/>
          </rPr>
          <t xml:space="preserve">Length of side road or frontage road in miles.
</t>
        </r>
      </text>
    </comment>
    <comment ref="D42" authorId="0" shapeId="0" xr:uid="{80AD75D7-BF6E-40D8-8D2D-BFCE421B49D9}">
      <text>
        <r>
          <rPr>
            <sz val="9"/>
            <color indexed="81"/>
            <rFont val="Tahoma"/>
            <family val="2"/>
          </rPr>
          <t xml:space="preserve">Driveways, curb ramps, roundabouts, </t>
        </r>
      </text>
    </comment>
    <comment ref="E43" authorId="1" shapeId="0" xr:uid="{717E5068-EDE0-468B-B2BB-1C55AC83B588}">
      <text>
        <r>
          <rPr>
            <sz val="9"/>
            <color indexed="81"/>
            <rFont val="Tahoma"/>
            <family val="2"/>
          </rPr>
          <t>Is TTCP required?
Yes=1
No=0</t>
        </r>
      </text>
    </comment>
    <comment ref="E44" authorId="0" shapeId="0" xr:uid="{4DF1467C-EFC9-4049-B04B-294A9E5E75F9}">
      <text>
        <r>
          <rPr>
            <sz val="9"/>
            <color indexed="81"/>
            <rFont val="Tahoma"/>
            <family val="2"/>
          </rPr>
          <t>Total length of project that requires Level II TTCP x number of major phases (total length) to be contained in the design file.
Example:
4.00 miles x 3 major phases = 12.00 phase-miles
Note: If the project complexity is "Low" or "Below", the recommended hours will be zero. It is assumed that Level I TTCP will be used and TTCP Plans will not be required.</t>
        </r>
      </text>
    </comment>
    <comment ref="E45" authorId="1" shapeId="0" xr:uid="{0AE1A994-BB43-4808-BCE4-DEAF846E093E}">
      <text>
        <r>
          <rPr>
            <sz val="9"/>
            <color indexed="81"/>
            <rFont val="Tahoma"/>
            <family val="2"/>
          </rPr>
          <t>Is Pedestrian  TTCP required?
Yes=1
No=0</t>
        </r>
      </text>
    </comment>
    <comment ref="E46" authorId="0" shapeId="0" xr:uid="{0031A758-671E-4CA2-81B0-25F08E61A0FE}">
      <text>
        <r>
          <rPr>
            <sz val="9"/>
            <color indexed="81"/>
            <rFont val="Tahoma"/>
            <family val="2"/>
          </rPr>
          <t>Estimated # of locations requiring TTCP 3D modeling over all phases.
3D model development intended for design clarification.</t>
        </r>
      </text>
    </comment>
    <comment ref="E47" authorId="1" shapeId="0" xr:uid="{081421E4-A536-4199-A08F-49C575D894C8}">
      <text>
        <r>
          <rPr>
            <sz val="9"/>
            <color indexed="81"/>
            <rFont val="Tahoma"/>
            <family val="2"/>
          </rPr>
          <t>Is Utility Data Collection &amp; Analysis required? Includes UWS review if necessary.
Yes=1
No=0</t>
        </r>
      </text>
    </comment>
    <comment ref="E48" authorId="0" shapeId="0" xr:uid="{C14707D7-06BC-4747-B2F8-5EF80ED8760F}">
      <text>
        <r>
          <rPr>
            <sz val="9"/>
            <color indexed="81"/>
            <rFont val="Tahoma"/>
            <family val="2"/>
          </rPr>
          <t xml:space="preserve">Length of project 
in miles. The "Begin Project" and "End Project" mileposts are the basis for computing the project length.  Adding additional hours may be considered for side streets when continuous work along the side street exceeds one-quarter mile from the project corridor.
</t>
        </r>
      </text>
    </comment>
    <comment ref="E49" authorId="0" shapeId="0" xr:uid="{9D1BF184-9DDE-4B72-9CDF-F6931E4F3D64}">
      <text>
        <r>
          <rPr>
            <sz val="9"/>
            <color indexed="81"/>
            <rFont val="Tahoma"/>
            <family val="2"/>
          </rPr>
          <t># of Interchanges or Rest Areas.</t>
        </r>
      </text>
    </comment>
    <comment ref="E50" authorId="1" shapeId="0" xr:uid="{E37BAD71-07FB-4F8B-8097-9F7E2BB60246}">
      <text>
        <r>
          <rPr>
            <sz val="9"/>
            <color indexed="81"/>
            <rFont val="Tahoma"/>
            <family val="2"/>
          </rPr>
          <t>Is an EQ Report required? Includes setting up report and validating quantities.
Yes=1
No=0</t>
        </r>
      </text>
    </comment>
    <comment ref="E51" authorId="1" shapeId="0" xr:uid="{7169E34C-8BC8-4239-B830-5712A91DA580}">
      <text>
        <r>
          <rPr>
            <sz val="9"/>
            <color indexed="81"/>
            <rFont val="Tahoma"/>
            <family val="2"/>
          </rPr>
          <t>Estimated # of phases required:
Simple=1
Standard=2-3
Complex=3-4</t>
        </r>
      </text>
    </comment>
    <comment ref="E52" authorId="1" shapeId="0" xr:uid="{2BE49528-5942-478E-8DD8-0DBC26CC5DE3}">
      <text>
        <r>
          <rPr>
            <sz val="9"/>
            <color indexed="81"/>
            <rFont val="Tahoma"/>
            <family val="2"/>
          </rPr>
          <t>Estimated number of Engineer Estimate submittals.</t>
        </r>
      </text>
    </comment>
    <comment ref="E53" authorId="1" shapeId="0" xr:uid="{1B4B6C6A-883C-42F3-B4F8-5A3B73F71770}">
      <text>
        <r>
          <rPr>
            <sz val="9"/>
            <color indexed="81"/>
            <rFont val="Tahoma"/>
            <family val="2"/>
          </rPr>
          <t>Estimated number of LRE Updates: typically at Phase II, but sometimes for Phase I as well.</t>
        </r>
      </text>
    </comment>
    <comment ref="E54" authorId="0" shapeId="0" xr:uid="{26B49BFC-4C65-4486-BBD0-1F5CE864DFFF}">
      <text>
        <r>
          <rPr>
            <sz val="9"/>
            <color indexed="81"/>
            <rFont val="Tahoma"/>
            <family val="2"/>
          </rPr>
          <t>Estimated # of TSPs and MSPs.</t>
        </r>
      </text>
    </comment>
    <comment ref="E57" authorId="0" shapeId="0" xr:uid="{13207EF4-69BC-471F-95A7-8616A89F47F7}">
      <text>
        <r>
          <rPr>
            <sz val="9"/>
            <color indexed="81"/>
            <rFont val="Tahoma"/>
            <family val="2"/>
          </rPr>
          <t>Is QA/QC required?
Yes=1
No=0</t>
        </r>
      </text>
    </comment>
    <comment ref="F57" authorId="0" shapeId="0" xr:uid="{D432E086-076C-454B-A579-C68E3C8909ED}">
      <text>
        <r>
          <rPr>
            <sz val="9"/>
            <color indexed="81"/>
            <rFont val="Tahoma"/>
            <family val="2"/>
          </rPr>
          <t>% of technical subtotal.</t>
        </r>
      </text>
    </comment>
    <comment ref="E58" authorId="0" shapeId="0" xr:uid="{3425505E-B0B8-4422-AD2E-02E4A43631EC}">
      <text>
        <r>
          <rPr>
            <sz val="9"/>
            <color indexed="81"/>
            <rFont val="Tahoma"/>
            <family val="2"/>
          </rPr>
          <t>Is Supervision required?
Yes=1
No=0</t>
        </r>
      </text>
    </comment>
    <comment ref="F58" authorId="0" shapeId="0" xr:uid="{BEF2E65F-F9D9-4D18-83A6-5B00F63C6376}">
      <text>
        <r>
          <rPr>
            <sz val="9"/>
            <color indexed="81"/>
            <rFont val="Tahoma"/>
            <family val="2"/>
          </rPr>
          <t xml:space="preserve">% of technical subtotal.
</t>
        </r>
      </text>
    </comment>
    <comment ref="E59" authorId="0" shapeId="0" xr:uid="{A8261992-9325-43CD-A04F-499A83C1F71D}">
      <text>
        <r>
          <rPr>
            <sz val="9"/>
            <color indexed="81"/>
            <rFont val="Tahoma"/>
            <family val="2"/>
          </rPr>
          <t>Estimated # of meetings listed below</t>
        </r>
      </text>
    </comment>
    <comment ref="F63" authorId="0" shapeId="0" xr:uid="{001C7212-07C0-4701-B9D8-6662AB3DE17E}">
      <text>
        <r>
          <rPr>
            <sz val="9"/>
            <color indexed="81"/>
            <rFont val="Tahoma"/>
            <family val="2"/>
          </rPr>
          <t xml:space="preserve">% of technical  &amp; non-technical subtotal.
</t>
        </r>
      </text>
    </comment>
    <comment ref="E67" authorId="0" shapeId="0" xr:uid="{1131A7BE-7AD7-47BD-9311-0ECC81060AAC}">
      <text>
        <r>
          <rPr>
            <sz val="9"/>
            <color indexed="81"/>
            <rFont val="Tahoma"/>
            <family val="2"/>
          </rPr>
          <t xml:space="preserve">Total hours of travel time required for in person meetings.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5621DB2F-FC0A-4329-8ACD-59067E6F5132}">
      <text>
        <r>
          <rPr>
            <sz val="9"/>
            <color indexed="81"/>
            <rFont val="Tahoma"/>
            <family val="2"/>
          </rPr>
          <t>Calculated Staff Hours represent a recommended starting point for negotiations based on established guidelines.</t>
        </r>
      </text>
    </comment>
    <comment ref="H10" authorId="0" shapeId="0" xr:uid="{7118724E-AD7D-4B87-AB7B-56A650BABE0E}">
      <text>
        <r>
          <rPr>
            <sz val="9"/>
            <color indexed="81"/>
            <rFont val="Tahoma"/>
            <family val="2"/>
          </rPr>
          <t>FDOT recommended staff hours for the project. These hours may differ from the calculated staff hours recommended.</t>
        </r>
      </text>
    </comment>
    <comment ref="I10" authorId="0" shapeId="0" xr:uid="{44A269F0-F823-40DB-9218-95C38EAD82CF}">
      <text>
        <r>
          <rPr>
            <sz val="9"/>
            <color indexed="81"/>
            <rFont val="Tahoma"/>
            <family val="2"/>
          </rPr>
          <t>Consultant recommended staff hours for the project. These hours may differ from the calculated staff hours recommended.</t>
        </r>
      </text>
    </comment>
    <comment ref="J10" authorId="0" shapeId="0" xr:uid="{78F0B1F3-332C-4727-BE5F-5583B9517D5B}">
      <text>
        <r>
          <rPr>
            <sz val="9"/>
            <color indexed="81"/>
            <rFont val="Tahoma"/>
            <family val="2"/>
          </rPr>
          <t>Final negotiated staff hours for the project.</t>
        </r>
      </text>
    </comment>
    <comment ref="E12" authorId="0" shapeId="0" xr:uid="{3CE2F74A-1098-4655-B326-869E364653B9}">
      <text>
        <r>
          <rPr>
            <sz val="9"/>
            <color indexed="81"/>
            <rFont val="Tahoma"/>
            <family val="2"/>
          </rPr>
          <t>Is a Key sheet required?
Yes=1
No=0</t>
        </r>
      </text>
    </comment>
    <comment ref="E13" authorId="0" shapeId="0" xr:uid="{FD8ABA56-ECA6-4184-A996-D1B5A5555407}">
      <text>
        <r>
          <rPr>
            <sz val="9"/>
            <color indexed="81"/>
            <rFont val="Tahoma"/>
            <family val="2"/>
          </rPr>
          <t>Is a signature sheet required?  If Key Sheet is not required, then no hours will be given for the signature sheet.
Yes=1
No=0</t>
        </r>
      </text>
    </comment>
    <comment ref="E14" authorId="0" shapeId="0" xr:uid="{863F6A04-1159-4DD4-A887-DAAF9E058EA8}">
      <text>
        <r>
          <rPr>
            <sz val="9"/>
            <color indexed="81"/>
            <rFont val="Tahoma"/>
            <family val="2"/>
          </rPr>
          <t>Estimated # of typical sections needed for project when the CADD files used to create the typical sections are available for use. Includes standard details (e.g., shoulder pavement details or asphalt base curb pad details)</t>
        </r>
      </text>
    </comment>
    <comment ref="E15" authorId="0" shapeId="0" xr:uid="{0CDD77D7-3766-462E-9AD4-85FAAA284B12}">
      <text>
        <r>
          <rPr>
            <sz val="9"/>
            <color indexed="81"/>
            <rFont val="Tahoma"/>
            <family val="2"/>
          </rPr>
          <t xml:space="preserve">Estimated # of typical sections needed for project when the CADD files used to create typical sections are </t>
        </r>
        <r>
          <rPr>
            <b/>
            <u/>
            <sz val="9"/>
            <color indexed="81"/>
            <rFont val="Tahoma"/>
            <family val="2"/>
          </rPr>
          <t>NOT</t>
        </r>
        <r>
          <rPr>
            <sz val="9"/>
            <color indexed="81"/>
            <rFont val="Tahoma"/>
            <family val="2"/>
          </rPr>
          <t xml:space="preserve"> available for use. Includes standard details (e.g., shoulder pavement details or asphalt base curb pad details)</t>
        </r>
      </text>
    </comment>
    <comment ref="E16" authorId="0" shapeId="0" xr:uid="{72001000-8EDE-4297-A0EF-82C1BF37CD0D}">
      <text>
        <r>
          <rPr>
            <sz val="9"/>
            <color indexed="81"/>
            <rFont val="Tahoma"/>
            <family val="2"/>
          </rPr>
          <t>Estimated # of partial sections. Use partial sections in lieu of creating another full typical section.</t>
        </r>
      </text>
    </comment>
    <comment ref="E17" authorId="0" shapeId="0" xr:uid="{7C528E64-FA10-4328-989C-7CB04AE31A66}">
      <text>
        <r>
          <rPr>
            <sz val="9"/>
            <color indexed="81"/>
            <rFont val="Tahoma"/>
            <family val="2"/>
          </rPr>
          <t>Estimated # of roadway segments (areas) requiring cross slope correction details (e.g., typical sections, notes, tables).</t>
        </r>
      </text>
    </comment>
    <comment ref="E18" authorId="0" shapeId="0" xr:uid="{69BD5C46-6120-490E-BB7A-20B6BFCD5E29}">
      <text>
        <r>
          <rPr>
            <sz val="9"/>
            <color indexed="81"/>
            <rFont val="Tahoma"/>
            <family val="2"/>
          </rPr>
          <t>Is a general notes/pay item notes sheet required?
Yes=1
No=0</t>
        </r>
      </text>
    </comment>
    <comment ref="E19" authorId="0" shapeId="0" xr:uid="{DD552B82-61D0-49B4-A4B7-F283685F7273}">
      <text>
        <r>
          <rPr>
            <sz val="9"/>
            <color indexed="81"/>
            <rFont val="Tahoma"/>
            <family val="2"/>
          </rPr>
          <t>Is a project layout/model management sheet required? Should be used only when necessary (large projects or spaced out projects).
Yes=1
No=0</t>
        </r>
      </text>
    </comment>
    <comment ref="E20" authorId="0" shapeId="0" xr:uid="{ABE0BE02-E5B5-40A3-964B-831D2A721809}">
      <text>
        <r>
          <rPr>
            <sz val="9"/>
            <color indexed="81"/>
            <rFont val="Tahoma"/>
            <family val="2"/>
          </rPr>
          <t>Length of project where roadway plans are to occur (miles). Length includes only mainline.</t>
        </r>
      </text>
    </comment>
    <comment ref="E21" authorId="0" shapeId="0" xr:uid="{9757B39C-4AF7-4BEE-9D03-3BB8E6238142}">
      <text>
        <r>
          <rPr>
            <sz val="9"/>
            <color indexed="81"/>
            <rFont val="Tahoma"/>
            <family val="2"/>
          </rPr>
          <t>Estimated # of interchanges located within the project.</t>
        </r>
      </text>
    </comment>
    <comment ref="E22" authorId="0" shapeId="0" xr:uid="{F0F90C0E-3A96-4761-9F4A-B7E8A3BDFC8A}">
      <text>
        <r>
          <rPr>
            <sz val="9"/>
            <color indexed="81"/>
            <rFont val="Tahoma"/>
            <family val="2"/>
          </rPr>
          <t>Estimated # of roundabouts located within the project.</t>
        </r>
      </text>
    </comment>
    <comment ref="E23" authorId="0" shapeId="0" xr:uid="{F57404F0-118C-4912-955A-950DA0E9D287}">
      <text>
        <r>
          <rPr>
            <sz val="9"/>
            <color indexed="81"/>
            <rFont val="Tahoma"/>
            <family val="2"/>
          </rPr>
          <t>Length of project having flush shoulders that is to be placed on sheets.</t>
        </r>
      </text>
    </comment>
    <comment ref="E24" authorId="0" shapeId="0" xr:uid="{B12C831E-D578-4E4B-8D50-568511B3E624}">
      <text>
        <r>
          <rPr>
            <sz val="9"/>
            <color indexed="81"/>
            <rFont val="Tahoma"/>
            <family val="2"/>
          </rPr>
          <t>Length of project having curbing that is to be placed on sheets.</t>
        </r>
      </text>
    </comment>
    <comment ref="E25" authorId="0" shapeId="0" xr:uid="{E3F3A193-4266-4AF4-B461-9DD5C5EA6432}">
      <text>
        <r>
          <rPr>
            <sz val="9"/>
            <color indexed="81"/>
            <rFont val="Tahoma"/>
            <family val="2"/>
          </rPr>
          <t>Estimated # of driveway or curb return special profiles.</t>
        </r>
      </text>
    </comment>
    <comment ref="E26" authorId="0" shapeId="0" xr:uid="{4B22349B-94CE-43CE-9BAE-E1D2C3126067}">
      <text>
        <r>
          <rPr>
            <sz val="9"/>
            <color indexed="81"/>
            <rFont val="Tahoma"/>
            <family val="2"/>
          </rPr>
          <t>Estimated # of intersection or railroad crossing special profiles.</t>
        </r>
      </text>
    </comment>
    <comment ref="E27" authorId="0" shapeId="0" xr:uid="{63F8BB4E-35A4-45AE-9055-11E4EBC1C7DD}">
      <text>
        <r>
          <rPr>
            <sz val="9"/>
            <color indexed="81"/>
            <rFont val="Tahoma"/>
            <family val="2"/>
          </rPr>
          <t>Length of project that requires showing the sidewalk profile in the plans.</t>
        </r>
      </text>
    </comment>
    <comment ref="E28" authorId="0" shapeId="0" xr:uid="{27282E23-456A-4361-9481-324C2341BE0B}">
      <text>
        <r>
          <rPr>
            <sz val="9"/>
            <color indexed="81"/>
            <rFont val="Tahoma"/>
            <family val="2"/>
          </rPr>
          <t xml:space="preserve">Estimated # of 2-level Interchanges to be shown on layout sheets.
</t>
        </r>
      </text>
    </comment>
    <comment ref="E29" authorId="0" shapeId="0" xr:uid="{58C076F3-8B0C-4AD9-B8A9-2F1101C7BACA}">
      <text>
        <r>
          <rPr>
            <sz val="9"/>
            <color indexed="81"/>
            <rFont val="Tahoma"/>
            <family val="2"/>
          </rPr>
          <t xml:space="preserve">Estimated # of multi-level Interchanges to be shown on layout sheets.
</t>
        </r>
      </text>
    </comment>
    <comment ref="E30" authorId="0" shapeId="0" xr:uid="{9CA338D3-2642-4674-94BB-8BB8F5E2B85E}">
      <text>
        <r>
          <rPr>
            <sz val="9"/>
            <color indexed="81"/>
            <rFont val="Tahoma"/>
            <family val="2"/>
          </rPr>
          <t>Estimated # of ramp terminal details to be shown in plans.</t>
        </r>
      </text>
    </comment>
    <comment ref="E31" authorId="0" shapeId="0" xr:uid="{B5552E4E-C7E6-4FA1-99D4-5F13025E64F2}">
      <text>
        <r>
          <rPr>
            <sz val="9"/>
            <color indexed="81"/>
            <rFont val="Tahoma"/>
            <family val="2"/>
          </rPr>
          <t>Estimated # of intersection layout details to be shown in plans.</t>
        </r>
      </text>
    </comment>
    <comment ref="E32" authorId="0" shapeId="0" xr:uid="{60BEF172-A8D0-4B85-8C27-96B929BEAD56}">
      <text>
        <r>
          <rPr>
            <sz val="9"/>
            <color indexed="81"/>
            <rFont val="Tahoma"/>
            <family val="2"/>
          </rPr>
          <t>Estimated # of special details to be shown in plans.</t>
        </r>
      </text>
    </comment>
    <comment ref="E33" authorId="0" shapeId="0" xr:uid="{A760686E-0CA4-4DC8-9F32-4875729348A0}">
      <text>
        <r>
          <rPr>
            <sz val="9"/>
            <color indexed="81"/>
            <rFont val="Tahoma"/>
            <family val="2"/>
          </rPr>
          <t>Is a Soil Survey Sheet required?
Yes=1
No=0</t>
        </r>
      </text>
    </comment>
    <comment ref="E34" authorId="0" shapeId="0" xr:uid="{B2A5DB0A-C1C6-4D69-90B3-D36D71B18090}">
      <text>
        <r>
          <rPr>
            <sz val="9"/>
            <color indexed="81"/>
            <rFont val="Tahoma"/>
            <family val="2"/>
          </rPr>
          <t>Estimated # of alignments to batch cross sections.</t>
        </r>
      </text>
    </comment>
    <comment ref="E35" authorId="0" shapeId="0" xr:uid="{1697EDA2-C25A-42E3-814E-42312B00B264}">
      <text>
        <r>
          <rPr>
            <sz val="9"/>
            <color indexed="81"/>
            <rFont val="Tahoma"/>
            <family val="2"/>
          </rPr>
          <t>Are TTC notes required?  These include phasing notes and phasing typical sections,  Most projects should indicate "Yes".
Yes=1
No=0</t>
        </r>
      </text>
    </comment>
    <comment ref="E36" authorId="0" shapeId="0" xr:uid="{BD5CDFAA-B6B0-4951-8770-ACB950C2F7E2}">
      <text>
        <r>
          <rPr>
            <sz val="9"/>
            <color indexed="81"/>
            <rFont val="Tahoma"/>
            <family val="2"/>
          </rPr>
          <t>Length of project requiring TTC plan sheets. 
Note: If the project complexity is "Low" or "Below", the recommended hours will be zero. It is assumed that Level I TTCP will be used and TTCP Plans will not be required.</t>
        </r>
      </text>
    </comment>
    <comment ref="E37" authorId="0" shapeId="0" xr:uid="{5E92B5C9-77D8-4A93-829B-1C2E0FB0B74A}">
      <text>
        <r>
          <rPr>
            <sz val="9"/>
            <color indexed="81"/>
            <rFont val="Tahoma"/>
            <family val="2"/>
          </rPr>
          <t xml:space="preserve">Estimated # of complex critical cross sections (sectional views) to be shown in plans.
</t>
        </r>
      </text>
    </comment>
    <comment ref="E38" authorId="0" shapeId="0" xr:uid="{0872F6E5-31BA-4EA3-9CC7-29F827F3688C}">
      <text>
        <r>
          <rPr>
            <sz val="9"/>
            <color indexed="81"/>
            <rFont val="Tahoma"/>
            <family val="2"/>
          </rPr>
          <t>Estimated # of TTC Details to be shown in plans.</t>
        </r>
      </text>
    </comment>
    <comment ref="E39" authorId="0" shapeId="0" xr:uid="{3EB2A971-132F-46EB-B79C-C05F699C160F}">
      <text>
        <r>
          <rPr>
            <sz val="9"/>
            <color indexed="81"/>
            <rFont val="Tahoma"/>
            <family val="2"/>
          </rPr>
          <t>Estimated length of mainline to be shown on utility adjustment sheet(s). Includes VVH labeling.</t>
        </r>
      </text>
    </comment>
    <comment ref="E40" authorId="0" shapeId="0" xr:uid="{5DEC62F7-E8A6-464A-A486-0D25F17A5BD9}">
      <text>
        <r>
          <rPr>
            <sz val="9"/>
            <color indexed="81"/>
            <rFont val="Tahoma"/>
            <family val="2"/>
          </rPr>
          <t>Is a Project Control Sheet required?
Yes=1
No=0</t>
        </r>
      </text>
    </comment>
    <comment ref="E41" authorId="0" shapeId="0" xr:uid="{41314E04-E6EB-43DB-B858-98EB5ECC919F}">
      <text>
        <r>
          <rPr>
            <sz val="9"/>
            <color indexed="81"/>
            <rFont val="Tahoma"/>
            <family val="2"/>
          </rPr>
          <t>Is a Utility Verification Sheet required?
Yes=1
No=0</t>
        </r>
      </text>
    </comment>
    <comment ref="E43" authorId="0" shapeId="0" xr:uid="{023EB356-E099-485C-9AA5-FB2A1D566F04}">
      <text>
        <r>
          <rPr>
            <sz val="9"/>
            <color indexed="81"/>
            <rFont val="Tahoma"/>
            <family val="2"/>
          </rPr>
          <t>Is QA/QC required?
Yes=1
No=0</t>
        </r>
      </text>
    </comment>
    <comment ref="F43" authorId="0" shapeId="0" xr:uid="{F64FBCD7-3D2C-4C30-A564-50E29794091F}">
      <text>
        <r>
          <rPr>
            <sz val="9"/>
            <color indexed="81"/>
            <rFont val="Tahoma"/>
            <family val="2"/>
          </rPr>
          <t>% of technical subtotal.</t>
        </r>
      </text>
    </comment>
    <comment ref="E44" authorId="0" shapeId="0" xr:uid="{AF5F66A3-3F07-4EE4-9F33-5E51E89EA961}">
      <text>
        <r>
          <rPr>
            <sz val="9"/>
            <color indexed="81"/>
            <rFont val="Tahoma"/>
            <family val="2"/>
          </rPr>
          <t>Is Supervision required?
Yes=1
No=0</t>
        </r>
      </text>
    </comment>
    <comment ref="F44" authorId="0" shapeId="0" xr:uid="{FEECAEFD-0357-44FC-9E01-DFF864A59406}">
      <text>
        <r>
          <rPr>
            <sz val="9"/>
            <color indexed="81"/>
            <rFont val="Tahoma"/>
            <family val="2"/>
          </rPr>
          <t xml:space="preserve">% of technical subtotal.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Buck, Ryan</author>
    <author>Hiers, Paul</author>
    <author>Pennington, Mike</author>
  </authors>
  <commentList>
    <comment ref="G10" authorId="0" shapeId="0" xr:uid="{F685A85C-B2EC-49FB-9CB7-A7F3632E1372}">
      <text>
        <r>
          <rPr>
            <sz val="9"/>
            <color indexed="81"/>
            <rFont val="Tahoma"/>
            <family val="2"/>
          </rPr>
          <t>Calculated Staff Hours represent a recommended starting point for negotiations based on established guidelines.</t>
        </r>
      </text>
    </comment>
    <comment ref="H10" authorId="0" shapeId="0" xr:uid="{EBA021AD-1511-4C59-80E1-804EE0B5B226}">
      <text>
        <r>
          <rPr>
            <sz val="9"/>
            <color indexed="81"/>
            <rFont val="Tahoma"/>
            <family val="2"/>
          </rPr>
          <t>FDOT recommended staff hours for the project. These hours may differ from the calculated staff hours recommended.</t>
        </r>
      </text>
    </comment>
    <comment ref="I10" authorId="0" shapeId="0" xr:uid="{C84B514E-9F69-4415-9CB7-A18900DFD059}">
      <text>
        <r>
          <rPr>
            <sz val="9"/>
            <color indexed="81"/>
            <rFont val="Tahoma"/>
            <family val="2"/>
          </rPr>
          <t>Consultant recommended staff hours for the project. These hours may differ from the calculated staff hours recommended.</t>
        </r>
      </text>
    </comment>
    <comment ref="J10" authorId="0" shapeId="0" xr:uid="{18A0163F-BB30-4C1C-9DE2-64951DB41650}">
      <text>
        <r>
          <rPr>
            <sz val="9"/>
            <color indexed="81"/>
            <rFont val="Tahoma"/>
            <family val="2"/>
          </rPr>
          <t>Final negotiated staff hours for the project.</t>
        </r>
      </text>
    </comment>
    <comment ref="E11" authorId="0" shapeId="0" xr:uid="{1101FDF7-AF87-4AD6-87A3-07D7988F6FC0}">
      <text>
        <r>
          <rPr>
            <sz val="9"/>
            <color indexed="81"/>
            <rFont val="Tahoma"/>
            <family val="2"/>
          </rPr>
          <t xml:space="preserve"># of locations
</t>
        </r>
      </text>
    </comment>
    <comment ref="E12" authorId="0" shapeId="0" xr:uid="{6227F574-71E5-4A79-B7C6-AFA6AE5D662F}">
      <text>
        <r>
          <rPr>
            <sz val="9"/>
            <color indexed="81"/>
            <rFont val="Tahoma"/>
            <family val="2"/>
          </rPr>
          <t>Is a base clearance report required?
Yes=1
No=0</t>
        </r>
      </text>
    </comment>
    <comment ref="E13" authorId="0" shapeId="0" xr:uid="{2D5BEC8A-4D07-4483-8B22-053F10ADB59E}">
      <text>
        <r>
          <rPr>
            <sz val="9"/>
            <color indexed="81"/>
            <rFont val="Tahoma"/>
            <family val="2"/>
          </rPr>
          <t>Is a hydroplane analysis required?
Yes=1
No=0</t>
        </r>
      </text>
    </comment>
    <comment ref="E14" authorId="0" shapeId="0" xr:uid="{639A3405-D7C1-4B9F-B4FA-612B5DCAC318}">
      <text>
        <r>
          <rPr>
            <sz val="9"/>
            <color indexed="81"/>
            <rFont val="Tahoma"/>
            <family val="2"/>
          </rPr>
          <t>Is an existing permit analysis required?
Yes=1
No=0</t>
        </r>
      </text>
    </comment>
    <comment ref="E15" authorId="0" shapeId="0" xr:uid="{13AC8BA7-D423-4CA8-A207-D3AB13843EEF}">
      <text>
        <r>
          <rPr>
            <sz val="9"/>
            <color indexed="81"/>
            <rFont val="Tahoma"/>
            <family val="2"/>
          </rPr>
          <t>Is an Utility Conflict Matrix (for drainage structures) required?
Yes=1
No=0</t>
        </r>
      </text>
    </comment>
    <comment ref="E16" authorId="0" shapeId="0" xr:uid="{22B891F6-F0EA-4507-85E8-3B5E4B0D081B}">
      <text>
        <r>
          <rPr>
            <sz val="9"/>
            <color indexed="81"/>
            <rFont val="Tahoma"/>
            <family val="2"/>
          </rPr>
          <t>Estimates total length of proposed noise walls.</t>
        </r>
      </text>
    </comment>
    <comment ref="E17" authorId="0" shapeId="0" xr:uid="{6B32B672-05A0-4829-A486-EB8D4D6F3E33}">
      <text>
        <r>
          <rPr>
            <sz val="9"/>
            <color indexed="81"/>
            <rFont val="Tahoma"/>
            <family val="2"/>
          </rPr>
          <t>Is temporary drainage  required?
Yes=1
No=0</t>
        </r>
      </text>
    </comment>
    <comment ref="E18" authorId="0" shapeId="0" xr:uid="{ECEBD315-EA42-4804-B4A2-E6763FC64616}">
      <text>
        <r>
          <rPr>
            <sz val="9"/>
            <color indexed="81"/>
            <rFont val="Tahoma"/>
            <family val="2"/>
          </rPr>
          <t xml:space="preserve"># of basins (based on three ponds per basin)
</t>
        </r>
      </text>
    </comment>
    <comment ref="E19" authorId="0" shapeId="0" xr:uid="{CFDE0FEA-A355-48AA-B6AB-6478AA77037F}">
      <text>
        <r>
          <rPr>
            <sz val="9"/>
            <color indexed="81"/>
            <rFont val="Tahoma"/>
            <family val="2"/>
          </rPr>
          <t>Is report required?
Yes=1
No=0</t>
        </r>
      </text>
    </comment>
    <comment ref="E20" authorId="0" shapeId="0" xr:uid="{165EAE85-0D9F-43B9-9AC9-235949CDD7CD}">
      <text>
        <r>
          <rPr>
            <sz val="9"/>
            <color indexed="81"/>
            <rFont val="Tahoma"/>
            <family val="2"/>
          </rPr>
          <t>Is analysis of a pipe video inspection report required? 
Yes=1
No=0</t>
        </r>
      </text>
    </comment>
    <comment ref="E21" authorId="0" shapeId="0" xr:uid="{AD700ACD-776D-4F8D-98EA-EEB63CC46A3D}">
      <text>
        <r>
          <rPr>
            <sz val="9"/>
            <color indexed="81"/>
            <rFont val="Tahoma"/>
            <family val="2"/>
          </rPr>
          <t xml:space="preserve"># of bridges
</t>
        </r>
      </text>
    </comment>
    <comment ref="E22" authorId="0" shapeId="0" xr:uid="{2D58C1C4-AC05-4E8F-ABA2-5CB9AFD02E1F}">
      <text>
        <r>
          <rPr>
            <sz val="9"/>
            <color indexed="81"/>
            <rFont val="Tahoma"/>
            <family val="2"/>
          </rPr>
          <t xml:space="preserve"># of bridges (one bridge per channel)
</t>
        </r>
      </text>
    </comment>
    <comment ref="E23" authorId="0" shapeId="0" xr:uid="{FC6F22C4-2713-49D5-8EC3-4F573396E85A}">
      <text>
        <r>
          <rPr>
            <sz val="9"/>
            <color indexed="81"/>
            <rFont val="Tahoma"/>
            <family val="2"/>
          </rPr>
          <t xml:space="preserve"># of bridges (one bridge per channel)
</t>
        </r>
      </text>
    </comment>
    <comment ref="E24" authorId="0" shapeId="0" xr:uid="{0D51B97A-92BF-43F5-87A0-2790B66B2B68}">
      <text>
        <r>
          <rPr>
            <sz val="9"/>
            <color indexed="81"/>
            <rFont val="Tahoma"/>
            <family val="2"/>
          </rPr>
          <t># of bridge requiring a FEMA "No Rise".</t>
        </r>
      </text>
    </comment>
    <comment ref="E25" authorId="0" shapeId="0" xr:uid="{E4CC50C0-B6A7-4E4B-874D-4CC2F6D4D758}">
      <text>
        <r>
          <rPr>
            <sz val="9"/>
            <color indexed="81"/>
            <rFont val="Tahoma"/>
            <family val="2"/>
          </rPr>
          <t xml:space="preserve"># of bridges (one bridge per channel)
</t>
        </r>
      </text>
    </comment>
    <comment ref="E26" authorId="0" shapeId="0" xr:uid="{20010716-181C-4F66-A669-669C0E3860AC}">
      <text>
        <r>
          <rPr>
            <sz val="9"/>
            <color indexed="81"/>
            <rFont val="Tahoma"/>
            <family val="2"/>
          </rPr>
          <t xml:space="preserve"># of bridges (one bridge per channel)
</t>
        </r>
      </text>
    </comment>
    <comment ref="E27" authorId="0" shapeId="0" xr:uid="{FF5111B5-0A9B-49EF-BA94-E49255DC945B}">
      <text>
        <r>
          <rPr>
            <sz val="9"/>
            <color indexed="81"/>
            <rFont val="Tahoma"/>
            <family val="2"/>
          </rPr>
          <t># of bridge requiring a FEMA "No Rise".</t>
        </r>
      </text>
    </comment>
    <comment ref="E28" authorId="0" shapeId="0" xr:uid="{11AD4EC9-1A74-4F84-B634-A40E77A471F1}">
      <text>
        <r>
          <rPr>
            <sz val="9"/>
            <color indexed="81"/>
            <rFont val="Tahoma"/>
            <family val="2"/>
          </rPr>
          <t># bridges requiring wave calculations and modeling.</t>
        </r>
      </text>
    </comment>
    <comment ref="E29" authorId="0" shapeId="0" xr:uid="{59146221-0EDE-4186-8AFE-AF9C4ADB9215}">
      <text>
        <r>
          <rPr>
            <sz val="9"/>
            <color indexed="81"/>
            <rFont val="Tahoma"/>
            <family val="2"/>
          </rPr>
          <t># of Simple, Minor Cross Drains
Culverts extended a small amount to meet clear zone requirements where Q is estimated by Q= Area x Velocity (4 FPS)</t>
        </r>
      </text>
    </comment>
    <comment ref="E30" authorId="0" shapeId="0" xr:uid="{6233BF90-1DF7-4177-8788-6919A052E36F}">
      <text>
        <r>
          <rPr>
            <sz val="9"/>
            <color indexed="81"/>
            <rFont val="Tahoma"/>
            <family val="2"/>
          </rPr>
          <t># of Standard, Minor Cross Drains</t>
        </r>
      </text>
    </comment>
    <comment ref="E31" authorId="0" shapeId="0" xr:uid="{BEAA74B2-F18D-4F17-93FA-64549ED49A70}">
      <text>
        <r>
          <rPr>
            <sz val="9"/>
            <color indexed="81"/>
            <rFont val="Tahoma"/>
            <family val="2"/>
          </rPr>
          <t xml:space="preserve"># of Complex, Minor Cross Drains
Identically replaced culverts due to structural problems, with minimal lengthening to meet clear zone requirements. Rational method is used on an easily defined basin. </t>
        </r>
      </text>
    </comment>
    <comment ref="E32" authorId="0" shapeId="0" xr:uid="{018F09AE-C466-4101-8FF0-E1A1AA71EB27}">
      <text>
        <r>
          <rPr>
            <sz val="9"/>
            <color indexed="81"/>
            <rFont val="Tahoma"/>
            <family val="2"/>
          </rPr>
          <t># of Simple, Major Cross Drains
Culvert replaced due significant lengthening for added travel lanes or culvert realignment or both.  Rational method is used. No known flooding or scour problems.</t>
        </r>
      </text>
    </comment>
    <comment ref="E33" authorId="0" shapeId="0" xr:uid="{842CF400-C6B6-4B22-A3AD-08473DE05907}">
      <text>
        <r>
          <rPr>
            <sz val="9"/>
            <color indexed="81"/>
            <rFont val="Tahoma"/>
            <family val="2"/>
          </rPr>
          <t xml:space="preserve"># of Standard, Major Cross Drains.
Analysis of several alternatives of size and configuration.  Drainage basin difficult to define because of flat terrain, drainage basin is larger than appropriate for the Rational Method, but ungaged. Flooding or scour problems are known. </t>
        </r>
      </text>
    </comment>
    <comment ref="E34" authorId="0" shapeId="0" xr:uid="{01CF4603-EF13-4AB5-9C94-DEFB1B1E9053}">
      <text>
        <r>
          <rPr>
            <sz val="9"/>
            <color indexed="81"/>
            <rFont val="Tahoma"/>
            <family val="2"/>
          </rPr>
          <t># of Complex, Major Cross Drains.
Analysis of several alternatives of size and configuration that are complicated by the need to model basin overtopping, or model more than one culvert location draining the area.  Activities above the range may include complex modeling and routing of the drainage area. Includes necessary downstream tailwater determination.</t>
        </r>
      </text>
    </comment>
    <comment ref="E35" authorId="0" shapeId="0" xr:uid="{0052B18B-EDFD-447E-AD9E-E7E777773B07}">
      <text>
        <r>
          <rPr>
            <sz val="9"/>
            <color indexed="81"/>
            <rFont val="Tahoma"/>
            <family val="2"/>
          </rPr>
          <t xml:space="preserve">Length of simple ditches in miles.
Simple ditches: Normal roadside and median ditches defined by the typical roadway section.
</t>
        </r>
      </text>
    </comment>
    <comment ref="E36" authorId="0" shapeId="0" xr:uid="{A1832518-AA4F-4D27-B479-CEB9E0CD7A49}">
      <text>
        <r>
          <rPr>
            <sz val="9"/>
            <color indexed="81"/>
            <rFont val="Tahoma"/>
            <family val="2"/>
          </rPr>
          <t xml:space="preserve">Length of standard ditches in miles.
Standard ditches: Special ditches (varying width, depth, and profile).  Large offsite areas contributing to roadside ditches.
</t>
        </r>
      </text>
    </comment>
    <comment ref="E37" authorId="0" shapeId="0" xr:uid="{8AB781A1-8D43-4008-88E9-EDE45487BCFC}">
      <text>
        <r>
          <rPr>
            <sz val="9"/>
            <color indexed="81"/>
            <rFont val="Tahoma"/>
            <family val="2"/>
          </rPr>
          <t xml:space="preserve">Length of complex ditches in miles.
Complex ditches: Ditches with constrained/variable R/W.
</t>
        </r>
      </text>
    </comment>
    <comment ref="E38" authorId="0" shapeId="0" xr:uid="{5EC2535B-2714-40F2-A57F-A506D3DA64AA}">
      <text>
        <r>
          <rPr>
            <sz val="9"/>
            <color indexed="81"/>
            <rFont val="Tahoma"/>
            <family val="2"/>
          </rPr>
          <t xml:space="preserve"># of Side Drains
to be modeled in 3D. </t>
        </r>
      </text>
    </comment>
    <comment ref="E39" authorId="0" shapeId="0" xr:uid="{660E494E-7E16-42E9-8D69-9232268A3AD8}">
      <text>
        <r>
          <rPr>
            <sz val="9"/>
            <color indexed="81"/>
            <rFont val="Tahoma"/>
            <family val="2"/>
          </rPr>
          <t># of Ponds</t>
        </r>
      </text>
    </comment>
    <comment ref="E40" authorId="0" shapeId="0" xr:uid="{239FE8D4-1DD7-48CC-B3A5-4735BD3D293E}">
      <text>
        <r>
          <rPr>
            <sz val="9"/>
            <color indexed="81"/>
            <rFont val="Tahoma"/>
            <family val="2"/>
          </rPr>
          <t># of Ponds</t>
        </r>
      </text>
    </comment>
    <comment ref="E41" authorId="0" shapeId="0" xr:uid="{A148C4F7-C03C-4ACF-BD25-AAA64457FF87}">
      <text>
        <r>
          <rPr>
            <sz val="9"/>
            <color indexed="81"/>
            <rFont val="Tahoma"/>
            <family val="2"/>
          </rPr>
          <t># of Ponds</t>
        </r>
      </text>
    </comment>
    <comment ref="E42" authorId="0" shapeId="0" xr:uid="{27C5686F-97BA-4BEC-A3F1-33D1FFDE737A}">
      <text>
        <r>
          <rPr>
            <sz val="9"/>
            <color indexed="81"/>
            <rFont val="Tahoma"/>
            <family val="2"/>
          </rPr>
          <t xml:space="preserve"># of cells
</t>
        </r>
      </text>
    </comment>
    <comment ref="E43" authorId="0" shapeId="0" xr:uid="{9C207E2D-E8D8-40ED-A2F6-5CD949DB29E8}">
      <text>
        <r>
          <rPr>
            <sz val="9"/>
            <color indexed="81"/>
            <rFont val="Tahoma"/>
            <family val="2"/>
          </rPr>
          <t xml:space="preserve"># of basins
</t>
        </r>
      </text>
    </comment>
    <comment ref="E44" authorId="0" shapeId="0" xr:uid="{8B4B2347-E930-44A0-B93D-2158417E08CB}">
      <text>
        <r>
          <rPr>
            <sz val="9"/>
            <color indexed="81"/>
            <rFont val="Tahoma"/>
            <family val="2"/>
          </rPr>
          <t xml:space="preserve"># of drainage structures
</t>
        </r>
      </text>
    </comment>
    <comment ref="E45" authorId="0" shapeId="0" xr:uid="{3576B580-3F2A-411E-B5AD-C88203E86E0C}">
      <text>
        <r>
          <rPr>
            <sz val="9"/>
            <color indexed="81"/>
            <rFont val="Tahoma"/>
            <family val="2"/>
          </rPr>
          <t xml:space="preserve"># of Non-Standard Drainage Structures
to be modeled in 3D. </t>
        </r>
      </text>
    </comment>
    <comment ref="E46" authorId="0" shapeId="0" xr:uid="{0B4F55FB-7B6C-4172-9449-B15FD694152E}">
      <text>
        <r>
          <rPr>
            <sz val="9"/>
            <color indexed="81"/>
            <rFont val="Tahoma"/>
            <family val="2"/>
          </rPr>
          <t xml:space="preserve"># of drainage pipes
</t>
        </r>
      </text>
    </comment>
    <comment ref="E47" authorId="0" shapeId="0" xr:uid="{F42B14E7-6A07-46EA-8FA7-29DDABB85207}">
      <text>
        <r>
          <rPr>
            <sz val="9"/>
            <color indexed="81"/>
            <rFont val="Tahoma"/>
            <family val="2"/>
          </rPr>
          <t xml:space="preserve"># of trench drains
</t>
        </r>
      </text>
    </comment>
    <comment ref="E48" authorId="0" shapeId="0" xr:uid="{F0E53355-0E0B-4FFC-9536-22EDBBF0426E}">
      <text>
        <r>
          <rPr>
            <sz val="9"/>
            <color indexed="81"/>
            <rFont val="Tahoma"/>
            <family val="2"/>
          </rPr>
          <t># of cells</t>
        </r>
      </text>
    </comment>
    <comment ref="E49" authorId="0" shapeId="0" xr:uid="{AFD29976-B82D-4F0D-96F2-51412CF8308D}">
      <text>
        <r>
          <rPr>
            <sz val="9"/>
            <color indexed="81"/>
            <rFont val="Tahoma"/>
            <family val="2"/>
          </rPr>
          <t># of cells</t>
        </r>
      </text>
    </comment>
    <comment ref="E50" authorId="0" shapeId="0" xr:uid="{B662549D-7BDB-47B3-B71B-FE717FA32499}">
      <text>
        <r>
          <rPr>
            <sz val="9"/>
            <color indexed="81"/>
            <rFont val="Tahoma"/>
            <family val="2"/>
          </rPr>
          <t># of drainage wells</t>
        </r>
      </text>
    </comment>
    <comment ref="E51" authorId="0" shapeId="0" xr:uid="{235D1E4F-85C9-48B2-8E1B-35FC1951F583}">
      <text>
        <r>
          <rPr>
            <sz val="9"/>
            <color indexed="81"/>
            <rFont val="Tahoma"/>
            <family val="2"/>
          </rPr>
          <t xml:space="preserve">Length of drainage map in miles.
</t>
        </r>
      </text>
    </comment>
    <comment ref="E53" authorId="0" shapeId="0" xr:uid="{B67E2F2C-5B9D-431D-A6BE-1B777F5BCDC8}">
      <text>
        <r>
          <rPr>
            <sz val="9"/>
            <color indexed="81"/>
            <rFont val="Tahoma"/>
            <family val="2"/>
          </rPr>
          <t>Is drainage documentation report required?
Yes=1
No=0</t>
        </r>
      </text>
    </comment>
    <comment ref="E54" authorId="0" shapeId="0" xr:uid="{51EDC63D-60EC-4468-8F5B-D2CD48AD7F4C}">
      <text>
        <r>
          <rPr>
            <sz val="9"/>
            <color indexed="81"/>
            <rFont val="Tahoma"/>
            <family val="2"/>
          </rPr>
          <t>Estimated # of major exhibits, such as drainage delineation, hydrology, and other special exhibits required.</t>
        </r>
      </text>
    </comment>
    <comment ref="E55" authorId="0" shapeId="0" xr:uid="{DCAC0A6C-FA85-4964-B74A-0535E07335F8}">
      <text>
        <r>
          <rPr>
            <sz val="9"/>
            <color indexed="81"/>
            <rFont val="Tahoma"/>
            <family val="2"/>
          </rPr>
          <t>Is an EQR required for the project?
Yes=1
No=0</t>
        </r>
      </text>
    </comment>
    <comment ref="E56" authorId="1" shapeId="0" xr:uid="{1BB62C4C-4D0C-489F-AA43-62FF981E8581}">
      <text>
        <r>
          <rPr>
            <sz val="9"/>
            <color indexed="81"/>
            <rFont val="Tahoma"/>
            <family val="2"/>
          </rPr>
          <t>Estimated number of Engineer Estimate submittals.</t>
        </r>
      </text>
    </comment>
    <comment ref="E57" authorId="1" shapeId="0" xr:uid="{FB36ECCB-003B-4710-80FB-F26E8B96A2B0}">
      <text>
        <r>
          <rPr>
            <sz val="9"/>
            <color indexed="81"/>
            <rFont val="Tahoma"/>
            <family val="2"/>
          </rPr>
          <t>Estimated number of LRE Updates: typically at Phase II, but sometimes for Phase I as well.</t>
        </r>
      </text>
    </comment>
    <comment ref="E58" authorId="0" shapeId="0" xr:uid="{8304597B-5515-413C-84DE-0319B9AC2CE2}">
      <text>
        <r>
          <rPr>
            <sz val="9"/>
            <color indexed="81"/>
            <rFont val="Tahoma"/>
            <family val="2"/>
          </rPr>
          <t>Estimated # of TSPs and MSPs</t>
        </r>
      </text>
    </comment>
    <comment ref="E60" authorId="0" shapeId="0" xr:uid="{B2C6D6BE-2555-4728-86D0-B1C6F453F874}">
      <text>
        <r>
          <rPr>
            <sz val="9"/>
            <color indexed="81"/>
            <rFont val="Tahoma"/>
            <family val="2"/>
          </rPr>
          <t>Is QA/QC required for Drainage Plans?
Yes=1
No=0</t>
        </r>
      </text>
    </comment>
    <comment ref="F60" authorId="0" shapeId="0" xr:uid="{AE4A91DB-C164-4624-90EF-5746C2C499ED}">
      <text>
        <r>
          <rPr>
            <sz val="9"/>
            <color indexed="81"/>
            <rFont val="Tahoma"/>
            <family val="2"/>
          </rPr>
          <t>% of technical subtotal.</t>
        </r>
      </text>
    </comment>
    <comment ref="E61" authorId="0" shapeId="0" xr:uid="{7AE66719-E58C-4136-8DDF-A2236660B580}">
      <text>
        <r>
          <rPr>
            <sz val="9"/>
            <color indexed="81"/>
            <rFont val="Tahoma"/>
            <family val="2"/>
          </rPr>
          <t>Is Supervision required for Drainage Plans??
Yes=1
No=0</t>
        </r>
      </text>
    </comment>
    <comment ref="F61" authorId="0" shapeId="0" xr:uid="{84F2341D-F63B-42B3-B632-17FC7A3B65F3}">
      <text>
        <r>
          <rPr>
            <sz val="9"/>
            <color indexed="81"/>
            <rFont val="Tahoma"/>
            <family val="2"/>
          </rPr>
          <t xml:space="preserve">% of technical subtotal.
</t>
        </r>
      </text>
    </comment>
    <comment ref="E66" authorId="2" shapeId="0" xr:uid="{DEBC158D-AA99-4EA4-833B-BD2213BB424F}">
      <text>
        <r>
          <rPr>
            <sz val="9"/>
            <color indexed="81"/>
            <rFont val="Tahoma"/>
            <family val="2"/>
          </rPr>
          <t xml:space="preserve">Is Coordination required?
Yes=1
No=0
</t>
        </r>
      </text>
    </comment>
    <comment ref="F66" authorId="0" shapeId="0" xr:uid="{7D6DB881-242D-4919-ACB1-634FF3669096}">
      <text>
        <r>
          <rPr>
            <sz val="9"/>
            <color indexed="81"/>
            <rFont val="Tahoma"/>
            <family val="2"/>
          </rPr>
          <t xml:space="preserve">% of technical subtotal.
</t>
        </r>
      </text>
    </comment>
    <comment ref="E70" authorId="0" shapeId="0" xr:uid="{85E9A3F9-5DCE-4AC0-BECB-EB1D587F7AAD}">
      <text>
        <r>
          <rPr>
            <sz val="9"/>
            <color indexed="81"/>
            <rFont val="Tahoma"/>
            <family val="2"/>
          </rPr>
          <t xml:space="preserve">Total hours of travel time required for in person meetings.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72B4F9D1-3C1F-479E-8217-FCE3122547EC}">
      <text>
        <r>
          <rPr>
            <sz val="9"/>
            <color indexed="81"/>
            <rFont val="Tahoma"/>
            <family val="2"/>
          </rPr>
          <t>Calculated Staff Hours represent a recommended starting point for negotiations based on established guidelines.</t>
        </r>
      </text>
    </comment>
    <comment ref="H10" authorId="0" shapeId="0" xr:uid="{5CEB41DE-B474-4D26-94EF-F62DB1497871}">
      <text>
        <r>
          <rPr>
            <sz val="9"/>
            <color indexed="81"/>
            <rFont val="Tahoma"/>
            <family val="2"/>
          </rPr>
          <t>FDOT recommended staff hours for the project. These hours may differ from the calculated staff hours recommended.</t>
        </r>
      </text>
    </comment>
    <comment ref="I10" authorId="0" shapeId="0" xr:uid="{DF97FF97-7D3C-4ACD-82EC-4E12CC4C1DE7}">
      <text>
        <r>
          <rPr>
            <sz val="9"/>
            <color indexed="81"/>
            <rFont val="Tahoma"/>
            <family val="2"/>
          </rPr>
          <t>Consultant recommended staff hours for the project. These hours may differ from the calculated staff hours recommended.</t>
        </r>
      </text>
    </comment>
    <comment ref="J10" authorId="0" shapeId="0" xr:uid="{C09DE7E7-894F-4BA6-9878-E0597F7CC758}">
      <text>
        <r>
          <rPr>
            <sz val="9"/>
            <color indexed="81"/>
            <rFont val="Tahoma"/>
            <family val="2"/>
          </rPr>
          <t>Final negotiated staff hours for the project.</t>
        </r>
      </text>
    </comment>
    <comment ref="E11" authorId="0" shapeId="0" xr:uid="{79B5B052-D26B-4778-886A-2C8F765432EA}">
      <text>
        <r>
          <rPr>
            <sz val="9"/>
            <color indexed="81"/>
            <rFont val="Tahoma"/>
            <family val="2"/>
          </rPr>
          <t xml:space="preserve">Length of drainage map in miles.
</t>
        </r>
      </text>
    </comment>
    <comment ref="E12" authorId="0" shapeId="0" xr:uid="{669CCE9F-764F-42E2-94F0-5C2D2ED79561}">
      <text>
        <r>
          <rPr>
            <sz val="9"/>
            <color indexed="81"/>
            <rFont val="Tahoma"/>
            <family val="2"/>
          </rPr>
          <t xml:space="preserve"># of bridges. Multiple matching parallel bridges count as one bridge.
</t>
        </r>
      </text>
    </comment>
    <comment ref="E13" authorId="0" shapeId="0" xr:uid="{881DF7DE-074B-4460-8925-9DA632FD0193}">
      <text>
        <r>
          <rPr>
            <sz val="9"/>
            <color indexed="81"/>
            <rFont val="Tahoma"/>
            <family val="2"/>
          </rPr>
          <t>Estimated # of drainage structures. Includes Drainage Plan View, Drainage Profiles, Drainage Tabular Information, and Optional Materials Tabulation.</t>
        </r>
      </text>
    </comment>
    <comment ref="E14" authorId="0" shapeId="0" xr:uid="{3BD1CD4C-A184-4CFD-B46C-168CDDB06EA1}">
      <text>
        <r>
          <rPr>
            <sz val="9"/>
            <color indexed="81"/>
            <rFont val="Tahoma"/>
            <family val="2"/>
          </rPr>
          <t xml:space="preserve">Estimated # of drainage special details. Includes any associated notes.
</t>
        </r>
      </text>
    </comment>
    <comment ref="E15" authorId="0" shapeId="0" xr:uid="{1607F2C9-ADC5-4E21-B67E-5EEAB0C21A3D}">
      <text>
        <r>
          <rPr>
            <sz val="9"/>
            <color indexed="81"/>
            <rFont val="Tahoma"/>
            <family val="2"/>
          </rPr>
          <t xml:space="preserve">Estimated # of standard ditches that require plan and profile to be shown in plans.
</t>
        </r>
      </text>
    </comment>
    <comment ref="E16" authorId="0" shapeId="0" xr:uid="{28B281C1-9025-4281-840B-7525E5A09952}">
      <text>
        <r>
          <rPr>
            <sz val="9"/>
            <color indexed="81"/>
            <rFont val="Tahoma"/>
            <family val="2"/>
          </rPr>
          <t>Estimated # of complex ditches (Hoz. &amp; Vert complex geometry) that require plan and profile to be shown in plans.</t>
        </r>
      </text>
    </comment>
    <comment ref="E17" authorId="0" shapeId="0" xr:uid="{8E8CFED8-FCFF-4A7B-BE90-F2AC49CD109E}">
      <text>
        <r>
          <rPr>
            <sz val="9"/>
            <color indexed="81"/>
            <rFont val="Tahoma"/>
            <family val="2"/>
          </rPr>
          <t>Estimated # of ditch alignments that require cross sections.</t>
        </r>
      </text>
    </comment>
    <comment ref="E18" authorId="0" shapeId="0" xr:uid="{EA471933-63B4-4303-A88D-39040051FC13}">
      <text>
        <r>
          <rPr>
            <sz val="9"/>
            <color indexed="81"/>
            <rFont val="Tahoma"/>
            <family val="2"/>
          </rPr>
          <t xml:space="preserve"># of standard ponds.
</t>
        </r>
      </text>
    </comment>
    <comment ref="E19" authorId="0" shapeId="0" xr:uid="{70B5367B-4E0E-48C6-B343-ACBCD4F26C2D}">
      <text>
        <r>
          <rPr>
            <sz val="9"/>
            <color indexed="81"/>
            <rFont val="Tahoma"/>
            <family val="2"/>
          </rPr>
          <t xml:space="preserve"># of complex ponds.
</t>
        </r>
      </text>
    </comment>
    <comment ref="E20" authorId="0" shapeId="0" xr:uid="{5031E59D-E6DA-46EF-9B2D-33A84C9A7E55}">
      <text>
        <r>
          <rPr>
            <sz val="9"/>
            <color indexed="81"/>
            <rFont val="Tahoma"/>
            <family val="2"/>
          </rPr>
          <t># of pond alignments that require cross sections.</t>
        </r>
      </text>
    </comment>
    <comment ref="E22" authorId="0" shapeId="0" xr:uid="{6BC85869-F192-493D-8C44-633C60E433D8}">
      <text>
        <r>
          <rPr>
            <sz val="9"/>
            <color indexed="81"/>
            <rFont val="Tahoma"/>
            <family val="2"/>
          </rPr>
          <t>Is QA/QC required for Drainage Plans?
Yes=1
No=0</t>
        </r>
      </text>
    </comment>
    <comment ref="F22" authorId="0" shapeId="0" xr:uid="{2235266C-88B9-4D4A-A3E8-15C8131B4B76}">
      <text>
        <r>
          <rPr>
            <sz val="9"/>
            <color indexed="81"/>
            <rFont val="Tahoma"/>
            <family val="2"/>
          </rPr>
          <t>% of technical subtotal.</t>
        </r>
      </text>
    </comment>
    <comment ref="E23" authorId="0" shapeId="0" xr:uid="{95D91ED3-1186-4D55-A669-5E2CCFE57EF0}">
      <text>
        <r>
          <rPr>
            <sz val="9"/>
            <color indexed="81"/>
            <rFont val="Tahoma"/>
            <family val="2"/>
          </rPr>
          <t>Is Supervision required for Drainage Plans??
Yes=1
No=0</t>
        </r>
      </text>
    </comment>
    <comment ref="F23" authorId="0" shapeId="0" xr:uid="{3AB30B95-20B5-4B56-AAEC-8B998BF346D1}">
      <text>
        <r>
          <rPr>
            <sz val="9"/>
            <color indexed="81"/>
            <rFont val="Tahoma"/>
            <family val="2"/>
          </rPr>
          <t xml:space="preserve">% of technical subtotal.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Buck, Ryan</author>
    <author>Hiers, Paul</author>
  </authors>
  <commentList>
    <comment ref="G10" authorId="0" shapeId="0" xr:uid="{535C5E16-52F4-4556-BE0D-32BA33B70B49}">
      <text>
        <r>
          <rPr>
            <sz val="9"/>
            <color indexed="81"/>
            <rFont val="Tahoma"/>
            <family val="2"/>
          </rPr>
          <t>Calculated Staff Hours represent a recommended starting point for negotiations based on established guidelines.</t>
        </r>
      </text>
    </comment>
    <comment ref="H10" authorId="0" shapeId="0" xr:uid="{402E941B-D8ED-4564-A7F9-F6857D3C027A}">
      <text>
        <r>
          <rPr>
            <sz val="9"/>
            <color indexed="81"/>
            <rFont val="Tahoma"/>
            <family val="2"/>
          </rPr>
          <t>FDOT recommended staff hours for the project. These hours may differ from the calculated staff hours recommended.</t>
        </r>
      </text>
    </comment>
    <comment ref="I10" authorId="0" shapeId="0" xr:uid="{D5044E03-5BD2-419A-8266-9981EF471376}">
      <text>
        <r>
          <rPr>
            <sz val="9"/>
            <color indexed="81"/>
            <rFont val="Tahoma"/>
            <family val="2"/>
          </rPr>
          <t>Consultant recommended staff hours for the project. These hours may differ from the calculated staff hours recommended.</t>
        </r>
      </text>
    </comment>
    <comment ref="J10" authorId="0" shapeId="0" xr:uid="{B9051792-0A0D-440D-824C-060DC1F1B7AF}">
      <text>
        <r>
          <rPr>
            <sz val="9"/>
            <color indexed="81"/>
            <rFont val="Tahoma"/>
            <family val="2"/>
          </rPr>
          <t>Final negotiated staff hours for the project.</t>
        </r>
      </text>
    </comment>
    <comment ref="E12" authorId="0" shapeId="0" xr:uid="{9ED52530-1A77-4594-BB86-A5F736C97B11}">
      <text>
        <r>
          <rPr>
            <sz val="9"/>
            <color indexed="81"/>
            <rFont val="Tahoma"/>
            <family val="2"/>
          </rPr>
          <t xml:space="preserve">Length of roadway in miles.
</t>
        </r>
      </text>
    </comment>
    <comment ref="E13" authorId="0" shapeId="0" xr:uid="{ACAB84FB-9D70-4C8F-9046-F87A4B829B99}">
      <text>
        <r>
          <rPr>
            <sz val="9"/>
            <color indexed="81"/>
            <rFont val="Tahoma"/>
            <family val="2"/>
          </rPr>
          <t># of Interchanges, rest areas, or similar areas.</t>
        </r>
      </text>
    </comment>
    <comment ref="E14" authorId="1" shapeId="0" xr:uid="{020F4DBD-3683-48F6-8CD8-68DAE94028BB}">
      <text>
        <r>
          <rPr>
            <sz val="9"/>
            <color indexed="81"/>
            <rFont val="Tahoma"/>
            <family val="2"/>
          </rPr>
          <t>Is Assesment and Disposition Table required?
1=yes
0=no</t>
        </r>
      </text>
    </comment>
    <comment ref="E15" authorId="0" shapeId="0" xr:uid="{0B63633A-3223-4527-B4DE-2CADE1C78F63}">
      <text>
        <r>
          <rPr>
            <sz val="9"/>
            <color indexed="81"/>
            <rFont val="Tahoma"/>
            <family val="2"/>
          </rPr>
          <t>Is a SC&amp;G Maintenance Report required?
1=yes
0=no</t>
        </r>
      </text>
    </comment>
    <comment ref="E16" authorId="0" shapeId="0" xr:uid="{4C893EBB-8467-439B-BA45-9FB612B59F00}">
      <text>
        <r>
          <rPr>
            <sz val="9"/>
            <color indexed="81"/>
            <rFont val="Tahoma"/>
            <family val="2"/>
          </rPr>
          <t xml:space="preserve">Length of roadway in miles.
</t>
        </r>
      </text>
    </comment>
    <comment ref="E17" authorId="0" shapeId="0" xr:uid="{BFA14E58-DD35-415C-9E62-9E8090503128}">
      <text>
        <r>
          <rPr>
            <sz val="9"/>
            <color indexed="81"/>
            <rFont val="Tahoma"/>
            <family val="2"/>
          </rPr>
          <t># of Interchanges, rest areas, or similar areas.</t>
        </r>
      </text>
    </comment>
    <comment ref="E18" authorId="0" shapeId="0" xr:uid="{AC75EB78-53FF-46A2-ACB3-D359647A6566}">
      <text>
        <r>
          <rPr>
            <sz val="9"/>
            <color indexed="81"/>
            <rFont val="Tahoma"/>
            <family val="2"/>
          </rPr>
          <t>Estimated # of details. 
This task includes any required notes.
The Disposition Chart is considered a detail.</t>
        </r>
      </text>
    </comment>
    <comment ref="E19" authorId="0" shapeId="0" xr:uid="{02F64845-BC2C-45BD-BB92-41152643F455}">
      <text>
        <r>
          <rPr>
            <sz val="9"/>
            <color indexed="81"/>
            <rFont val="Tahoma"/>
            <family val="2"/>
          </rPr>
          <t>Are quantities required?
Yes=1
No=0</t>
        </r>
      </text>
    </comment>
    <comment ref="E20" authorId="0" shapeId="0" xr:uid="{FD0A63AF-25B9-4EBC-803B-7CB653FCC1C9}">
      <text>
        <r>
          <rPr>
            <sz val="9"/>
            <color indexed="81"/>
            <rFont val="Tahoma"/>
            <family val="2"/>
          </rPr>
          <t>Is a cost estimate required?
Yes=1
No=0</t>
        </r>
      </text>
    </comment>
    <comment ref="E22" authorId="0" shapeId="0" xr:uid="{DCA317C2-7E50-40DF-A757-C89C2CF3FE7E}">
      <text>
        <r>
          <rPr>
            <sz val="9"/>
            <color indexed="81"/>
            <rFont val="Tahoma"/>
            <family val="2"/>
          </rPr>
          <t>Is QA/QC required?
Yes=1
No=0</t>
        </r>
      </text>
    </comment>
    <comment ref="F22" authorId="0" shapeId="0" xr:uid="{685656AD-E9C7-4A29-9888-667ACF5D6099}">
      <text>
        <r>
          <rPr>
            <sz val="9"/>
            <color indexed="81"/>
            <rFont val="Tahoma"/>
            <family val="2"/>
          </rPr>
          <t>% of technical subtotal.</t>
        </r>
      </text>
    </comment>
    <comment ref="E23" authorId="0" shapeId="0" xr:uid="{8CE69DC8-368A-4DF4-9808-65616D2848FA}">
      <text>
        <r>
          <rPr>
            <sz val="9"/>
            <color indexed="81"/>
            <rFont val="Tahoma"/>
            <family val="2"/>
          </rPr>
          <t>Is Supervision required?
Yes=1
No=0</t>
        </r>
      </text>
    </comment>
    <comment ref="F23" authorId="0" shapeId="0" xr:uid="{F7CF849E-63D1-443D-964D-C203DDE1C514}">
      <text>
        <r>
          <rPr>
            <sz val="9"/>
            <color indexed="81"/>
            <rFont val="Tahoma"/>
            <family val="2"/>
          </rPr>
          <t xml:space="preserve">% of technical subtotal.
</t>
        </r>
      </text>
    </comment>
    <comment ref="E24" authorId="0" shapeId="0" xr:uid="{709D36D4-E772-440B-88DF-B82167393EA9}">
      <text>
        <r>
          <rPr>
            <sz val="9"/>
            <color indexed="81"/>
            <rFont val="Tahoma"/>
            <family val="2"/>
          </rPr>
          <t>Estimated # of meeting listed below</t>
        </r>
      </text>
    </comment>
    <comment ref="E32" authorId="0" shapeId="0" xr:uid="{F1C40EEA-2C27-46B3-845B-19C993F76BB6}">
      <text>
        <r>
          <rPr>
            <sz val="9"/>
            <color indexed="81"/>
            <rFont val="Tahoma"/>
            <family val="2"/>
          </rPr>
          <t xml:space="preserve">Total hours of travel time required for in person meetings.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19" authorId="0" shapeId="0" xr:uid="{E7B4FA42-2679-4A45-96D8-03C2B6090E3B}">
      <text>
        <r>
          <rPr>
            <sz val="9"/>
            <color indexed="81"/>
            <rFont val="Tahoma"/>
            <family val="2"/>
          </rPr>
          <t># of bridges.</t>
        </r>
      </text>
    </comment>
    <comment ref="E19" authorId="0" shapeId="0" xr:uid="{2FC2E536-B85E-4F23-B1F1-9B591059CC4A}">
      <text>
        <r>
          <rPr>
            <sz val="9"/>
            <color indexed="81"/>
            <rFont val="Tahoma"/>
            <family val="2"/>
          </rPr>
          <t>Calculated Staff Hours represent a recommended starting point for negotiations based on established guidelines.</t>
        </r>
      </text>
    </comment>
    <comment ref="D20" authorId="0" shapeId="0" xr:uid="{EC757E38-FB99-4C57-9A85-0AC8876812A9}">
      <text>
        <r>
          <rPr>
            <sz val="9"/>
            <color indexed="81"/>
            <rFont val="Tahoma"/>
            <family val="2"/>
          </rPr>
          <t># of wall segments.</t>
        </r>
      </text>
    </comment>
    <comment ref="D21" authorId="0" shapeId="0" xr:uid="{FD9A28B6-EFD6-4BFB-8294-76799758AC8B}">
      <text>
        <r>
          <rPr>
            <sz val="9"/>
            <color indexed="81"/>
            <rFont val="Tahoma"/>
            <family val="2"/>
          </rPr>
          <t xml:space="preserve"># of box culverts.
</t>
        </r>
      </text>
    </comment>
    <comment ref="E21" authorId="0" shapeId="0" xr:uid="{BC48F6BC-F07F-4C1E-A22F-35B8D3B37FFC}">
      <text>
        <r>
          <rPr>
            <sz val="9"/>
            <color indexed="81"/>
            <rFont val="Tahoma"/>
            <family val="2"/>
          </rPr>
          <t>Consider adding 4 hours to the calculated hours when required to include EQ Report with Phase II Submittal.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D16" authorId="0" shapeId="0" xr:uid="{170973DE-005C-40DC-85C6-3683F076FB8B}">
      <text>
        <r>
          <rPr>
            <sz val="9"/>
            <color indexed="81"/>
            <rFont val="Tahoma"/>
            <family val="2"/>
          </rPr>
          <t>Length of project plans (miles).</t>
        </r>
      </text>
    </comment>
    <comment ref="E16" authorId="0" shapeId="0" xr:uid="{3AE24939-DA80-43EF-8D7E-C27CFE740C21}">
      <text>
        <r>
          <rPr>
            <sz val="9"/>
            <color indexed="81"/>
            <rFont val="Tahoma"/>
            <family val="2"/>
          </rPr>
          <t>Calculated Staff Hours represent a recommended starting point for negotiations based on established guidelines.</t>
        </r>
      </text>
    </comment>
    <comment ref="D18" authorId="0" shapeId="0" xr:uid="{0E089F14-4E6D-4777-8B52-C18F7EB95548}">
      <text>
        <r>
          <rPr>
            <sz val="9"/>
            <color indexed="81"/>
            <rFont val="Tahoma"/>
            <family val="2"/>
          </rPr>
          <t xml:space="preserve">Estimated # of interchanges or rest areas for the project.
</t>
        </r>
      </text>
    </comment>
    <comment ref="E18" authorId="0" shapeId="0" xr:uid="{94EB6B4E-780B-4963-94EA-905571E45AD4}">
      <text>
        <r>
          <rPr>
            <sz val="9"/>
            <color indexed="81"/>
            <rFont val="Tahoma"/>
            <family val="2"/>
          </rPr>
          <t>Consider adding 4 hours to the calculated hours when required to include EQ Report with Phase II Submittal.</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Buck, Ryan</author>
  </authors>
  <commentList>
    <comment ref="G10" authorId="0" shapeId="0" xr:uid="{2966B45F-28BB-4718-B843-3AFFC7AF17E1}">
      <text>
        <r>
          <rPr>
            <sz val="9"/>
            <color indexed="81"/>
            <rFont val="Tahoma"/>
            <family val="2"/>
          </rPr>
          <t>Calculated Staff Hours represent a recommended starting point for negotiations based on established guidelines.</t>
        </r>
      </text>
    </comment>
    <comment ref="H10" authorId="0" shapeId="0" xr:uid="{578AC541-1916-4D6C-8D08-8969CD568E6F}">
      <text>
        <r>
          <rPr>
            <sz val="9"/>
            <color indexed="81"/>
            <rFont val="Tahoma"/>
            <family val="2"/>
          </rPr>
          <t>FDOT recommended staff hours for the project. These hours may differ from the calculated staff hours recommended.</t>
        </r>
      </text>
    </comment>
    <comment ref="I10" authorId="0" shapeId="0" xr:uid="{1D6D51AA-C24A-43FC-AAB6-CA33B2C87266}">
      <text>
        <r>
          <rPr>
            <sz val="9"/>
            <color indexed="81"/>
            <rFont val="Tahoma"/>
            <family val="2"/>
          </rPr>
          <t>Consultant recommended staff hours for the project. These hours may differ from the calculated staff hours recommended.</t>
        </r>
      </text>
    </comment>
    <comment ref="J10" authorId="0" shapeId="0" xr:uid="{02C22A4D-2BAE-46BA-AF92-37D8CD4FD781}">
      <text>
        <r>
          <rPr>
            <sz val="9"/>
            <color indexed="81"/>
            <rFont val="Tahoma"/>
            <family val="2"/>
          </rPr>
          <t>Final negotiated staff hours for the project.</t>
        </r>
      </text>
    </comment>
    <comment ref="E11" authorId="0" shapeId="0" xr:uid="{2BF23118-79DA-41DB-A295-E4B3D3CC0368}">
      <text>
        <r>
          <rPr>
            <sz val="9"/>
            <color indexed="81"/>
            <rFont val="Tahoma"/>
            <family val="2"/>
          </rPr>
          <t>Is a Key sheet required?
Yes=1
No=0</t>
        </r>
      </text>
    </comment>
    <comment ref="E12" authorId="0" shapeId="0" xr:uid="{A6E06BD9-56F3-4BFF-BEAB-86C67D097B73}">
      <text>
        <r>
          <rPr>
            <sz val="9"/>
            <color indexed="81"/>
            <rFont val="Tahoma"/>
            <family val="2"/>
          </rPr>
          <t>Is a signature sheet required?  If Key Sheet is not required, then no hours will be given for the signature sheet.
Yes=1
No=0</t>
        </r>
      </text>
    </comment>
    <comment ref="E13" authorId="0" shapeId="0" xr:uid="{354749DA-F652-436F-9644-D12C8C048D63}">
      <text>
        <r>
          <rPr>
            <sz val="9"/>
            <color indexed="81"/>
            <rFont val="Tahoma"/>
            <family val="2"/>
          </rPr>
          <t>Is a general notes/pay item notes sheet required?
Yes=1
No=0</t>
        </r>
      </text>
    </comment>
    <comment ref="E14" authorId="0" shapeId="0" xr:uid="{6094ABCD-7779-4F1B-9283-F865D6E79636}">
      <text>
        <r>
          <rPr>
            <sz val="9"/>
            <color indexed="81"/>
            <rFont val="Tahoma"/>
            <family val="2"/>
          </rPr>
          <t>Is a project layout sheet required? Should be used only when necessary (large projects or spaced out projects).
Yes=1
No=0</t>
        </r>
      </text>
    </comment>
    <comment ref="E15" authorId="0" shapeId="0" xr:uid="{AEFF0BBA-420F-48F2-9B24-3C944B2953BA}">
      <text>
        <r>
          <rPr>
            <sz val="9"/>
            <color indexed="81"/>
            <rFont val="Tahoma"/>
            <family val="2"/>
          </rPr>
          <t>Length of project plans (miles).  The length should be Begin Project to End Project along mainline less project exceptions.  Do not include side streets, crossroads, or interchange ramps in the length.</t>
        </r>
      </text>
    </comment>
    <comment ref="E16" authorId="0" shapeId="0" xr:uid="{2B497CEE-54C6-4924-B45E-07D94CEA1B9F}">
      <text>
        <r>
          <rPr>
            <sz val="9"/>
            <color indexed="81"/>
            <rFont val="Tahoma"/>
            <family val="2"/>
          </rPr>
          <t>Estimated # of mid-block crossings or signalized intersections to be shown on plan sheets.</t>
        </r>
      </text>
    </comment>
    <comment ref="E17" authorId="0" shapeId="0" xr:uid="{E9D335D1-C148-488B-B68C-F32943520D44}">
      <text>
        <r>
          <rPr>
            <sz val="9"/>
            <color indexed="81"/>
            <rFont val="Tahoma"/>
            <family val="2"/>
          </rPr>
          <t>Estimated # of interchanges or roundabouts to be shown on plan sheets.</t>
        </r>
      </text>
    </comment>
    <comment ref="E18" authorId="0" shapeId="0" xr:uid="{136A5921-F9F0-43D9-864A-9D0D1793B157}">
      <text>
        <r>
          <rPr>
            <sz val="9"/>
            <color indexed="81"/>
            <rFont val="Tahoma"/>
            <family val="2"/>
          </rPr>
          <t>Estimated # of rest areas or toll facilities to be shown on plan sheets.</t>
        </r>
      </text>
    </comment>
    <comment ref="E19" authorId="0" shapeId="0" xr:uid="{F8D9F4C2-D7C2-4145-B7C3-EB61B7A4CC89}">
      <text>
        <r>
          <rPr>
            <sz val="9"/>
            <color indexed="81"/>
            <rFont val="Tahoma"/>
            <family val="2"/>
          </rPr>
          <t>Estimated # of simple details that that require no engineering and are common on all projects.</t>
        </r>
      </text>
    </comment>
    <comment ref="E20" authorId="0" shapeId="0" xr:uid="{A350D569-3166-4579-B077-19F93AF0899D}">
      <text>
        <r>
          <rPr>
            <sz val="9"/>
            <color indexed="81"/>
            <rFont val="Tahoma"/>
            <family val="2"/>
          </rPr>
          <t>Estimated # Standard details that require some engineering and are site or project specific (e.g., gore markings, cross walk markings, pedestrian and bicycle markings, sign placement)l.</t>
        </r>
      </text>
    </comment>
    <comment ref="E21" authorId="0" shapeId="0" xr:uid="{E25620D3-4789-488D-B9A9-5DCDEDCF0822}">
      <text>
        <r>
          <rPr>
            <sz val="9"/>
            <color indexed="81"/>
            <rFont val="Tahoma"/>
            <family val="2"/>
          </rPr>
          <t xml:space="preserve">Estimated # of complex details that are highly unique or based on new technologies. </t>
        </r>
      </text>
    </comment>
    <comment ref="E22" authorId="0" shapeId="0" xr:uid="{D3542FF0-1860-451D-BDD4-3D3AF64CEF6A}">
      <text>
        <r>
          <rPr>
            <sz val="9"/>
            <color indexed="81"/>
            <rFont val="Tahoma"/>
            <family val="2"/>
          </rPr>
          <t xml:space="preserve">Estimated # of retrofit or modified service points to be shown in plans. </t>
        </r>
      </text>
    </comment>
    <comment ref="E23" authorId="0" shapeId="0" xr:uid="{351CB514-182D-45E3-A68D-642378455A10}">
      <text>
        <r>
          <rPr>
            <sz val="9"/>
            <color indexed="81"/>
            <rFont val="Tahoma"/>
            <family val="2"/>
          </rPr>
          <t xml:space="preserve">Estimated # of new service points to be shown in plans.  </t>
        </r>
      </text>
    </comment>
    <comment ref="E24" authorId="0" shapeId="0" xr:uid="{CE70819E-BF0A-450D-8755-A1E093B7B8B4}">
      <text>
        <r>
          <rPr>
            <sz val="9"/>
            <color indexed="81"/>
            <rFont val="Tahoma"/>
            <family val="2"/>
          </rPr>
          <t>Estimated # of signs that must be imported from guide sign
program.</t>
        </r>
      </text>
    </comment>
    <comment ref="E25" authorId="0" shapeId="0" xr:uid="{E4CB60E6-DB17-4D09-BE13-7E12B4274C26}">
      <text>
        <r>
          <rPr>
            <sz val="9"/>
            <color indexed="81"/>
            <rFont val="Tahoma"/>
            <family val="2"/>
          </rPr>
          <t>Estimated # of multi-post signs that will be shown in the plans on a cross section when required by District.</t>
        </r>
      </text>
    </comment>
    <comment ref="E26" authorId="0" shapeId="0" xr:uid="{672AFADC-E0D0-424D-8C51-C388C8CAB8B6}">
      <text>
        <r>
          <rPr>
            <sz val="9"/>
            <color indexed="81"/>
            <rFont val="Tahoma"/>
            <family val="2"/>
          </rPr>
          <t>Estimated # of single panel overhead structures that will be shown in the plans on a cross section. Includes creation of cross section.</t>
        </r>
      </text>
    </comment>
    <comment ref="E27" authorId="0" shapeId="0" xr:uid="{8DE229FA-A69C-48F1-81B1-1CF911444500}">
      <text>
        <r>
          <rPr>
            <sz val="9"/>
            <color indexed="81"/>
            <rFont val="Tahoma"/>
            <family val="2"/>
          </rPr>
          <t>Estimated # of multi-panel overhead structures that will be shown in the plans on a cross section. Includes creation of cross section.</t>
        </r>
      </text>
    </comment>
    <comment ref="E29" authorId="0" shapeId="0" xr:uid="{690C586A-AFA3-4758-90CF-C53FFF0C5B41}">
      <text>
        <r>
          <rPr>
            <sz val="9"/>
            <color indexed="81"/>
            <rFont val="Tahoma"/>
            <family val="2"/>
          </rPr>
          <t>Is QA/QC required for S&amp;PM Plans?
Yes=1
No=0</t>
        </r>
      </text>
    </comment>
    <comment ref="F29" authorId="0" shapeId="0" xr:uid="{DC426D76-13BD-4C47-994F-0051172D54C9}">
      <text>
        <r>
          <rPr>
            <sz val="9"/>
            <color indexed="81"/>
            <rFont val="Tahoma"/>
            <family val="2"/>
          </rPr>
          <t>% of technical subtotal.</t>
        </r>
      </text>
    </comment>
    <comment ref="E30" authorId="0" shapeId="0" xr:uid="{1B96AE4C-EBA3-431A-8909-C1CF57FDBCB6}">
      <text>
        <r>
          <rPr>
            <sz val="9"/>
            <color indexed="81"/>
            <rFont val="Tahoma"/>
            <family val="2"/>
          </rPr>
          <t>Is Supervision required for S&amp;PM Plans??
Yes=1
No=0</t>
        </r>
      </text>
    </comment>
    <comment ref="F30" authorId="0" shapeId="0" xr:uid="{05473E1E-DDFF-4977-B62C-6EFD1DD08460}">
      <text>
        <r>
          <rPr>
            <sz val="9"/>
            <color indexed="81"/>
            <rFont val="Tahoma"/>
            <family val="2"/>
          </rPr>
          <t xml:space="preserve">% of technical subtotal.
</t>
        </r>
      </text>
    </comment>
  </commentList>
</comments>
</file>

<file path=xl/sharedStrings.xml><?xml version="1.0" encoding="utf-8"?>
<sst xmlns="http://schemas.openxmlformats.org/spreadsheetml/2006/main" count="7439" uniqueCount="2795">
  <si>
    <t>Horizontal Project Control (HPC)</t>
  </si>
  <si>
    <t>Topography/DTM (3D)</t>
  </si>
  <si>
    <t>Planimetric (2D)</t>
  </si>
  <si>
    <t>R/W Staking / R/W Line</t>
  </si>
  <si>
    <t>Baseline Approval Review</t>
  </si>
  <si>
    <t>Network Control Review</t>
  </si>
  <si>
    <t>Vertical Control Review</t>
  </si>
  <si>
    <t>Final Submittal Review</t>
  </si>
  <si>
    <t>Aerial Mapping Submittal Review</t>
  </si>
  <si>
    <t>LBR/Resilient Modulus Sampling</t>
  </si>
  <si>
    <t>Design LBR</t>
  </si>
  <si>
    <t>Laboratory Data</t>
  </si>
  <si>
    <t>Seasonal High Water Table</t>
  </si>
  <si>
    <t>Parameters for Water Retention Areas</t>
  </si>
  <si>
    <t>Electronic Files for Cross-Sections</t>
  </si>
  <si>
    <t>Embankment Settlement and Stability</t>
  </si>
  <si>
    <t xml:space="preserve">Expansion Joint Segment </t>
  </si>
  <si>
    <t>Segment Layout/Designations</t>
  </si>
  <si>
    <t>PT Grouting Plan Details</t>
  </si>
  <si>
    <t>Preparation of Reinforcing Bar Lists</t>
  </si>
  <si>
    <t>Lighting Justification Report</t>
  </si>
  <si>
    <t>Aeronautical Evaluation</t>
  </si>
  <si>
    <t>Voltage Drop Calculations</t>
  </si>
  <si>
    <t>Reference and Master Design Files</t>
  </si>
  <si>
    <t>Service Point Details</t>
  </si>
  <si>
    <t>Stake Borings/Utility Clearance</t>
  </si>
  <si>
    <t>Boring</t>
  </si>
  <si>
    <t>Drilling Access Permits</t>
  </si>
  <si>
    <t>Property Clearances</t>
  </si>
  <si>
    <t>Groundwater Monitoring</t>
  </si>
  <si>
    <t>Coordination of Field Work</t>
  </si>
  <si>
    <t>100 lf of boring</t>
  </si>
  <si>
    <t>Soil and Rock Classification - Roadway</t>
  </si>
  <si>
    <t>Girder Elevation, including Grouting Plan and Vent Locations</t>
  </si>
  <si>
    <t>Cross-section</t>
  </si>
  <si>
    <t>Embankment Boring</t>
  </si>
  <si>
    <t>Stormwater Volume Recovery and/or Background Seepage Analysis</t>
  </si>
  <si>
    <t>Geotechnical Recommendations</t>
  </si>
  <si>
    <t>100 lf boring</t>
  </si>
  <si>
    <t>Soil and Rock Classification - Structures</t>
  </si>
  <si>
    <t>Bridge boring</t>
  </si>
  <si>
    <t>Detailed Analysis of Selected Foundation Alternate(s)</t>
  </si>
  <si>
    <t>Walls</t>
  </si>
  <si>
    <t>Wall Boring</t>
  </si>
  <si>
    <t>Box Culvert Analysis</t>
  </si>
  <si>
    <t>No. of Units</t>
  </si>
  <si>
    <t>Hours/ Units</t>
  </si>
  <si>
    <t>Complete And Submit All Required Permit Applications</t>
  </si>
  <si>
    <t>Mitigation Coordination and Meetings</t>
  </si>
  <si>
    <t xml:space="preserve">Office Support Hours / Crew Days  </t>
  </si>
  <si>
    <t>2-Lane Roadway</t>
  </si>
  <si>
    <t>Multi-lane Roadway</t>
  </si>
  <si>
    <t>Interstate</t>
  </si>
  <si>
    <t>Aerial Targets</t>
  </si>
  <si>
    <t>Reference Points</t>
  </si>
  <si>
    <t>Side Street Surveys</t>
  </si>
  <si>
    <t>Underground Utilities</t>
  </si>
  <si>
    <t>Designates</t>
  </si>
  <si>
    <t>Locates</t>
  </si>
  <si>
    <t>Survey</t>
  </si>
  <si>
    <t>Outfall Survey</t>
  </si>
  <si>
    <t>Drainage Survey</t>
  </si>
  <si>
    <t>Bridge Survey</t>
  </si>
  <si>
    <t>Channel Survey</t>
  </si>
  <si>
    <t>Pond Site Survey</t>
  </si>
  <si>
    <t>Mitigation Survey</t>
  </si>
  <si>
    <t>Jurisdiction Line Survey</t>
  </si>
  <si>
    <t>Geotechnical Support</t>
  </si>
  <si>
    <t>Subdivision Location</t>
  </si>
  <si>
    <t>Maintained R/W</t>
  </si>
  <si>
    <t>Boundary Survey</t>
  </si>
  <si>
    <t>Water Boundary Survey</t>
  </si>
  <si>
    <t>R/W Monumentation</t>
  </si>
  <si>
    <t>Line Cutting</t>
  </si>
  <si>
    <t>Work Zone Safety</t>
  </si>
  <si>
    <t>Miscellaneous Surveys</t>
  </si>
  <si>
    <t>Supplemental Surveys</t>
  </si>
  <si>
    <t>Document Research</t>
  </si>
  <si>
    <t>Coordination</t>
  </si>
  <si>
    <t>Task No.</t>
  </si>
  <si>
    <t>Specifications Package Preparation</t>
  </si>
  <si>
    <t>4. Roadway Analysis Total</t>
  </si>
  <si>
    <t>Technical Meetings</t>
  </si>
  <si>
    <t>Roadway Analysis Technical Subtotal</t>
  </si>
  <si>
    <t>Drainage Analysis Technical Subtotal</t>
  </si>
  <si>
    <t>LS</t>
  </si>
  <si>
    <t>Pavement Design Package</t>
  </si>
  <si>
    <t>Units</t>
  </si>
  <si>
    <t>Traffic Data Analysis</t>
  </si>
  <si>
    <t>Typical Section Package</t>
  </si>
  <si>
    <t>Public Involvement</t>
  </si>
  <si>
    <t>Joint Project Agreements</t>
  </si>
  <si>
    <t>Independent Peer Review</t>
  </si>
  <si>
    <t>No Passing Zone Study</t>
  </si>
  <si>
    <t>Key Sheet</t>
  </si>
  <si>
    <t>Project Layout</t>
  </si>
  <si>
    <t>Plan Sheet</t>
  </si>
  <si>
    <t>Interchange Layout Sheet</t>
  </si>
  <si>
    <t>Cross Sections</t>
  </si>
  <si>
    <t>Utility Adjustment Sheets</t>
  </si>
  <si>
    <t>Sheet</t>
  </si>
  <si>
    <t>No of Units</t>
  </si>
  <si>
    <t>Total Hours</t>
  </si>
  <si>
    <t>Begin Milepost:</t>
  </si>
  <si>
    <t>End Milepost:</t>
  </si>
  <si>
    <t>Number of Lanes:</t>
  </si>
  <si>
    <t>Financial Project Identification Number:</t>
  </si>
  <si>
    <t>Federal Aid Project Identification Number:</t>
  </si>
  <si>
    <t>Project Description:</t>
  </si>
  <si>
    <t>Project Length:</t>
  </si>
  <si>
    <t>Miles</t>
  </si>
  <si>
    <t>Total All Meetings</t>
  </si>
  <si>
    <t>Typical Section:</t>
  </si>
  <si>
    <t>(Divided / Undivided)</t>
  </si>
  <si>
    <t>Pavement Condition Survey and Pavement Evaluation Report</t>
  </si>
  <si>
    <t>Preliminary Roadway Report</t>
  </si>
  <si>
    <t>Tabulation of Laboratory Data</t>
  </si>
  <si>
    <t>Selection of Foundation Alternatives (BDR)</t>
  </si>
  <si>
    <t>Lateral Load Analysis (Optional)</t>
  </si>
  <si>
    <t>Sheet Pile Wall Analysis (Optional)</t>
  </si>
  <si>
    <t>Final Reports - Signs, Signals, Box Culvert, Walls and High Mast Lights</t>
  </si>
  <si>
    <t>Design Soil Parameters for Signs, Signals, High Mast Lights, and Strain Poles and Geotechnical Recommendations</t>
  </si>
  <si>
    <t>Project Type:</t>
  </si>
  <si>
    <t>(Minor / Major)</t>
  </si>
  <si>
    <t>Roadway Classification:</t>
  </si>
  <si>
    <t>Lane Configuration:</t>
  </si>
  <si>
    <t>Access Management Classification:</t>
  </si>
  <si>
    <t>1.</t>
  </si>
  <si>
    <t>2.</t>
  </si>
  <si>
    <t>3.</t>
  </si>
  <si>
    <t>4.</t>
  </si>
  <si>
    <t>5.</t>
  </si>
  <si>
    <t>CAP Level:</t>
  </si>
  <si>
    <t>Field Reviews</t>
  </si>
  <si>
    <t>FDOT Staff Hour Worksheet Package</t>
  </si>
  <si>
    <t>Temporary Drainage Analysis</t>
  </si>
  <si>
    <t>Kickoff Meeting with FDOT</t>
  </si>
  <si>
    <t>Boring Layout Approval</t>
  </si>
  <si>
    <t>Attend in BDR Review Meeting</t>
  </si>
  <si>
    <t>30/60/90% Submittal Review</t>
  </si>
  <si>
    <t>Geotechnical Field and Lab Testing</t>
  </si>
  <si>
    <t>EA</t>
  </si>
  <si>
    <t>Pond Siting Analysis and Report</t>
  </si>
  <si>
    <t>Design of Storm Drains</t>
  </si>
  <si>
    <t>Optional Culvert Material</t>
  </si>
  <si>
    <t>Drainage</t>
  </si>
  <si>
    <t>Environmental</t>
  </si>
  <si>
    <t>Typical Section</t>
  </si>
  <si>
    <t>Local Governments (cities, counties, MPO)</t>
  </si>
  <si>
    <t>Structures</t>
  </si>
  <si>
    <t>Signalization</t>
  </si>
  <si>
    <t>Lighting</t>
  </si>
  <si>
    <t>Geotechnical</t>
  </si>
  <si>
    <t>Landscape Architecture</t>
  </si>
  <si>
    <t>Progress Meetings</t>
  </si>
  <si>
    <t>Phase Review Meetings</t>
  </si>
  <si>
    <t>Total Meetings</t>
  </si>
  <si>
    <t>Pond Siting</t>
  </si>
  <si>
    <t>Agency</t>
  </si>
  <si>
    <t>Local Governments (cities, counties)</t>
  </si>
  <si>
    <t>WMD</t>
  </si>
  <si>
    <t>USCG</t>
  </si>
  <si>
    <t>Mile/Site</t>
  </si>
  <si>
    <t>Corner</t>
  </si>
  <si>
    <t>Comments</t>
  </si>
  <si>
    <t>No. of Sheets</t>
  </si>
  <si>
    <t>1.  Staff hours for prime consultant come directly from each discipline's worksheet.</t>
  </si>
  <si>
    <t>Repetitive Sheets</t>
  </si>
  <si>
    <t>Other Pertinent Project Documentation</t>
  </si>
  <si>
    <t>Supervision</t>
  </si>
  <si>
    <t>Fire Protection Plans Total</t>
  </si>
  <si>
    <t>Unit</t>
  </si>
  <si>
    <t>Key Sheet and Index of Sheets</t>
  </si>
  <si>
    <t>Roof Details</t>
  </si>
  <si>
    <t>Fascia, Soffit and Parapet Details</t>
  </si>
  <si>
    <t>Design Narrative Reports</t>
  </si>
  <si>
    <t>Architectural Plans Total</t>
  </si>
  <si>
    <t>Miscellaneous Sections</t>
  </si>
  <si>
    <t>Structural Plans Total</t>
  </si>
  <si>
    <t>Life Cycle Cost Analysis</t>
  </si>
  <si>
    <t>Mechanical Plans Total</t>
  </si>
  <si>
    <t>Plumbing Plans Total</t>
  </si>
  <si>
    <t>Fire Protection Plan</t>
  </si>
  <si>
    <t>Hydraulic Calculation</t>
  </si>
  <si>
    <t>Miscellaneous Common Details</t>
  </si>
  <si>
    <t>Pier/Bent</t>
  </si>
  <si>
    <t>Lightning Protection Details</t>
  </si>
  <si>
    <t>Energy Analysis</t>
  </si>
  <si>
    <t>Electrical Plans Total</t>
  </si>
  <si>
    <t>Cost Estimate</t>
  </si>
  <si>
    <t>Task</t>
  </si>
  <si>
    <t>Office Support Hours</t>
  </si>
  <si>
    <t>1.  If the hours per meeting vary in length (hours) enter the average in the hour/unit column.</t>
  </si>
  <si>
    <t>Aerial Triangulation</t>
  </si>
  <si>
    <t>Crew Days</t>
  </si>
  <si>
    <t xml:space="preserve">Field Support Hours / Crew Days </t>
  </si>
  <si>
    <t>Field Support Hours</t>
  </si>
  <si>
    <t>Collect and Review Plans and Data from UAO(s)</t>
  </si>
  <si>
    <t xml:space="preserve">Utility Constructability Review </t>
  </si>
  <si>
    <t>Preliminary Utility Meeting</t>
  </si>
  <si>
    <t>Individual/Field Meetings</t>
  </si>
  <si>
    <t>Utility Design Meeting</t>
  </si>
  <si>
    <t>Subordination of Easements Coordination</t>
  </si>
  <si>
    <t xml:space="preserve">Additional Utility Services </t>
  </si>
  <si>
    <t>Sign Panel Design Analysis</t>
  </si>
  <si>
    <t>Sign Lighting/Electrical Calculations</t>
  </si>
  <si>
    <t>Traffic Monitoring Site</t>
  </si>
  <si>
    <t>Special Details</t>
  </si>
  <si>
    <t>Traffic Data Collection</t>
  </si>
  <si>
    <t>System Timings</t>
  </si>
  <si>
    <t>Reference and Master Signalization Design File</t>
  </si>
  <si>
    <t>PI</t>
  </si>
  <si>
    <t>Reference and Master Interconnect Communication Design File</t>
  </si>
  <si>
    <t>Project Total</t>
  </si>
  <si>
    <t>9. Structures - Summary and Miscellaneous Tasks and Drawings Nontechnical and Coordination Total</t>
  </si>
  <si>
    <t>WORKSHEET PACKAGE</t>
  </si>
  <si>
    <t xml:space="preserve">Architectural Plans </t>
  </si>
  <si>
    <t xml:space="preserve">Structural Plans </t>
  </si>
  <si>
    <t>Mechanical Plans</t>
  </si>
  <si>
    <t xml:space="preserve">Plumbing Plans </t>
  </si>
  <si>
    <t>Fire Protection Plans</t>
  </si>
  <si>
    <t>Electrical Plans</t>
  </si>
  <si>
    <t>Other Project General Tasks</t>
  </si>
  <si>
    <t>Other Utilities</t>
  </si>
  <si>
    <t>Erection Sequence</t>
  </si>
  <si>
    <t>Value Engineering (Multi-Discipline Team) Review</t>
  </si>
  <si>
    <t>Plans Update</t>
  </si>
  <si>
    <t>34. Intelligent Transportation Systems Plans</t>
  </si>
  <si>
    <t xml:space="preserve"> (Prime Consultant)</t>
  </si>
  <si>
    <t>General Notes/Pay Item Notes</t>
  </si>
  <si>
    <t>Base Clearance Water Elevation</t>
  </si>
  <si>
    <t>Other Meetings</t>
  </si>
  <si>
    <t>Signing &amp; Pavement Marking</t>
  </si>
  <si>
    <t>Noise Barriers</t>
  </si>
  <si>
    <t>15% Line and Grade</t>
  </si>
  <si>
    <t>Work Zone Traffic Control</t>
  </si>
  <si>
    <t>30/60/90/100% Comment Review Meetings</t>
  </si>
  <si>
    <t>Field Meetings</t>
  </si>
  <si>
    <t>Subtotal Technical Meetings</t>
  </si>
  <si>
    <t xml:space="preserve">Utility Coordination/Followup </t>
  </si>
  <si>
    <t>Certification/Close-Out</t>
  </si>
  <si>
    <t>Establish Wetland Jurisdictional Lines and Assessments</t>
  </si>
  <si>
    <t>Prepare Coastal Construction Control Line (CCCL) Permit Application</t>
  </si>
  <si>
    <t>Other Environmental Permits</t>
  </si>
  <si>
    <t>BDR Coordination/Review</t>
  </si>
  <si>
    <t>90/100% Comment Review</t>
  </si>
  <si>
    <t>Aesthetics Coordination</t>
  </si>
  <si>
    <t>Regulatory Agency</t>
  </si>
  <si>
    <t>Utility Companies</t>
  </si>
  <si>
    <t>Data Collection and Design Criteria</t>
  </si>
  <si>
    <t>Foundation Analysis (FL PIER)</t>
  </si>
  <si>
    <t>Quantity and Cost Estimates - Movable Span</t>
  </si>
  <si>
    <t>Exhibits - Movable Span</t>
  </si>
  <si>
    <t>Report Preparation - Movable Span</t>
  </si>
  <si>
    <t>Bridge Identifier (Number or Name):</t>
  </si>
  <si>
    <t>General Layout Design and Plans [Tasks under Activity 11 are for Prefabricated Temporary Bridges only]</t>
  </si>
  <si>
    <t>Subconsultant Instructions for Submittal of Staffhours for a Technical Proposal</t>
  </si>
  <si>
    <t>Subconsultant Instructions for Submittal of Staffhours for a Fee Proposal</t>
  </si>
  <si>
    <t>Prime Consultant Instructions for Submittal of Staffhours for a Technical Proposal</t>
  </si>
  <si>
    <t>Prime Consultant Instructions for Submittal of Staffhours for a Fee Proposal</t>
  </si>
  <si>
    <t>Spreadsheets to be Submitted with Technical Proposals</t>
  </si>
  <si>
    <t>Miscellaneous Substructure Design and Plans</t>
  </si>
  <si>
    <t>Long Span Concrete Bridge</t>
  </si>
  <si>
    <t>Structural Steel Bridge</t>
  </si>
  <si>
    <t>Miscellaneous Superstructure Design and Plans</t>
  </si>
  <si>
    <t>Load Ratings</t>
  </si>
  <si>
    <t>Supplemental Mapping</t>
  </si>
  <si>
    <t>Develop Detailed Boring Location Plan</t>
  </si>
  <si>
    <t>Coordinate and Develop MOT Plans for Field Investigation</t>
  </si>
  <si>
    <t>Delineate Limits of Unsuitable Material</t>
  </si>
  <si>
    <t>Auger Boring Drafting</t>
  </si>
  <si>
    <t>SPT Boring Drafting</t>
  </si>
  <si>
    <t>Collection of Corrosion Samples</t>
  </si>
  <si>
    <t>Estimate Design Groundwater Level for Structures</t>
  </si>
  <si>
    <t>Final Report - Bridge and Associated Walls</t>
  </si>
  <si>
    <t>3.1.1</t>
  </si>
  <si>
    <t>3.1.2</t>
  </si>
  <si>
    <t>3.1.3</t>
  </si>
  <si>
    <t>3.1.4</t>
  </si>
  <si>
    <t>3.1.5</t>
  </si>
  <si>
    <t>3.1.6</t>
  </si>
  <si>
    <t>3.1.7</t>
  </si>
  <si>
    <t>3.1.8</t>
  </si>
  <si>
    <t>3.1.9</t>
  </si>
  <si>
    <t>3.1.10</t>
  </si>
  <si>
    <t>3.1.11</t>
  </si>
  <si>
    <t>3.1.12</t>
  </si>
  <si>
    <t>Community Awareness Plan</t>
  </si>
  <si>
    <t>Notifications</t>
  </si>
  <si>
    <t>Median Modification Letters</t>
  </si>
  <si>
    <t>Driveway Modification Letters</t>
  </si>
  <si>
    <t>Newsletters</t>
  </si>
  <si>
    <t>Renderings and Fly Throughs</t>
  </si>
  <si>
    <t>PowerPoint Presentation</t>
  </si>
  <si>
    <t>Public Meeting Preparations</t>
  </si>
  <si>
    <t>Public Meeting Attendance/Followup</t>
  </si>
  <si>
    <t>Web Site</t>
  </si>
  <si>
    <t>Architectural Plans Technical Subtotal</t>
  </si>
  <si>
    <t>Structural Plans Technical Subtotal</t>
  </si>
  <si>
    <t>31. Architecture Development Total</t>
  </si>
  <si>
    <t>Agency Verification of Wetland Data</t>
  </si>
  <si>
    <t>Sheet Files</t>
  </si>
  <si>
    <t>11. Temporary Bridge Total</t>
  </si>
  <si>
    <t>Mile</t>
  </si>
  <si>
    <t>Parcel</t>
  </si>
  <si>
    <t>23. Lighting Analysis Total</t>
  </si>
  <si>
    <t>Lighting Analysis Technical Subtotal</t>
  </si>
  <si>
    <t>Quality Assurance/Quality Control</t>
  </si>
  <si>
    <t>Roadway</t>
  </si>
  <si>
    <t>Location</t>
  </si>
  <si>
    <t>Bridge Construction and Testing Recommendations</t>
  </si>
  <si>
    <t>Geotechnical Technical Subtotal</t>
  </si>
  <si>
    <t>Section</t>
  </si>
  <si>
    <t>Jurisdictional/Agency Lines</t>
  </si>
  <si>
    <t>Linear Mile</t>
  </si>
  <si>
    <t>Section and 1/4 Section Lines</t>
  </si>
  <si>
    <t>Topography</t>
  </si>
  <si>
    <t>Parent Tract Properties/Existing Easements</t>
  </si>
  <si>
    <t>Limits of Construction</t>
  </si>
  <si>
    <t>Title Search Map</t>
  </si>
  <si>
    <t>Title Search Report</t>
  </si>
  <si>
    <t>Legal Descriptions</t>
  </si>
  <si>
    <t>Alignment</t>
  </si>
  <si>
    <t>Control Survey Cover Sheet</t>
  </si>
  <si>
    <t>Control Survey Key Sheet</t>
  </si>
  <si>
    <t>Control Survey Detail Sheet</t>
  </si>
  <si>
    <t>Reference Point Sheet</t>
  </si>
  <si>
    <t>Table of Ownerships Sheet</t>
  </si>
  <si>
    <t>Parcel Sketches</t>
  </si>
  <si>
    <t>TIITF Sketches</t>
  </si>
  <si>
    <t>Boundary Survey(s) Map</t>
  </si>
  <si>
    <t>Other BDR Issues</t>
  </si>
  <si>
    <t>General Drawings</t>
  </si>
  <si>
    <t>Vertical PC / Bench Line</t>
  </si>
  <si>
    <t>Alignment and Existing R/W Lines</t>
  </si>
  <si>
    <t>Units/Day</t>
  </si>
  <si>
    <t>"A"</t>
  </si>
  <si>
    <t>"B"</t>
  </si>
  <si>
    <t>Non Alignment Points/Approximate</t>
  </si>
  <si>
    <t>Roadway Cross-Sections/Profiles</t>
  </si>
  <si>
    <t>Minor / Major</t>
  </si>
  <si>
    <t>Sectional / Grant Survey</t>
  </si>
  <si>
    <t>Existing R/W</t>
  </si>
  <si>
    <t>Proposed R/W Requirements</t>
  </si>
  <si>
    <t>R/W Map Cover Sheet</t>
  </si>
  <si>
    <t>R/W Map Key Sheet</t>
  </si>
  <si>
    <t>R/W Map Detail Sheet</t>
  </si>
  <si>
    <t>R/W Monumentation Map</t>
  </si>
  <si>
    <t>Bearing Assembly Design and Detailing (with Jacking Analysis)</t>
  </si>
  <si>
    <t>HVAC Calculations</t>
  </si>
  <si>
    <t>Electrical Site Plan</t>
  </si>
  <si>
    <t>Architecture Development Subtotal</t>
  </si>
  <si>
    <t>28. Photogrammetry Total</t>
  </si>
  <si>
    <t>27. Survey Total</t>
  </si>
  <si>
    <t>Photogrammetry</t>
  </si>
  <si>
    <t xml:space="preserve">Geotechnical </t>
  </si>
  <si>
    <t>Document Collection and Review</t>
  </si>
  <si>
    <t>Signal Warrant Study</t>
  </si>
  <si>
    <t>Strain Pole Schedule</t>
  </si>
  <si>
    <t>EXPENSES:</t>
  </si>
  <si>
    <t>Field Crew Days/Unit</t>
  </si>
  <si>
    <t>SPLS =</t>
  </si>
  <si>
    <t>PLS =</t>
  </si>
  <si>
    <t xml:space="preserve">Office Support = </t>
  </si>
  <si>
    <t>Total Hours =</t>
  </si>
  <si>
    <t>Design Variations and Exceptions</t>
  </si>
  <si>
    <t xml:space="preserve">Cost Estimate </t>
  </si>
  <si>
    <t>Bridge Hydraulics Recommendation Sheets</t>
  </si>
  <si>
    <t>Preliminary Project Research</t>
  </si>
  <si>
    <t>Survey Level:</t>
  </si>
  <si>
    <t>Drainage Design Documentation Report</t>
  </si>
  <si>
    <t>General Notes, Abbreviations, Symbols, and Legend</t>
  </si>
  <si>
    <t>Permitting</t>
  </si>
  <si>
    <t>General Notes, Abbreviations, Symbols, Legend, and Code Issues</t>
  </si>
  <si>
    <t>7. Utilities Total</t>
  </si>
  <si>
    <t>Cross-Frame Design</t>
  </si>
  <si>
    <t>Interior Cross-Frame Design</t>
  </si>
  <si>
    <t xml:space="preserve">Exterior Cross-Frame Design </t>
  </si>
  <si>
    <t>15. Structures - Segmental Concrete Bridge Total</t>
  </si>
  <si>
    <t>14. Structures - Structural Steel Bridge Total</t>
  </si>
  <si>
    <t>13. Structures - Medium Span Concrete Bridge Total</t>
  </si>
  <si>
    <t>12. Structures - Short Span Concrete Bridge Total</t>
  </si>
  <si>
    <t>3. Project Common and Project General Tasks Total</t>
  </si>
  <si>
    <t>Transverse Tendon Layout</t>
  </si>
  <si>
    <t>Longitudinal Tendon Layout</t>
  </si>
  <si>
    <t>Quantities and Stressing Schedule</t>
  </si>
  <si>
    <t>Future Post-Tensioning</t>
  </si>
  <si>
    <t xml:space="preserve">Lighting and Luminaries </t>
  </si>
  <si>
    <t>Load Ratings (LRFR)</t>
  </si>
  <si>
    <t>16. Structures - Movable Span Total</t>
  </si>
  <si>
    <t>Leaf/Pier Clearance Diagrams</t>
  </si>
  <si>
    <t>Back Wall (Approach Span Bearings) Closed Piers Only</t>
  </si>
  <si>
    <t>Ladder and Hatch Details</t>
  </si>
  <si>
    <t>Bascule Pier Notes and Summary of Quantities</t>
  </si>
  <si>
    <t xml:space="preserve">3.1 Public Involvement Subtotal </t>
  </si>
  <si>
    <t>See listing below</t>
  </si>
  <si>
    <t>Flooring Plan and Details</t>
  </si>
  <si>
    <t>Typical Section and Finish Grade Elevations</t>
  </si>
  <si>
    <t>Barrier and Sidewalk Bracket Details</t>
  </si>
  <si>
    <t>Main Girder Preliminary Design</t>
  </si>
  <si>
    <t xml:space="preserve"> </t>
  </si>
  <si>
    <t>Movable Span Geometrics and Clearances</t>
  </si>
  <si>
    <t>Framing Plan Development</t>
  </si>
  <si>
    <t>Conceptual Span Balance/Counterweight</t>
  </si>
  <si>
    <t>Support System Development</t>
  </si>
  <si>
    <t>Drive Power Calculations</t>
  </si>
  <si>
    <t>Drive System Development</t>
  </si>
  <si>
    <t>Power and Control Development</t>
  </si>
  <si>
    <t>Conceptual Pier Design</t>
  </si>
  <si>
    <t>Tender Visibility Study</t>
  </si>
  <si>
    <t>Deck System Evaluation</t>
  </si>
  <si>
    <t>Wall Type Justification</t>
  </si>
  <si>
    <t>Model</t>
  </si>
  <si>
    <t>Prime Consultant Project Manager Meetings</t>
  </si>
  <si>
    <t>Flight Preparation</t>
  </si>
  <si>
    <t>Control Point Coordination</t>
  </si>
  <si>
    <t>Post ID</t>
  </si>
  <si>
    <t>Photo Products</t>
  </si>
  <si>
    <t>Field Control</t>
  </si>
  <si>
    <t>With Aerial GPS Control</t>
  </si>
  <si>
    <t>Rectified Digital Imagery
(Georeferenced)</t>
  </si>
  <si>
    <t>Mosaicking</t>
  </si>
  <si>
    <t>Sheet Clipping</t>
  </si>
  <si>
    <t>Planimetrics (2D)</t>
  </si>
  <si>
    <t>CADD Edit</t>
  </si>
  <si>
    <t>Data Merging</t>
  </si>
  <si>
    <t>Photogrammetry Technical Subtotal</t>
  </si>
  <si>
    <t>Frame</t>
  </si>
  <si>
    <t>Image</t>
  </si>
  <si>
    <t>Point</t>
  </si>
  <si>
    <t>Intermediate Bent Structural Design</t>
  </si>
  <si>
    <t>Intermediate Bent Details</t>
  </si>
  <si>
    <t>1.  This sheet to be used by Prime Consultant to calculate the Grand Total fee.</t>
  </si>
  <si>
    <t>2.  Manually enter fee from each subconsultant.  Unused subconsultant rows may be hidden.</t>
  </si>
  <si>
    <t>Enter Name Sub 1</t>
  </si>
  <si>
    <t>Survey (Field)</t>
  </si>
  <si>
    <t>1.  This sheet to be used by Subconsultant to calculate its fee.</t>
  </si>
  <si>
    <t>ESTIMATE OF WORK EFFORT AND COST - SUBCONSULTANT</t>
  </si>
  <si>
    <t xml:space="preserve">3.  For workbooks prepared by subconsultants, their project hours will be totaled in column C. </t>
  </si>
  <si>
    <t xml:space="preserve">Note:  </t>
  </si>
  <si>
    <t>This spreadsheet to be used in Technical Proposal for Districts requiring the Grand Total hours be provided along with percentage distribution by classification.</t>
  </si>
  <si>
    <t>EA section</t>
  </si>
  <si>
    <t>Initial Config</t>
  </si>
  <si>
    <t>EA Add'l Config</t>
  </si>
  <si>
    <t>Structural Geotechnical Subtotal</t>
  </si>
  <si>
    <t>Roadway Geotechnical Subtotal</t>
  </si>
  <si>
    <t>Proposed Design Contract Time:</t>
  </si>
  <si>
    <t>Signalization Analysis Technical Subtotal</t>
  </si>
  <si>
    <t>Sub 2</t>
  </si>
  <si>
    <t>Sub 3</t>
  </si>
  <si>
    <t>Sub 4</t>
  </si>
  <si>
    <t>Sub 5</t>
  </si>
  <si>
    <t>Sub 6</t>
  </si>
  <si>
    <t>Sub 7</t>
  </si>
  <si>
    <t>Sub 8</t>
  </si>
  <si>
    <t>Sub 9</t>
  </si>
  <si>
    <t>Sub 10</t>
  </si>
  <si>
    <t>Sub 11</t>
  </si>
  <si>
    <t>Sub 12</t>
  </si>
  <si>
    <t>Project Staff Hours</t>
  </si>
  <si>
    <t>check</t>
  </si>
  <si>
    <t xml:space="preserve">Notes: </t>
  </si>
  <si>
    <t>RANGE</t>
  </si>
  <si>
    <t>Hours from "Summary" sheet</t>
  </si>
  <si>
    <t>STAFF HOURS</t>
  </si>
  <si>
    <t>ESTIMATE OF WORK EFFORT FOR TECHNICAL PROPOSALS - GRAND TOTAL</t>
  </si>
  <si>
    <t>EMPLOYEE CLASSIFICATION</t>
  </si>
  <si>
    <t>Hours from "Summary" sheet         Grand Total</t>
  </si>
  <si>
    <t>Staff Hour Distribution Percentages - Grand Total</t>
  </si>
  <si>
    <t>ESTIMATE OF WORK EFFORT FOR TECHNICAL PROPOSALS - FIRM TOTAL</t>
  </si>
  <si>
    <t>Staff Hour Distribution Percentages - Firm Total</t>
  </si>
  <si>
    <t>Hours from "Summary" sheet             Firm Total</t>
  </si>
  <si>
    <t>FIRM TOTAL</t>
  </si>
  <si>
    <t>ESTIMATE OF WORK EFFORT AND COST - PRIME CONSULTANT</t>
  </si>
  <si>
    <t>Total Staff Hours From "SH Summary - Firm"</t>
  </si>
  <si>
    <t>Enter Firm Name</t>
  </si>
  <si>
    <t>2.  Staff hours for subconsultants are to be entered manually into columns D through O.</t>
  </si>
  <si>
    <t>Survey Field Days by Subconsultant</t>
  </si>
  <si>
    <t>4 - Person Crew:</t>
  </si>
  <si>
    <t>Survey (Field - if by Prime)</t>
  </si>
  <si>
    <t>Design and Production Staffhours</t>
  </si>
  <si>
    <t>Hours per Unit</t>
  </si>
  <si>
    <t xml:space="preserve">Total </t>
  </si>
  <si>
    <t>Task 10</t>
  </si>
  <si>
    <t>Task 11</t>
  </si>
  <si>
    <t>Task 12</t>
  </si>
  <si>
    <t>Task 13</t>
  </si>
  <si>
    <t>Task 14</t>
  </si>
  <si>
    <t>Task 15</t>
  </si>
  <si>
    <t>Task 16</t>
  </si>
  <si>
    <t>General Requirement</t>
  </si>
  <si>
    <t>EA Unit</t>
  </si>
  <si>
    <t>EA Section</t>
  </si>
  <si>
    <t>General Requirements</t>
  </si>
  <si>
    <t>EA Typ. Section</t>
  </si>
  <si>
    <t>EA Case</t>
  </si>
  <si>
    <t>EA Wall</t>
  </si>
  <si>
    <t>Concrete Box Culvert</t>
  </si>
  <si>
    <t>Strain Poles</t>
  </si>
  <si>
    <t>Block</t>
  </si>
  <si>
    <t>Task 17</t>
  </si>
  <si>
    <t>Task 18</t>
  </si>
  <si>
    <t>10-16</t>
  </si>
  <si>
    <t>Bridge 3</t>
  </si>
  <si>
    <t>Bridge 4</t>
  </si>
  <si>
    <t>Bridge 5</t>
  </si>
  <si>
    <t>Bridge 6</t>
  </si>
  <si>
    <t>Bridge 7</t>
  </si>
  <si>
    <t>Bridge 8</t>
  </si>
  <si>
    <t>Bridge 9</t>
  </si>
  <si>
    <t>Bridge 10</t>
  </si>
  <si>
    <t>17</t>
  </si>
  <si>
    <t>18</t>
  </si>
  <si>
    <t>SH</t>
  </si>
  <si>
    <t>Hours</t>
  </si>
  <si>
    <t>Maintenance Map Cover Sheet</t>
  </si>
  <si>
    <t>Maintenance Map Key Sheet</t>
  </si>
  <si>
    <t>Maintenance Map Detail Sheet</t>
  </si>
  <si>
    <t>9. Structures - Misc. Tasks, Dwgs, Non-Tech.</t>
  </si>
  <si>
    <t>Financial Project Number:</t>
  </si>
  <si>
    <t>Project Name:</t>
  </si>
  <si>
    <t>Name of Consultant:</t>
  </si>
  <si>
    <t>Date:</t>
  </si>
  <si>
    <t>FAP Number:</t>
  </si>
  <si>
    <t>WORK</t>
  </si>
  <si>
    <t>ACTIVITY</t>
  </si>
  <si>
    <t>ON CADD</t>
  </si>
  <si>
    <t>PERCENT</t>
  </si>
  <si>
    <t xml:space="preserve">TOTALS </t>
  </si>
  <si>
    <t>Field Survey Estimate:</t>
  </si>
  <si>
    <t>TOTAL</t>
  </si>
  <si>
    <t>27. Survey (Field &amp; Office Support)</t>
  </si>
  <si>
    <t xml:space="preserve">Name of Consultant:  </t>
  </si>
  <si>
    <t>Survey - Field and Office Support</t>
  </si>
  <si>
    <t>Survey Field Crew Days</t>
  </si>
  <si>
    <t>Project Manager</t>
  </si>
  <si>
    <t>Staff Classification</t>
  </si>
  <si>
    <t>Total Staff Hours</t>
  </si>
  <si>
    <t>Total Staff Cost</t>
  </si>
  <si>
    <t>Staff Classi- fication 2</t>
  </si>
  <si>
    <t>Staff Classi- fication 3</t>
  </si>
  <si>
    <t>Staff Classi- fication 4</t>
  </si>
  <si>
    <t>Staff Classi- fication 5</t>
  </si>
  <si>
    <t>Staff Classi- fication 6</t>
  </si>
  <si>
    <t>Staff Classi- fication 7</t>
  </si>
  <si>
    <t>Staff Classi- fication 8</t>
  </si>
  <si>
    <t>Staff Classi- fication 9</t>
  </si>
  <si>
    <t>Staff Classi- fication 12</t>
  </si>
  <si>
    <t>Staff Classi- fication 10</t>
  </si>
  <si>
    <t>Staff Classi- fication 11</t>
  </si>
  <si>
    <t>Check =</t>
  </si>
  <si>
    <t>4. Roadway Analysis</t>
  </si>
  <si>
    <t>5. Roadway Plans</t>
  </si>
  <si>
    <t>7. Utilities</t>
  </si>
  <si>
    <t>11. Structures - Temporary Bridge</t>
  </si>
  <si>
    <t>16. Structures - Movable Span</t>
  </si>
  <si>
    <t>32. Noise Barriers Impact Design Assessment</t>
  </si>
  <si>
    <t>33. Intelligent Transportation Systems Analysis</t>
  </si>
  <si>
    <t>17. Structures - Retaining Walls</t>
  </si>
  <si>
    <t>18. Structures - Miscellaneous</t>
  </si>
  <si>
    <t>21. Signalization Analysis</t>
  </si>
  <si>
    <t>22. Signalization Plans</t>
  </si>
  <si>
    <t>23. Lighting Analysis</t>
  </si>
  <si>
    <t>24. Lighting Plans</t>
  </si>
  <si>
    <t>29. Mapping</t>
  </si>
  <si>
    <t>28. Photogrammetry</t>
  </si>
  <si>
    <t>31. Architecture Development</t>
  </si>
  <si>
    <t xml:space="preserve">Name of Project: </t>
  </si>
  <si>
    <t>54321</t>
  </si>
  <si>
    <t>insert name</t>
  </si>
  <si>
    <t>County:</t>
  </si>
  <si>
    <t>Post Design Services</t>
  </si>
  <si>
    <r>
      <t xml:space="preserve">In spreadsheet tab "Project Information" - add as much information as possible; </t>
    </r>
    <r>
      <rPr>
        <u/>
        <sz val="10"/>
        <rFont val="Arial"/>
        <family val="2"/>
      </rPr>
      <t>minimum data is FPID, Federal Aid No., Project Name, name of consultant and county name.</t>
    </r>
  </si>
  <si>
    <t>Total Project Manager Meetings</t>
  </si>
  <si>
    <t>2.  Do not double count agency meetings between permitting agencies.</t>
  </si>
  <si>
    <t>PM Attendance at Meeting Required?</t>
  </si>
  <si>
    <t>Number</t>
  </si>
  <si>
    <t>USFWS</t>
  </si>
  <si>
    <t>Meetings are listed below</t>
  </si>
  <si>
    <t>Other Structures</t>
  </si>
  <si>
    <t>Other Signing and Pavement Marking</t>
  </si>
  <si>
    <t>Carries to 21.15</t>
  </si>
  <si>
    <t>Other Geotechnical</t>
  </si>
  <si>
    <t>Meetings listed below</t>
  </si>
  <si>
    <t>3.6 - List of Project Manager Meetings</t>
  </si>
  <si>
    <t>Total Technical Meetings (sum of meetings above)</t>
  </si>
  <si>
    <t>In tab "Fee Sheet - Sub" - enter rates for employee classifications in row 9; subconsultants project number in cell O4; and name of estimator in cell O6.</t>
  </si>
  <si>
    <t>enter consultants proj. number</t>
  </si>
  <si>
    <t xml:space="preserve">OVERHEAD: </t>
  </si>
  <si>
    <t>OPERATING MARGIN:</t>
  </si>
  <si>
    <t>FCCM (Facilities Capital Cost Money):</t>
  </si>
  <si>
    <t xml:space="preserve">Subconsultant: </t>
  </si>
  <si>
    <t>Estimator:</t>
  </si>
  <si>
    <t xml:space="preserve">FPN:   </t>
  </si>
  <si>
    <t>FAP No.:</t>
  </si>
  <si>
    <t xml:space="preserve">Estimator: </t>
  </si>
  <si>
    <t>Master CADD File</t>
  </si>
  <si>
    <t>Salary</t>
  </si>
  <si>
    <t>Average</t>
  </si>
  <si>
    <t>Summary of Quantities - Aesthetic Requirements</t>
  </si>
  <si>
    <t>Fender System</t>
  </si>
  <si>
    <t>Fender System Access</t>
  </si>
  <si>
    <t>By</t>
  </si>
  <si>
    <t>Cost By</t>
  </si>
  <si>
    <t>Rate Per</t>
  </si>
  <si>
    <t>Notes:</t>
  </si>
  <si>
    <t>SALARY RELATED COSTS:</t>
  </si>
  <si>
    <t xml:space="preserve"> / day</t>
  </si>
  <si>
    <t>SUBTOTAL ESTIMATED FEE:</t>
  </si>
  <si>
    <t>Optional Services</t>
  </si>
  <si>
    <t>GRAND TOTAL ESTIMATED FEE:</t>
  </si>
  <si>
    <t>Survey Subtotal</t>
  </si>
  <si>
    <t>Make Utility Contacts</t>
  </si>
  <si>
    <t>High Mast Lighting</t>
  </si>
  <si>
    <t>Processing Utility Work by Highway Contractor (UWHC)</t>
  </si>
  <si>
    <t>Contract Plans to UAO(s)</t>
  </si>
  <si>
    <t>1</t>
  </si>
  <si>
    <t>Details</t>
  </si>
  <si>
    <t>Temporary Proprietary Walls</t>
  </si>
  <si>
    <t>Design</t>
  </si>
  <si>
    <t>EA Design</t>
  </si>
  <si>
    <t xml:space="preserve">General Notes </t>
  </si>
  <si>
    <t>Sections and Details</t>
  </si>
  <si>
    <t>EA ALT</t>
  </si>
  <si>
    <t>EA Type</t>
  </si>
  <si>
    <t>EA End Bent</t>
  </si>
  <si>
    <t>EA Analysis</t>
  </si>
  <si>
    <t xml:space="preserve">EA Design </t>
  </si>
  <si>
    <t>Per Beam</t>
  </si>
  <si>
    <t>Riser Diagram, Details, and Partial Plans</t>
  </si>
  <si>
    <t>Alternative Evaluation with FDOT</t>
  </si>
  <si>
    <t>Local Agency (cities, counties)</t>
  </si>
  <si>
    <t>Noise Barrier Evaluation</t>
  </si>
  <si>
    <t>Noise Barrier Impact Design Assessment in the Design Phase  Technical Subtotal</t>
  </si>
  <si>
    <t>Noise Barrier Impact Design Assessment in the Design Phase  Nontechnical Subtotal</t>
  </si>
  <si>
    <t>Structures - Summary and Miscellaneous Tasks and Drawings Subtotal</t>
  </si>
  <si>
    <t>Structures Nontechnical Subtotal</t>
  </si>
  <si>
    <t>10. Structures - Bridge Development Report Total</t>
  </si>
  <si>
    <t>Bascule Pier Dimensions - Detailing</t>
  </si>
  <si>
    <t>17. Structures - Retaining Walls Total</t>
  </si>
  <si>
    <t>Signing and Pavement Marking Analysis Nontechnical Subtotal</t>
  </si>
  <si>
    <t>Signalization Analysis Nontechnical Subtotal</t>
  </si>
  <si>
    <t>21. Signalization Analysis Total</t>
  </si>
  <si>
    <t>Lighting Analysis Nontechnical Subtotal</t>
  </si>
  <si>
    <t>Photogrammetry Nontechnical Subtotal</t>
  </si>
  <si>
    <t>Geotechnical Nontechnical Subtotal</t>
  </si>
  <si>
    <t>Mechanical Plans Technical Subtotal</t>
  </si>
  <si>
    <t>Plumbing Plans Technical Subtotal</t>
  </si>
  <si>
    <t>Fire Protection Plans Technical Subtotal</t>
  </si>
  <si>
    <t>Electrical Plans Technical Subtotal</t>
  </si>
  <si>
    <t>Intelligent Transportation Systems Analysis Technical Subtotal</t>
  </si>
  <si>
    <t>Intelligent Transportation Systems Analysis Nontechnical Subtotal</t>
  </si>
  <si>
    <t>33. Intelligent Transportation Systems Analysis Total</t>
  </si>
  <si>
    <t>Power Subsystem</t>
  </si>
  <si>
    <t>Existing ITS System</t>
  </si>
  <si>
    <t>Queue Analysis</t>
  </si>
  <si>
    <t>Reference and Master ITS Design File</t>
  </si>
  <si>
    <t>Reference and Master Communications Design File</t>
  </si>
  <si>
    <t>Other ITS Analyses</t>
  </si>
  <si>
    <t>Fiber Optic Splice Diagrams</t>
  </si>
  <si>
    <t>Lightning Protection Plans</t>
  </si>
  <si>
    <t>Other Retaining Walls and Bulkheads</t>
  </si>
  <si>
    <t>EA Extension</t>
  </si>
  <si>
    <t>Flight Operations</t>
  </si>
  <si>
    <t>Fixed Wing</t>
  </si>
  <si>
    <t>Rotary Wing</t>
  </si>
  <si>
    <t>Flight Crew only</t>
  </si>
  <si>
    <t>Ortho Generation</t>
  </si>
  <si>
    <t>Drainage Basin</t>
  </si>
  <si>
    <t>Miscellaneous</t>
  </si>
  <si>
    <t>Lidar</t>
  </si>
  <si>
    <t>Surfaces</t>
  </si>
  <si>
    <t>Digital Elevation Model</t>
  </si>
  <si>
    <t>Digital Terrain Model</t>
  </si>
  <si>
    <t>Topographics (3D)</t>
  </si>
  <si>
    <t>Enter in formula for CADD Edit</t>
  </si>
  <si>
    <t xml:space="preserve">Wall Plan and Elevations </t>
  </si>
  <si>
    <t>Concrete Box Culverts</t>
  </si>
  <si>
    <t>Concrete Box Culverts Extensions</t>
  </si>
  <si>
    <t>Steel Strain Poles</t>
  </si>
  <si>
    <t>Concrete Strain Poles</t>
  </si>
  <si>
    <t>Mast Arms</t>
  </si>
  <si>
    <t>Cantilever Sign Structures</t>
  </si>
  <si>
    <t>Overhead Span Sign Structures</t>
  </si>
  <si>
    <t>Monotube Overhead Sign Structure</t>
  </si>
  <si>
    <t>Bridge Mounted Signs (Attached to Superstr.)</t>
  </si>
  <si>
    <t>Control Drawings</t>
  </si>
  <si>
    <t>Aesthetic Details</t>
  </si>
  <si>
    <t>Special Structures</t>
  </si>
  <si>
    <t>Data Collection</t>
  </si>
  <si>
    <t>Site Inventory and Analysis</t>
  </si>
  <si>
    <t>Cost Estimates</t>
  </si>
  <si>
    <t xml:space="preserve">Final Report </t>
  </si>
  <si>
    <t>Preliminary Report - BDR</t>
  </si>
  <si>
    <t>Activity</t>
  </si>
  <si>
    <t>Activity No.</t>
  </si>
  <si>
    <t>Roadway Analysis</t>
  </si>
  <si>
    <t>Drainage Analysis</t>
  </si>
  <si>
    <t>Roadway Plans</t>
  </si>
  <si>
    <t>BDR</t>
  </si>
  <si>
    <t>Signalization Analysis</t>
  </si>
  <si>
    <t>Signalization Plans</t>
  </si>
  <si>
    <t>Lighting Analysis</t>
  </si>
  <si>
    <t>Lighting Plans</t>
  </si>
  <si>
    <t>Mapping</t>
  </si>
  <si>
    <t>Architecture</t>
  </si>
  <si>
    <t>Hours/ Unit</t>
  </si>
  <si>
    <t xml:space="preserve">Technical Meetings </t>
  </si>
  <si>
    <t>Wingwall Geometry and Design</t>
  </si>
  <si>
    <t>Pier Construction Loads</t>
  </si>
  <si>
    <t>Superimposed Dead Loads</t>
  </si>
  <si>
    <t>Transverse Analysis</t>
  </si>
  <si>
    <t>Superstructure Design</t>
  </si>
  <si>
    <t>Typical Segment</t>
  </si>
  <si>
    <t>Pier Segment</t>
  </si>
  <si>
    <t>Blister Details</t>
  </si>
  <si>
    <t>Deviator Blocks</t>
  </si>
  <si>
    <t>Bearings</t>
  </si>
  <si>
    <t>Special Analysis</t>
  </si>
  <si>
    <t>Typical Sections</t>
  </si>
  <si>
    <t>Typical Segments</t>
  </si>
  <si>
    <t xml:space="preserve">Variable Depth Segments </t>
  </si>
  <si>
    <t>Pier Segments</t>
  </si>
  <si>
    <t>Expansion Joint Segments</t>
  </si>
  <si>
    <t>CIP Closure Joint Details</t>
  </si>
  <si>
    <t>Casting Geometry</t>
  </si>
  <si>
    <t>Post-Tensioning Details</t>
  </si>
  <si>
    <t>Bulkhead Details</t>
  </si>
  <si>
    <t>Temporary Post-Tensioning</t>
  </si>
  <si>
    <t>Anchorage Blisters</t>
  </si>
  <si>
    <t>Deviation Blocks</t>
  </si>
  <si>
    <t>Erection Sequence and Details</t>
  </si>
  <si>
    <t>Access Opening Details</t>
  </si>
  <si>
    <t>Vermin Screen Details</t>
  </si>
  <si>
    <t>Railing Details</t>
  </si>
  <si>
    <t>Architectural Details</t>
  </si>
  <si>
    <t>Special Systems</t>
  </si>
  <si>
    <t>Final Design Bascule Pier</t>
  </si>
  <si>
    <t>Pier Deck</t>
  </si>
  <si>
    <t>Load Shoe Columns</t>
  </si>
  <si>
    <t>Trunnion Columns</t>
  </si>
  <si>
    <t>Foundations</t>
  </si>
  <si>
    <t>Footing</t>
  </si>
  <si>
    <t>Seal</t>
  </si>
  <si>
    <t>Bascule Pier Deck Elevations</t>
  </si>
  <si>
    <t>EA Pier</t>
  </si>
  <si>
    <t>Pier Plan Views</t>
  </si>
  <si>
    <t>Pier Elevation Views</t>
  </si>
  <si>
    <t>Pier Sections</t>
  </si>
  <si>
    <t>Bascule Pier Reinforcing Details</t>
  </si>
  <si>
    <t>Pier Reinforcing</t>
  </si>
  <si>
    <t>Bascule Pier Miscellaneous Details</t>
  </si>
  <si>
    <t>Pier Barrier Details</t>
  </si>
  <si>
    <t>Stair Details</t>
  </si>
  <si>
    <t>Handrail Details</t>
  </si>
  <si>
    <t>Pier Equipment</t>
  </si>
  <si>
    <t>Bascule Leaf Design</t>
  </si>
  <si>
    <t>Deck Design</t>
  </si>
  <si>
    <t>Sidewalk Design</t>
  </si>
  <si>
    <t>Stringer Design</t>
  </si>
  <si>
    <t>Typical Floorbeam Design</t>
  </si>
  <si>
    <t>End Floorbeam Design</t>
  </si>
  <si>
    <t>Deep Floorbeam Design</t>
  </si>
  <si>
    <t>Sidewalk Bracket Design</t>
  </si>
  <si>
    <t>Roadway Bracket Design</t>
  </si>
  <si>
    <t>Main Girder Influence Lines</t>
  </si>
  <si>
    <t>Main Girder Design</t>
  </si>
  <si>
    <t>Trunnion Girder Design</t>
  </si>
  <si>
    <t>Main Girder Camber Data</t>
  </si>
  <si>
    <t>Grand       Total</t>
  </si>
  <si>
    <t>Firm    Total</t>
  </si>
  <si>
    <t>Name of Prime / Subconsultant:</t>
  </si>
  <si>
    <t>Enter name of prime or subconsultant</t>
  </si>
  <si>
    <t>enter name of county</t>
  </si>
  <si>
    <t xml:space="preserve">Consultant Name:  </t>
  </si>
  <si>
    <t xml:space="preserve">Consultant No.:  </t>
  </si>
  <si>
    <t xml:space="preserve">Date:  </t>
  </si>
  <si>
    <t xml:space="preserve">Estimator:  </t>
  </si>
  <si>
    <t xml:space="preserve">Project Name:  </t>
  </si>
  <si>
    <t>Leaf Lateral Bracing Design</t>
  </si>
  <si>
    <t>Counterweight Design</t>
  </si>
  <si>
    <t>Live Load Shoe Design</t>
  </si>
  <si>
    <t>Barrier Design</t>
  </si>
  <si>
    <t>Deck Elevations</t>
  </si>
  <si>
    <t>Balance Calculations</t>
  </si>
  <si>
    <t>Bascule Leaf Detailing</t>
  </si>
  <si>
    <t>Bascule GP&amp;E</t>
  </si>
  <si>
    <t>Bascule Leaf Notes</t>
  </si>
  <si>
    <t>Girder Details</t>
  </si>
  <si>
    <t>Camber Layout</t>
  </si>
  <si>
    <t>Floor Beams</t>
  </si>
  <si>
    <t>Counterweight Girder/Box</t>
  </si>
  <si>
    <t>Trunnion Girder</t>
  </si>
  <si>
    <t>Cylinder Girder</t>
  </si>
  <si>
    <t>Lateral Bracing Details</t>
  </si>
  <si>
    <t>Counterweight Bracing Details</t>
  </si>
  <si>
    <t>Joint Details</t>
  </si>
  <si>
    <t>Traffic Barrier Details</t>
  </si>
  <si>
    <t>Pedestrian Rail and Support Details</t>
  </si>
  <si>
    <t>Curb and Sidewalk Details</t>
  </si>
  <si>
    <t>Counterweight Details</t>
  </si>
  <si>
    <t>Stress Table or Influence Lines</t>
  </si>
  <si>
    <t>Mechanical Design</t>
  </si>
  <si>
    <t>Final Power Requirements</t>
  </si>
  <si>
    <t>Trunnion Assembly</t>
  </si>
  <si>
    <t>Span Locks</t>
  </si>
  <si>
    <t>Sump Pumps</t>
  </si>
  <si>
    <t xml:space="preserve">Mechanical Drive Design </t>
  </si>
  <si>
    <t>Drive Shafts, Couplings, Keys, Bearings and Supports</t>
  </si>
  <si>
    <t>Rack &amp; Pinion, Bearings and Supports</t>
  </si>
  <si>
    <t>Drive Train</t>
  </si>
  <si>
    <t>Motor Brakes &amp; Machinery Brakes</t>
  </si>
  <si>
    <t>FDOT STAFF HOUR ESTIMATION</t>
  </si>
  <si>
    <t>Hydraulic Drive Design</t>
  </si>
  <si>
    <t>Hydraulic Drive</t>
  </si>
  <si>
    <t>Machinery Detailing</t>
  </si>
  <si>
    <t>Machinery Layout</t>
  </si>
  <si>
    <t>Machinery Elevation</t>
  </si>
  <si>
    <t>Machinery Section</t>
  </si>
  <si>
    <t>Drive Details</t>
  </si>
  <si>
    <t>Electrical Design</t>
  </si>
  <si>
    <t>Load Analysis</t>
  </si>
  <si>
    <t>Power Distribution</t>
  </si>
  <si>
    <t>Drive Equipment</t>
  </si>
  <si>
    <t>Bridge Controls</t>
  </si>
  <si>
    <t>Grounding</t>
  </si>
  <si>
    <t>Pier Lighting</t>
  </si>
  <si>
    <t>Electrical Detailing</t>
  </si>
  <si>
    <t>Electrical Symbols and Abbreviations</t>
  </si>
  <si>
    <t>Single/Three Line Diagram</t>
  </si>
  <si>
    <t>Panelboard and Light Fixture Schedules</t>
  </si>
  <si>
    <t>Wire and Conduit Schedules and Diagrams</t>
  </si>
  <si>
    <t>Control Desk/Panel Layout</t>
  </si>
  <si>
    <t>Control Schematics</t>
  </si>
  <si>
    <t>PLC Logic</t>
  </si>
  <si>
    <t>Communication System</t>
  </si>
  <si>
    <t>Enter project name &amp; description</t>
  </si>
  <si>
    <t>FDOT Traffic Operations</t>
  </si>
  <si>
    <t>FDOT Traffic Design</t>
  </si>
  <si>
    <t>FDOT Lighting Design</t>
  </si>
  <si>
    <t>Airport authority</t>
  </si>
  <si>
    <t>FDOT</t>
  </si>
  <si>
    <t>Local Governments (cities)</t>
  </si>
  <si>
    <t>Local Governments (counties)</t>
  </si>
  <si>
    <t>FDOT Drainage</t>
  </si>
  <si>
    <t>ROW &amp; Mapping</t>
  </si>
  <si>
    <t>FFWCC</t>
  </si>
  <si>
    <t>FDOT (kickoff, concept review)</t>
  </si>
  <si>
    <t>Complete the information in Steps 1 - 5 above.</t>
  </si>
  <si>
    <t>Requirements will vary by District.  A typical submittal would be the "Summary", "Staff Hour Summary -- Grand Total" and "Staff Hour Summary-Firm" completed by the prime consultant along with the "Staff Hour Summary - Firm" completed by each subconsultant.</t>
  </si>
  <si>
    <t>Complete the information in Steps 1 - 6 above.</t>
  </si>
  <si>
    <t>Add subconsultant staff hours to "CITS".</t>
  </si>
  <si>
    <t>Navigation Lighting Details</t>
  </si>
  <si>
    <t>Pedestrian Gate, Traffic Gate and Barrier Details</t>
  </si>
  <si>
    <t>Submarine Cable</t>
  </si>
  <si>
    <t>Control House</t>
  </si>
  <si>
    <t>Architectural Design</t>
  </si>
  <si>
    <t>Structural Design</t>
  </si>
  <si>
    <t>Structural Details</t>
  </si>
  <si>
    <t>HVAC/Plumbing Design</t>
  </si>
  <si>
    <t>Load Rating</t>
  </si>
  <si>
    <t>Progress Meetings (if required by FDOT)</t>
  </si>
  <si>
    <t>Railroads</t>
  </si>
  <si>
    <t>Horizontal Wall Geometry</t>
  </si>
  <si>
    <t>Per Wall</t>
  </si>
  <si>
    <t>Permanent Proprietary Walls</t>
  </si>
  <si>
    <t>Vertical Wall Geometry</t>
  </si>
  <si>
    <t>Semi-Standard Drawings</t>
  </si>
  <si>
    <t>Wall Plan and Elevations (Control Drawings)</t>
  </si>
  <si>
    <t>Bridge 1</t>
  </si>
  <si>
    <t>Bridge 2</t>
  </si>
  <si>
    <t>General Notes and Bid Item Notes</t>
  </si>
  <si>
    <t>Incorporate Report of Core Borings</t>
  </si>
  <si>
    <t>Existing Bridge Plans</t>
  </si>
  <si>
    <t>Temporary Bridge</t>
  </si>
  <si>
    <t>Movable Span</t>
  </si>
  <si>
    <t>Retaining Walls</t>
  </si>
  <si>
    <t>Miscellaneous Structures</t>
  </si>
  <si>
    <t>%</t>
  </si>
  <si>
    <t>Total</t>
  </si>
  <si>
    <t>Bridge Geometry</t>
  </si>
  <si>
    <t>Ship Impact Data Collection</t>
  </si>
  <si>
    <t>Ship Impact Criteria</t>
  </si>
  <si>
    <t>Superstructure Alternatives</t>
  </si>
  <si>
    <t>Foundation &amp; Substructure Alternatives</t>
  </si>
  <si>
    <t>Deep Foundations</t>
  </si>
  <si>
    <t>Aesthetics</t>
  </si>
  <si>
    <t>Constructibility Requirements</t>
  </si>
  <si>
    <t>Quantity and Cost Estimates</t>
  </si>
  <si>
    <t>Exhibits</t>
  </si>
  <si>
    <t>Report Preparation</t>
  </si>
  <si>
    <t>BDR Submittal Package</t>
  </si>
  <si>
    <t>Construction Staging</t>
  </si>
  <si>
    <t>General Layout Design and Plans</t>
  </si>
  <si>
    <t>Overall Bridge Final Geometry</t>
  </si>
  <si>
    <t>Expansion/Contraction Analysis</t>
  </si>
  <si>
    <t>General Plan and Elevation</t>
  </si>
  <si>
    <t>Approach Slab Plan and Details</t>
  </si>
  <si>
    <t>Miscellaneous Details</t>
  </si>
  <si>
    <t>End Bent Design and Plans</t>
  </si>
  <si>
    <t>End Bent Geometry</t>
  </si>
  <si>
    <t>End Bent Structural Design</t>
  </si>
  <si>
    <t>End Bent Plan and Elevation</t>
  </si>
  <si>
    <t>End Bent Details</t>
  </si>
  <si>
    <t>Intermediate Bent Design and Plans</t>
  </si>
  <si>
    <t>Bent Geometry</t>
  </si>
  <si>
    <t>Bent Stability Analysis</t>
  </si>
  <si>
    <t>Bent Structural Design</t>
  </si>
  <si>
    <t>Bent Plan and Elevation</t>
  </si>
  <si>
    <t>Bent Details</t>
  </si>
  <si>
    <t>Total Range</t>
  </si>
  <si>
    <t>PSM</t>
  </si>
  <si>
    <t>Data Compiler</t>
  </si>
  <si>
    <t>Map/Data Editor</t>
  </si>
  <si>
    <t>Ortho Analyst</t>
  </si>
  <si>
    <t>Lab Processor</t>
  </si>
  <si>
    <t>Flight Crew</t>
  </si>
  <si>
    <t xml:space="preserve">Frame </t>
  </si>
  <si>
    <t>Flight crew only</t>
  </si>
  <si>
    <t>Compiler only</t>
  </si>
  <si>
    <t>PSM only</t>
  </si>
  <si>
    <t>Complier only</t>
  </si>
  <si>
    <t>Mobilization</t>
  </si>
  <si>
    <t xml:space="preserve">Hour </t>
  </si>
  <si>
    <t xml:space="preserve">Mile </t>
  </si>
  <si>
    <t>Ortho Analyst only</t>
  </si>
  <si>
    <t>Lab Processor only</t>
  </si>
  <si>
    <t>Map/Data Editor only</t>
  </si>
  <si>
    <t>Foundation Layout</t>
  </si>
  <si>
    <t>Finish Grade Elevation Calculation</t>
  </si>
  <si>
    <t>Finish Grade Elevations</t>
  </si>
  <si>
    <t>Bridge Deck Design</t>
  </si>
  <si>
    <t>Prestressed Slab Unit Design</t>
  </si>
  <si>
    <t>Reinforcing Bar Lists</t>
  </si>
  <si>
    <t>Reinforcing Bar List</t>
  </si>
  <si>
    <t>Cast-in-Place Slab Bridges</t>
  </si>
  <si>
    <t>Superstructure Plan</t>
  </si>
  <si>
    <t>Superstructure Sections and Details</t>
  </si>
  <si>
    <t>Prestressed Slab Unit Bridges</t>
  </si>
  <si>
    <t>EA design</t>
  </si>
  <si>
    <t>Prestressed Slab Unit Layout</t>
  </si>
  <si>
    <t>Prestressed Slab Unit Details and Schedule</t>
  </si>
  <si>
    <t>Deck Topping Reinforcing Layout</t>
  </si>
  <si>
    <t>Wingwall Design and Geometry</t>
  </si>
  <si>
    <t>EA Bent</t>
  </si>
  <si>
    <t>EA bent</t>
  </si>
  <si>
    <t>Pier Design and Plans</t>
  </si>
  <si>
    <t>Pier Geometry</t>
  </si>
  <si>
    <t>EA pier</t>
  </si>
  <si>
    <t>Pier Stability Analysis</t>
  </si>
  <si>
    <t>Pier Structural Design</t>
  </si>
  <si>
    <t>Pier Plan and Elevation</t>
  </si>
  <si>
    <t>Pier Details</t>
  </si>
  <si>
    <t>Superstructure Deck Design and Plans</t>
  </si>
  <si>
    <t>Finish Grade Elevation (FGE) Calculation</t>
  </si>
  <si>
    <t>Utilities</t>
  </si>
  <si>
    <t>Short Span Concrete Bridge</t>
  </si>
  <si>
    <t>Medium Span Concrete Bridge</t>
  </si>
  <si>
    <t>Structural Steel  Bridge</t>
  </si>
  <si>
    <t>Segmental Concrete Bridge</t>
  </si>
  <si>
    <t>Signing &amp; Pavement Marking Analysis</t>
  </si>
  <si>
    <t>Signing &amp; Pavement Marking Plans</t>
  </si>
  <si>
    <t>Architecture Development</t>
  </si>
  <si>
    <t>Noise Barriers Impact Design Assessment</t>
  </si>
  <si>
    <t>ITS Analysis</t>
  </si>
  <si>
    <t>ITS Plans</t>
  </si>
  <si>
    <t>Structures - Summary, Misc. Tasks, Dwgs.</t>
  </si>
  <si>
    <t>Project Common and General Tasks</t>
  </si>
  <si>
    <t>10. Structures - Bridge Development Report</t>
  </si>
  <si>
    <t>12. Structures - Short Span Concrete Bridge</t>
  </si>
  <si>
    <t>13. Structures - Medium Span Concrete Bridge</t>
  </si>
  <si>
    <t>14. Structures - Structural Steel Bridge</t>
  </si>
  <si>
    <t>15. Structures - Segmental Concrete Bridge</t>
  </si>
  <si>
    <t>19. Signing &amp; Pavement Marking Analysis</t>
  </si>
  <si>
    <t>20. Signing &amp; Pavement Marking Plans</t>
  </si>
  <si>
    <t>Bridge Deck Reinforcing and Concrete Quantities</t>
  </si>
  <si>
    <t>Superstructure Section</t>
  </si>
  <si>
    <t>Preparation of Reinforcing Bar List</t>
  </si>
  <si>
    <t>Miscellaneous Superstructure Details</t>
  </si>
  <si>
    <t>Continuous Concrete Girder Design</t>
  </si>
  <si>
    <t>Longitudinal Analysis</t>
  </si>
  <si>
    <t>Section Properties</t>
  </si>
  <si>
    <t>Material Properties</t>
  </si>
  <si>
    <t>Construction Sequence</t>
  </si>
  <si>
    <t>Tendon Layouts</t>
  </si>
  <si>
    <t>Live Load Analysis</t>
  </si>
  <si>
    <t>Temperature Gradient</t>
  </si>
  <si>
    <t>Time Dependent Analysis</t>
  </si>
  <si>
    <t>Stress Summary</t>
  </si>
  <si>
    <t>Ultimate Moments</t>
  </si>
  <si>
    <t>Ultimate Shear</t>
  </si>
  <si>
    <t>Construction Loading</t>
  </si>
  <si>
    <t>Framing Plan</t>
  </si>
  <si>
    <t>Girder Elevation</t>
  </si>
  <si>
    <t>Structural Steel Details</t>
  </si>
  <si>
    <t>Splice Details</t>
  </si>
  <si>
    <t>Girder Deflections and Camber</t>
  </si>
  <si>
    <t>Simple Span Concrete Design</t>
  </si>
  <si>
    <t xml:space="preserve">Prestressed Beam </t>
  </si>
  <si>
    <t xml:space="preserve">Prestressed Beam Schedules </t>
  </si>
  <si>
    <t>Superstructure Plans</t>
  </si>
  <si>
    <t>Expansion Joints</t>
  </si>
  <si>
    <t>Miscellaneous Bridge Deck Details</t>
  </si>
  <si>
    <t>Structural Steel Plate Girder Design</t>
  </si>
  <si>
    <t>Unit Modeling</t>
  </si>
  <si>
    <t>Section Design</t>
  </si>
  <si>
    <t>Stiffener Design and Locations</t>
  </si>
  <si>
    <t>Connections</t>
  </si>
  <si>
    <t>Splice Design</t>
  </si>
  <si>
    <t>Shear Stud Connectors</t>
  </si>
  <si>
    <t>Deflection Analysis</t>
  </si>
  <si>
    <t>Structural Steel Box Girder Design</t>
  </si>
  <si>
    <t>Final Bridge Geometry</t>
  </si>
  <si>
    <t>Casting Geometry Calculation</t>
  </si>
  <si>
    <t>Finish Grade Geometry Calculation</t>
  </si>
  <si>
    <t>Construction Schedule</t>
  </si>
  <si>
    <t>Overhead Street Name Sign Design</t>
  </si>
  <si>
    <t>Pole Elevation Analysis</t>
  </si>
  <si>
    <t>Design Documentation</t>
  </si>
  <si>
    <t>Traffic Signal Operation Report</t>
  </si>
  <si>
    <t>Phase Reviews</t>
  </si>
  <si>
    <t>Hour / Unit</t>
  </si>
  <si>
    <t>Lightning and Surge Suppression</t>
  </si>
  <si>
    <t>Electrical Plan and Elevation</t>
  </si>
  <si>
    <t>Cast-in-Place Retaining Walls</t>
  </si>
  <si>
    <t xml:space="preserve">General Notes, Tables and Misc. Details </t>
  </si>
  <si>
    <t>18. Structures - Miscellaneous Total</t>
  </si>
  <si>
    <t>Overhead/Cantilever Sign Structures</t>
  </si>
  <si>
    <t>Signing and Pavement Marking Analysis Technical Subtotal</t>
  </si>
  <si>
    <t>19. Signing and Pavement Marking Analysis Total</t>
  </si>
  <si>
    <t>Multi-Post Sign Support Calculations</t>
  </si>
  <si>
    <t>Sign Panel Design</t>
  </si>
  <si>
    <t>Queue Length Analysis</t>
  </si>
  <si>
    <t>Power Company (service point coordination)</t>
  </si>
  <si>
    <t>Maintaining Agency (cities, counties)</t>
  </si>
  <si>
    <t>Other Signalization Analysis</t>
  </si>
  <si>
    <t>FDEP Lighting (coast areas)</t>
  </si>
  <si>
    <t>FDEP Coordination and Report</t>
  </si>
  <si>
    <t>Other Lighting Analysis</t>
  </si>
  <si>
    <t>Pole Data, Legend and Criteria</t>
  </si>
  <si>
    <t>Utility Owners</t>
  </si>
  <si>
    <t>Local Agency for Tree Removal</t>
  </si>
  <si>
    <t>Local Citizen Group(s)</t>
  </si>
  <si>
    <t>Outdoor Advertising</t>
  </si>
  <si>
    <t>Permits</t>
  </si>
  <si>
    <t>Only if LBR tests are required</t>
  </si>
  <si>
    <t>Railroad, Transit, and/or Airport Coordination</t>
  </si>
  <si>
    <t>Pavement Type Selection Report</t>
  </si>
  <si>
    <t xml:space="preserve">Field Work </t>
  </si>
  <si>
    <t>Pond Site Alternatives</t>
  </si>
  <si>
    <t>Species Surveys</t>
  </si>
  <si>
    <t>Complete and Submit All Required Wetland Permit Applications</t>
  </si>
  <si>
    <t>Complete and Submit All Required Species Permit Applications</t>
  </si>
  <si>
    <t>NEPA or SEIR Reevaluation</t>
  </si>
  <si>
    <t>Wetland Impact Analysis</t>
  </si>
  <si>
    <t>Contamination Impact Analysis</t>
  </si>
  <si>
    <t>Asbestos Survey</t>
  </si>
  <si>
    <t>NMFS</t>
  </si>
  <si>
    <t>Load Rating for damaged/widened structures</t>
  </si>
  <si>
    <t>When ONLY 30% plans are final deliverable, use Task Nos. as shown for applicable bridge types for project Activities 12 thru 16.  Staffhours to be negotiated and scaled appropriately.</t>
  </si>
  <si>
    <t>Beam Stability</t>
  </si>
  <si>
    <t>Beam/girder stability</t>
  </si>
  <si>
    <t>Bearing pad and bearing plate design</t>
  </si>
  <si>
    <t>Type/
Span</t>
  </si>
  <si>
    <t>Bearing pad and bearing plate details</t>
  </si>
  <si>
    <t>Bearing</t>
  </si>
  <si>
    <t>Erection Scheme</t>
  </si>
  <si>
    <t>Erection scheme analysis</t>
  </si>
  <si>
    <t>EA
Critical
Stage</t>
  </si>
  <si>
    <t>Erection scheme</t>
  </si>
  <si>
    <t>Text
Pages</t>
  </si>
  <si>
    <t>Stair Section, Enlarged Stair Plan and Details</t>
  </si>
  <si>
    <t>31.34.1</t>
  </si>
  <si>
    <t>31.34.2</t>
  </si>
  <si>
    <t>31.34.3</t>
  </si>
  <si>
    <t>31.34.4</t>
  </si>
  <si>
    <t>31.34.5</t>
  </si>
  <si>
    <t>31.34.6</t>
  </si>
  <si>
    <t>31.34.7</t>
  </si>
  <si>
    <t>31.64.1</t>
  </si>
  <si>
    <t>31.64.2</t>
  </si>
  <si>
    <t>31.64.3</t>
  </si>
  <si>
    <t>31.64.4</t>
  </si>
  <si>
    <t>31.64.5</t>
  </si>
  <si>
    <t>31.64.6</t>
  </si>
  <si>
    <t>31.64.7</t>
  </si>
  <si>
    <t>31.83.1</t>
  </si>
  <si>
    <t>31.83.2</t>
  </si>
  <si>
    <t>31.83.3</t>
  </si>
  <si>
    <t>31.83.4</t>
  </si>
  <si>
    <t>31.83.5</t>
  </si>
  <si>
    <t>31.83.6</t>
  </si>
  <si>
    <t>31.83.7</t>
  </si>
  <si>
    <t>31.98.1</t>
  </si>
  <si>
    <t>31.98.2</t>
  </si>
  <si>
    <t>31.98.3</t>
  </si>
  <si>
    <t>31.98.4</t>
  </si>
  <si>
    <t>31.98.5</t>
  </si>
  <si>
    <t>31.98.6</t>
  </si>
  <si>
    <t>31.98.7</t>
  </si>
  <si>
    <t>31.111.1</t>
  </si>
  <si>
    <t>31.111.2</t>
  </si>
  <si>
    <t>31.111.3</t>
  </si>
  <si>
    <t>31.111.4</t>
  </si>
  <si>
    <t>31.111.5</t>
  </si>
  <si>
    <t>31.111.6</t>
  </si>
  <si>
    <t>31.111.7</t>
  </si>
  <si>
    <t>31.137.1</t>
  </si>
  <si>
    <t>31.137.2</t>
  </si>
  <si>
    <t>31.137.3</t>
  </si>
  <si>
    <t>31.137.4</t>
  </si>
  <si>
    <t>31.137.5</t>
  </si>
  <si>
    <t>31.137.6</t>
  </si>
  <si>
    <t>31.137.7</t>
  </si>
  <si>
    <t>Building Information Modeling (BIM)</t>
  </si>
  <si>
    <t>Project</t>
  </si>
  <si>
    <t>- -</t>
  </si>
  <si>
    <t>Using AutoCad Revit or a similar program for the production of construction documents does not cost the Client/Owner any additional design fee. However, the proportion of the fee is more front loaded because of the design process. The creation of the 3D model is part of the design and must be converted into 2D to print the construction documents. The additional use of the Virtual 3D model can provide additional advantages and services, but at an additional cost. Another very useful feature is the user's ability to visualize the spaces in 3D early on as part of the approval process.</t>
  </si>
  <si>
    <t>8.14.4</t>
  </si>
  <si>
    <t>Noise Barrier Walls (Ground Mount)</t>
  </si>
  <si>
    <t>35. Geotechnical</t>
  </si>
  <si>
    <t>Senior LiDAR Technician</t>
  </si>
  <si>
    <t>LiDAR Technician</t>
  </si>
  <si>
    <t>LiDAR Operator</t>
  </si>
  <si>
    <t>Field Technician</t>
  </si>
  <si>
    <t>Terrestrial Mobile LiDAR Mission Planning</t>
  </si>
  <si>
    <t>Scan Miles</t>
  </si>
  <si>
    <t>PSM Only</t>
  </si>
  <si>
    <t>Sr. LiDAR Tech Only</t>
  </si>
  <si>
    <t>LiDAR Technician Only</t>
  </si>
  <si>
    <t>Project Control Point Coordination</t>
  </si>
  <si>
    <t>Terrestrial Mobile LiDAR Mobilization</t>
  </si>
  <si>
    <t>Personnel</t>
  </si>
  <si>
    <t>LiDAR Operator Only</t>
  </si>
  <si>
    <t>Field Technician Only</t>
  </si>
  <si>
    <t>Terrestrial Mobile LiDAR Mission</t>
  </si>
  <si>
    <t>LiDAR Sensor Operator</t>
  </si>
  <si>
    <t xml:space="preserve">Number of Field Technician(s) = </t>
  </si>
  <si>
    <t>1-Technician  to drive vehicle , 1-base station</t>
  </si>
  <si>
    <t>Terrestrial Mobile LiDAR Processing</t>
  </si>
  <si>
    <t>Terrestrial Mobile Photography Processing</t>
  </si>
  <si>
    <t>Transformation / Adjustment</t>
  </si>
  <si>
    <t>Classification / Editing</t>
  </si>
  <si>
    <t>Corridor Miles</t>
  </si>
  <si>
    <t>Specific Surface Reporting</t>
  </si>
  <si>
    <t>Topographic (3D) Mapping</t>
  </si>
  <si>
    <t>Topographic (2D) Planimetric Mapping</t>
  </si>
  <si>
    <t>CADD Edits</t>
  </si>
  <si>
    <t>Survey Report</t>
  </si>
  <si>
    <t>LiDAR Tech Only</t>
  </si>
  <si>
    <t>Quality Assurance / Quality Control</t>
  </si>
  <si>
    <t xml:space="preserve">* The low end of the range is for rural 2-lane; medium range is for typical Multi-Lane; the high end of the range is for urban/interstate. </t>
  </si>
  <si>
    <t>Terrestrial Mobile LiDAR Mapping Submittal Review</t>
  </si>
  <si>
    <t>Carries to 30.16</t>
  </si>
  <si>
    <t>Terrestrial Mobile LiDAR</t>
  </si>
  <si>
    <t>30. Terrestrial Mobile LiDAR</t>
  </si>
  <si>
    <t>See Basis for reducing by 35.35</t>
  </si>
  <si>
    <t>Duplication of Structural Effort?</t>
  </si>
  <si>
    <t>Duplication of Roadway Effort?</t>
  </si>
  <si>
    <t>Duplication of Drainage Effort?</t>
  </si>
  <si>
    <t xml:space="preserve">Review Utility Markups &amp; Work Schedules, and Processing of Schedules &amp; Agreements    </t>
  </si>
  <si>
    <t>Design Variations:</t>
  </si>
  <si>
    <t>Design Exceptions:</t>
  </si>
  <si>
    <t>months/days</t>
  </si>
  <si>
    <t>Risk Assessment Workshop</t>
  </si>
  <si>
    <t>Typical Section Sheets</t>
  </si>
  <si>
    <t>Diaphragm Design</t>
  </si>
  <si>
    <t>In tab "Summary" - enter name of firm in cell C4.</t>
  </si>
  <si>
    <t>In tab "Summary" - enter name of prime firm in cell C4.  Add names of subconsultants.  Add hours from each subconsultant in respective disciplines.</t>
  </si>
  <si>
    <r>
      <t xml:space="preserve">1.  This worksheet provides the distribution of a </t>
    </r>
    <r>
      <rPr>
        <u/>
        <sz val="14"/>
        <color indexed="8"/>
        <rFont val="Arial"/>
        <family val="2"/>
      </rPr>
      <t>firm's total</t>
    </r>
    <r>
      <rPr>
        <sz val="14"/>
        <color indexed="8"/>
        <rFont val="Arial"/>
        <family val="2"/>
      </rPr>
      <t xml:space="preserve"> staff hours for a project.  </t>
    </r>
  </si>
  <si>
    <t>5.  This spreadsheet to be provided in Technical Proposals for Districts that require a breakdown of hours by classification.</t>
  </si>
  <si>
    <r>
      <t xml:space="preserve">1.  This worksheet provides the distribution of the </t>
    </r>
    <r>
      <rPr>
        <u/>
        <sz val="14"/>
        <color indexed="8"/>
        <rFont val="Arial"/>
        <family val="2"/>
      </rPr>
      <t>grand total</t>
    </r>
    <r>
      <rPr>
        <sz val="14"/>
        <color indexed="8"/>
        <rFont val="Arial"/>
        <family val="2"/>
      </rPr>
      <t xml:space="preserve"> staff hours for a project.  </t>
    </r>
  </si>
  <si>
    <t>Other Agency Meetings</t>
  </si>
  <si>
    <t>Drainage Map (Including Interchanges)</t>
  </si>
  <si>
    <t>Exception Processing</t>
  </si>
  <si>
    <t>Key Sheet and Index of Drawings</t>
  </si>
  <si>
    <t>Shallow Foundations / GRS Abutments</t>
  </si>
  <si>
    <t>EA Foundation Evaluated</t>
  </si>
  <si>
    <t>HVAC/Plumbing/Electrical Cables</t>
  </si>
  <si>
    <t>Non-Standard High Mast Lighting Structures</t>
  </si>
  <si>
    <r>
      <t>Design of Noise Barrier Walls Covered by Standards</t>
    </r>
    <r>
      <rPr>
        <sz val="10"/>
        <rFont val="Symbol"/>
        <family val="1"/>
        <charset val="2"/>
      </rPr>
      <t/>
    </r>
  </si>
  <si>
    <t>Design of Noise Barrier Walls Not Covered by Standards</t>
  </si>
  <si>
    <t>Carries to 19.12</t>
  </si>
  <si>
    <t>Room Finish Schedule or Finish Plan</t>
  </si>
  <si>
    <t>Door and Window Schedule</t>
  </si>
  <si>
    <t>Carries to 33.18</t>
  </si>
  <si>
    <t>35. Geotechnical Total</t>
  </si>
  <si>
    <t>Lower End of Range Projects</t>
  </si>
  <si>
    <t>Middle of Range Projects</t>
  </si>
  <si>
    <t>Upper End of Range</t>
  </si>
  <si>
    <t>(Urban / Rural / Int.)</t>
  </si>
  <si>
    <t>(NHS/FIHS/Off Sys.)</t>
  </si>
  <si>
    <t>Date of Negotiation:</t>
  </si>
  <si>
    <t>Project Activity:</t>
  </si>
  <si>
    <t>Estimated By:</t>
  </si>
  <si>
    <t>Negotiated By: (name - firm)</t>
  </si>
  <si>
    <t>Consultant</t>
  </si>
  <si>
    <t>3. Project Common &amp; Project General Tasks</t>
  </si>
  <si>
    <t>Enter name &amp; firm</t>
  </si>
  <si>
    <t>Enter name &amp; office</t>
  </si>
  <si>
    <t>9. Structures Summary</t>
  </si>
  <si>
    <t>12. Structures - Short Span Concrete</t>
  </si>
  <si>
    <t>13. Structures - Medium Span Concrete</t>
  </si>
  <si>
    <t>14. Structures - Structural Steel</t>
  </si>
  <si>
    <t>15. Structures - Segmental Concrete</t>
  </si>
  <si>
    <t>19. Signing and Pavement Marking Analysis</t>
  </si>
  <si>
    <t>20. Signing and Pavement Marking Plans</t>
  </si>
  <si>
    <t>27. Survey</t>
  </si>
  <si>
    <t>Total PM Meeting Hours carries to Task 3.6 above</t>
  </si>
  <si>
    <t>UTILITY GUIDELINES</t>
  </si>
  <si>
    <t>The staff hour ranges presented in this section represent the work effort that might be expected for individual tasks on typical roadway projects, ranging from a standard 2-lane rural resurfacing project (lower end of range) to a complicated urban reconstruction project  (upper end of range). The ranges represent neither the minimum nor maximum hours that might be negotiated on a project for individual utility tasks. Hours below or above the presented ranges may be applicable based on the constraints or requirements that are specific to the individual project. Specific aspects of each individual project should be considered in negotiating hours for each individual task.  Whenever possible, examples of individual tasks will be included to provide guidance in determining what types of effort are associated with each individual task.</t>
  </si>
  <si>
    <t>Any Verified Vertical Elevation and Horizontal Locaiton (Vvh; SUE) information is addressed in the Survey activity.</t>
  </si>
  <si>
    <t>The following are general examples of the types of projects which would contain work effort from below the staff hour ranges contained in this handbook to above the ranges. This list is not inclusive, or always exact, but will provide the basis for beginning estimation and negotiation of staff hours for a project.</t>
  </si>
  <si>
    <t>Low Range Projects</t>
  </si>
  <si>
    <r>
      <t>·</t>
    </r>
    <r>
      <rPr>
        <sz val="10"/>
        <rFont val="Arial"/>
        <family val="2"/>
      </rPr>
      <t>  Rural 2-lane resurfacing (with no 3R improvements).</t>
    </r>
  </si>
  <si>
    <r>
      <t>·</t>
    </r>
    <r>
      <rPr>
        <sz val="10"/>
        <rFont val="Arial"/>
        <family val="2"/>
      </rPr>
      <t>  Sidewalk project with no utility involvement.</t>
    </r>
  </si>
  <si>
    <r>
      <t>·</t>
    </r>
    <r>
      <rPr>
        <sz val="10"/>
        <rFont val="Arial"/>
        <family val="2"/>
      </rPr>
      <t>  Minor bridge repair projects (painting or caulking) with no utility involvement.</t>
    </r>
  </si>
  <si>
    <r>
      <t>·</t>
    </r>
    <r>
      <rPr>
        <sz val="10"/>
        <rFont val="Arial"/>
        <family val="2"/>
      </rPr>
      <t>  Multi-lane limited access resurfacing (no interchange involvement).</t>
    </r>
  </si>
  <si>
    <r>
      <t>·</t>
    </r>
    <r>
      <rPr>
        <sz val="10"/>
        <rFont val="Arial"/>
        <family val="2"/>
      </rPr>
      <t>  Rural 3R (minor safety improvements)</t>
    </r>
  </si>
  <si>
    <r>
      <t>·</t>
    </r>
    <r>
      <rPr>
        <sz val="10"/>
        <rFont val="Arial"/>
        <family val="2"/>
      </rPr>
      <t>  Rural Signalization</t>
    </r>
  </si>
  <si>
    <r>
      <t>·</t>
    </r>
    <r>
      <rPr>
        <sz val="10"/>
        <rFont val="Arial"/>
        <family val="2"/>
      </rPr>
      <t>  Multi-lane limited access resurfacing (safety, earthwork, and minor intersection involvement).</t>
    </r>
  </si>
  <si>
    <r>
      <t>·</t>
    </r>
    <r>
      <rPr>
        <sz val="10"/>
        <rFont val="Arial"/>
        <family val="2"/>
      </rPr>
      <t>  Intersection improvements without lane additions or signalization</t>
    </r>
  </si>
  <si>
    <r>
      <t>·</t>
    </r>
    <r>
      <rPr>
        <sz val="10"/>
        <rFont val="Arial"/>
        <family val="2"/>
      </rPr>
      <t>  Rural 3R (major safety, minor earthwork, realigning ditches).</t>
    </r>
  </si>
  <si>
    <r>
      <t>·</t>
    </r>
    <r>
      <rPr>
        <sz val="10"/>
        <rFont val="Arial"/>
        <family val="2"/>
      </rPr>
      <t>  Urban 3R (safety, no change to profile grade line, utility exception granted).</t>
    </r>
  </si>
  <si>
    <r>
      <t>·</t>
    </r>
    <r>
      <rPr>
        <sz val="10"/>
        <rFont val="Arial"/>
        <family val="2"/>
      </rPr>
      <t>  Highway lighting (FDOT Installed).</t>
    </r>
  </si>
  <si>
    <r>
      <t>·</t>
    </r>
    <r>
      <rPr>
        <sz val="10"/>
        <rFont val="Arial"/>
        <family val="2"/>
      </rPr>
      <t>  Rural widening/resurfacing (minor ROW and earthwork).</t>
    </r>
  </si>
  <si>
    <r>
      <t>·</t>
    </r>
    <r>
      <rPr>
        <sz val="10"/>
        <rFont val="Arial"/>
        <family val="2"/>
      </rPr>
      <t>  Urban Signalization with utility impact.</t>
    </r>
  </si>
  <si>
    <r>
      <t>·</t>
    </r>
    <r>
      <rPr>
        <sz val="10"/>
        <rFont val="Arial"/>
        <family val="2"/>
      </rPr>
      <t>  Intersection improvements with lane additions and signalization.</t>
    </r>
  </si>
  <si>
    <r>
      <t>·</t>
    </r>
    <r>
      <rPr>
        <sz val="10"/>
        <rFont val="Arial"/>
        <family val="2"/>
      </rPr>
      <t>  Urban 3R (major safety, extensive above ground feature relocation).</t>
    </r>
  </si>
  <si>
    <r>
      <t>·</t>
    </r>
    <r>
      <rPr>
        <sz val="10"/>
        <rFont val="Arial"/>
        <family val="2"/>
      </rPr>
      <t>  Rural 2-lane new construction (new alignment, ROW, and earthwork).</t>
    </r>
  </si>
  <si>
    <r>
      <t>·</t>
    </r>
    <r>
      <rPr>
        <sz val="10"/>
        <rFont val="Arial"/>
        <family val="2"/>
      </rPr>
      <t>  Rural 2-lane to urban multi-lane reconstruction (ROW and intersection involvement).</t>
    </r>
  </si>
  <si>
    <r>
      <t>·</t>
    </r>
    <r>
      <rPr>
        <sz val="10"/>
        <rFont val="Arial"/>
        <family val="2"/>
      </rPr>
      <t>  Rural or urban 4-lane to 6-lane widening/resurfacing (widening in median, minor ROW, earthwork, and intersection involvement).</t>
    </r>
  </si>
  <si>
    <r>
      <t>·</t>
    </r>
    <r>
      <rPr>
        <sz val="10"/>
        <rFont val="Arial"/>
        <family val="2"/>
      </rPr>
      <t>  Urban Multi-intersection Signalization with utility impact.</t>
    </r>
  </si>
  <si>
    <r>
      <t>·</t>
    </r>
    <r>
      <rPr>
        <sz val="10"/>
        <rFont val="Arial"/>
        <family val="2"/>
      </rPr>
      <t>  Rural multi-lane new construction (new alignment, ROW, earthwork and intersection involvement).</t>
    </r>
  </si>
  <si>
    <r>
      <t>·</t>
    </r>
    <r>
      <rPr>
        <sz val="10"/>
        <rFont val="Arial"/>
        <family val="2"/>
      </rPr>
      <t>  Rural 2-lane to 4-lane (major ROW and earthwork).</t>
    </r>
  </si>
  <si>
    <r>
      <t>·</t>
    </r>
    <r>
      <rPr>
        <sz val="10"/>
        <rFont val="Arial"/>
        <family val="2"/>
      </rPr>
      <t>  Multi-lane limited access reconstruction (ROW and interchange involvement).</t>
    </r>
  </si>
  <si>
    <r>
      <t>·</t>
    </r>
    <r>
      <rPr>
        <sz val="10"/>
        <rFont val="Arial"/>
        <family val="2"/>
      </rPr>
      <t>  Multi-lane rural limited access new construction (new alignment, ROW and interchange construction).</t>
    </r>
  </si>
  <si>
    <r>
      <t>·</t>
    </r>
    <r>
      <rPr>
        <sz val="10"/>
        <rFont val="Arial"/>
        <family val="2"/>
      </rPr>
      <t>  Urban multi-lane new construction (new alignment, ROW and intersection construction).</t>
    </r>
  </si>
  <si>
    <r>
      <t>·</t>
    </r>
    <r>
      <rPr>
        <sz val="10"/>
        <rFont val="Arial"/>
        <family val="2"/>
      </rPr>
      <t>  Multi-lane limited access, urban reconstruction or new alignment with major interchange involvement (major ROW and interchange</t>
    </r>
  </si>
  <si>
    <t>construction, major access management impacts).</t>
  </si>
  <si>
    <r>
      <t>·</t>
    </r>
    <r>
      <rPr>
        <sz val="10"/>
        <rFont val="Arial"/>
        <family val="2"/>
      </rPr>
      <t>  Multi-lane Urban limited access new construction (new alignment, major ROW and, major interchange involvement).</t>
    </r>
  </si>
  <si>
    <r>
      <t>Typical Low-Range Project</t>
    </r>
    <r>
      <rPr>
        <sz val="10"/>
        <rFont val="Arial"/>
        <family val="2"/>
      </rPr>
      <t>- A low-range project will typically not include additional travel lanes, but may include minor wetland or surface water impacts not requiring mitigation.  Low-range projects do not typically require authorization for use of Sovereign Submerged Lands and have no involvement with Threatened or Endangered Species.  Examples of typical low-range projects may include permitting for:</t>
    </r>
  </si>
  <si>
    <r>
      <t>·</t>
    </r>
    <r>
      <rPr>
        <sz val="10"/>
        <rFont val="Arial"/>
        <family val="2"/>
      </rPr>
      <t>  Minor intersection improvements</t>
    </r>
  </si>
  <si>
    <r>
      <t>·</t>
    </r>
    <r>
      <rPr>
        <sz val="10"/>
        <rFont val="Arial"/>
        <family val="2"/>
      </rPr>
      <t>  Culvert extensions</t>
    </r>
  </si>
  <si>
    <r>
      <t>·</t>
    </r>
    <r>
      <rPr>
        <sz val="10"/>
        <rFont val="Arial"/>
        <family val="2"/>
      </rPr>
      <t>  Bridge replacement (in-kind or rehabilitation)</t>
    </r>
  </si>
  <si>
    <r>
      <t>·</t>
    </r>
    <r>
      <rPr>
        <sz val="10"/>
        <rFont val="Arial"/>
        <family val="2"/>
      </rPr>
      <t>  Shoulder widening</t>
    </r>
  </si>
  <si>
    <r>
      <t>·</t>
    </r>
    <r>
      <rPr>
        <sz val="10"/>
        <rFont val="Arial"/>
        <family val="2"/>
      </rPr>
      <t xml:space="preserve">  Rehabilitation, Resurfacing, and Restoration  </t>
    </r>
  </si>
  <si>
    <r>
      <t>·</t>
    </r>
    <r>
      <rPr>
        <sz val="10"/>
        <rFont val="Arial"/>
        <family val="2"/>
      </rPr>
      <t xml:space="preserve">  Sidewalks    </t>
    </r>
  </si>
  <si>
    <t>Permits may be issued from the following agencies:</t>
  </si>
  <si>
    <r>
      <t>·</t>
    </r>
    <r>
      <rPr>
        <sz val="10"/>
        <rFont val="Arial"/>
        <family val="2"/>
      </rPr>
      <t>  USCG (Advanced Approval)</t>
    </r>
  </si>
  <si>
    <r>
      <t>·</t>
    </r>
    <r>
      <rPr>
        <sz val="10"/>
        <rFont val="Arial"/>
        <family val="2"/>
      </rPr>
      <t>  Local Government</t>
    </r>
  </si>
  <si>
    <r>
      <t>·</t>
    </r>
    <r>
      <rPr>
        <sz val="10"/>
        <rFont val="Arial"/>
        <family val="2"/>
      </rPr>
      <t>  Multi-lane reconstruction</t>
    </r>
  </si>
  <si>
    <r>
      <t>·</t>
    </r>
    <r>
      <rPr>
        <sz val="10"/>
        <rFont val="Arial"/>
        <family val="2"/>
      </rPr>
      <t>  Add lane and resurfacing</t>
    </r>
  </si>
  <si>
    <r>
      <t>·</t>
    </r>
    <r>
      <rPr>
        <sz val="10"/>
        <rFont val="Arial"/>
        <family val="2"/>
      </rPr>
      <t>  Bridge widening or replacement (not in-kind)</t>
    </r>
  </si>
  <si>
    <r>
      <t>·</t>
    </r>
    <r>
      <rPr>
        <sz val="10"/>
        <rFont val="Arial"/>
        <family val="2"/>
      </rPr>
      <t>  Minor activities within Water Management District or local drainage district lands</t>
    </r>
  </si>
  <si>
    <r>
      <t>· </t>
    </r>
    <r>
      <rPr>
        <sz val="10"/>
        <rFont val="Arial"/>
        <family val="2"/>
      </rPr>
      <t> WMD Right of Way Occupancy Permit</t>
    </r>
  </si>
  <si>
    <r>
      <t>·</t>
    </r>
    <r>
      <rPr>
        <sz val="10"/>
        <rFont val="Arial"/>
        <family val="2"/>
      </rPr>
      <t>  USCG (bridge permit issued by USCG District)</t>
    </r>
  </si>
  <si>
    <t xml:space="preserve">   ·  FDEP Class V deep well permit</t>
  </si>
  <si>
    <r>
      <t>·</t>
    </r>
    <r>
      <rPr>
        <sz val="10"/>
        <rFont val="Arial"/>
        <family val="2"/>
      </rPr>
      <t>  New road construction</t>
    </r>
  </si>
  <si>
    <r>
      <t>·</t>
    </r>
    <r>
      <rPr>
        <sz val="10"/>
        <rFont val="Arial"/>
        <family val="2"/>
      </rPr>
      <t>  New bridge construction</t>
    </r>
  </si>
  <si>
    <r>
      <t>·</t>
    </r>
    <r>
      <rPr>
        <sz val="10"/>
        <rFont val="Arial"/>
        <family val="2"/>
      </rPr>
      <t>  Adding lanes and resurfacing</t>
    </r>
  </si>
  <si>
    <r>
      <t>·</t>
    </r>
    <r>
      <rPr>
        <sz val="10"/>
        <rFont val="Arial"/>
        <family val="2"/>
      </rPr>
      <t>  Major activities waterward of the CCCL</t>
    </r>
  </si>
  <si>
    <t>·  WMD Right of Way Occupancy Permit</t>
  </si>
  <si>
    <r>
      <t>·</t>
    </r>
    <r>
      <rPr>
        <sz val="10"/>
        <rFont val="Arial"/>
        <family val="2"/>
      </rPr>
      <t>  USCG (bridge permit issued by USCG Headquarters, Washington, D.C.)</t>
    </r>
  </si>
  <si>
    <t>·  Local Government</t>
  </si>
  <si>
    <t>STRUCTURES GUIDELINES</t>
  </si>
  <si>
    <t xml:space="preserve">The staff hour workbook for structural design efforts, the staff hour worksheets, and the typical ranges and descriptions of each task were developed by a committee consisting of individuals from the FDOT and the consulting industry.  </t>
  </si>
  <si>
    <t>It is intended that individuals negotiating work efforts for both the FDOT and the Consultant be experienced structural engineers knowledgeable of the work effort to complete each task.  The worksheets are intended to guide negotiators who have hands on experience designing multiple similar projects.</t>
  </si>
  <si>
    <t xml:space="preserve">These worksheets are intended to accommodate approximately 90% of the structures being designed.  Staff hour ranges are for new, replacement and widened bridges, rural and urban grade separation, interchange bridges, typical trestle and high level water crossings, retaining walls, box culverts, overhead signs, and other miscellaneous structures. The ranges represent neither the minimum nor maximum hours that might be negotiated on a project for individual design tasks.  Hours below or above the presented ranges may be applicable based upon the constraints or requirements that are specific to the individual task.  Specific aspects of each individual project should be considered in negotiating hours for each individual task. </t>
  </si>
  <si>
    <t>Worksheets and ranges have not been developed for rehabilitation or repair projects or exceptionally complex projects (Skyway) or tunnels.  It is anticipated that approximately 10% of structure task efforts will fall outside the ranges, either above or below the maximum and minimum values given, respectively.</t>
  </si>
  <si>
    <t>Activity worksheets have been developed for the different work elements and bridge structure types normally encountered within FDOT projects. Only the Activity worksheets required should be included in the final workbook. Where more than one bridge is included within the project, individual worksheets shall be replicated for each bridge, such as Activity 10 BDR and other bridge task sheets as required. Each of these worksheets will have to be individually linked to the Activity 9 Structures Summary worksheet. It is the Consultant's responsibility to ensure the accuracy of the formulas.</t>
  </si>
  <si>
    <t>There are many cases where individual tasks included within these activity worksheets are not required. In such cases, the number of units shall be indicated as zero. Individual line items shall not be deleted, nor inserted.</t>
  </si>
  <si>
    <t>The following Activity worksheets are provided:</t>
  </si>
  <si>
    <t>Activity 10 addresses Bridge Development Report tasks. The staff hour ranges were developed for general geometric requirements, statical systems, superstructures alternates, substructure alternatives, foundation alternates, vessel collision, scour, precast bridge options, moveable spans, temporary traffic control, constructability requirements, bridge security, retaining wall, quantities, cost estimates and aesthetics consideration. Report preparation including conclusions and recommendations, development of exhibits and supporting documentation are to be included. The option to include Preliminary Plans is also available.</t>
  </si>
  <si>
    <t>·  Activity 11 addresses Temporary Bridge tasks. The staff hour ranges were developed for an ACROW bridge superstructure with layout of substructure and possibly special design of substructure for longer spans or taller substructures than allowed by the Standard Drawings.</t>
  </si>
  <si>
    <t>·  Activity 12 addresses Short Span Concrete bridge tasks. The staff hour ranges were developed for precast and cast-in-place slab type bridges, inverted T and other slab type bridges. Use either Cast-in-Place Bridge or Prestressed Slab Unit Bridge depending on the anticipated structure type.</t>
  </si>
  <si>
    <t xml:space="preserve">·  Activity 13 addresses Medium Span Concrete bridge tasks. The staff hour ranges were developed for precast, prestressed concrete beam bridges designed as simply supported or continuous over intermediate supports. Use either Simple Span Concrete Design or Continuous Concrete Girder Design depending on the anticipated structure type, unless both systems are used in the same bridge. </t>
  </si>
  <si>
    <t>·  Activity 14 addresses Structural Steel bridge tasks. The staff hour ranges were developed for all steel girder superstructure types, including steel plates, standard rolled shapes, box girders, simple and continuous configurations. The forms were not intended to cover steel frames or trusses. Use either Structural Steel Plate Girder Design or Structural Steel Box Girder Design depending on the anticipated structure type.</t>
  </si>
  <si>
    <t>·  Activity 15 addresses Segmental Concrete bridge tasks. The staff hour ranges were developed for precast, cast-in-place, span-by-span, balanced cantilever, single or multi-celled box, multiple box.</t>
  </si>
  <si>
    <t>·  Activity 16 addresses Bascule bridge tasks. The staff hour ranges were developed for the bascule pier, rest pier, movable span, electrical, mechanical &amp; control house. The worksheet does not cover approach spans. Account for approach spans by adding worksheets for Activity 12, 13, 14 or 15, as applicable. The following task clarifications are provided for Activity 16:</t>
  </si>
  <si>
    <t>Task 16.23 Stringer Design: This task is only used if deck stringers are anticipated in the design as is typical for steel grid deck bridges where the deck spans transversely between stringers. If a deck system that spans longitudinally between floorbeams is used, this task is not used.</t>
  </si>
  <si>
    <t>Task 16.27 Sidewalk Bracket Design: This task only used on bridges with sidewalks.</t>
  </si>
  <si>
    <t>Task 16.28 Roadway Bracket Design: This task is used when cantilever brackets are used to support the deck outside of the main girders as is the most common case.</t>
  </si>
  <si>
    <t>Task 16.31 Trunnion Girder Design: This task only used for Hopkins (cantilever) trunnion arrangements.</t>
  </si>
  <si>
    <t>Task 16.39  Bascule GP&amp;E: This task is only used if the bridge length prohibits providing a scale for the overall bridge GP&amp;E that is appropriate for detailing of the movable span (clearances, subcable location, etc.)</t>
  </si>
  <si>
    <t>Task 16.49 Trunnion Girder: This task only used for Hopkins (cantilever) trunnion arrangements.</t>
  </si>
  <si>
    <t>Task 16.50 Cylinder Girder: This task only used for hydraulic cylinder driven bascule bridges incorporating independent cylinder girders.</t>
  </si>
  <si>
    <t>Task 16.55 Pedestrian Rail and Support Details: Use only if bridge has a pedestrian rail.</t>
  </si>
  <si>
    <t>Task 16.56 Curb and Sidewalk Details: Use only if bridge has a raised curb or sidewalk decking that differs from the roadway deck.</t>
  </si>
  <si>
    <t>Task 16.64, 16.65, 16.66, 16.67: Mechanical Drive Design: Use tasks 16.64, 16.65, 16.66, &amp; 16.67 for bridges utilizing an electric motor or hydraulic motor drive train with a rack and pinion. If a hydraulic motor is used use these tasks with Task 16.68, Hydraulic Drive Design.</t>
  </si>
  <si>
    <t>Task 16.68 Hydraulic Drive Design: Use if hydraulic cylinder or hydraulic motor drive is employed in the design. If a hydraulic motor drive is employed, use this task with appropriate tasks from 16.64, 16.65, 16.66, &amp; 16.67.</t>
  </si>
  <si>
    <t>Task 16.89 PLC Logic: Use only for bridges with Programmable Logic Controllers.</t>
  </si>
  <si>
    <t>·  Activity 17 addresses Retaining Wall tasks. The staff hour ranges were developed for permanent and temporary proprietary walls, cast-in-place retaining walls and other retaining walls.</t>
  </si>
  <si>
    <t>·  Activity 18 addresses Miscellaneous structure tasks. The staff hour ranges were developed for concrete box culverts, strain poles, mast arms, overhead and cantilever sign structures, high mast light foundations, noise barrier walls and special structures.</t>
  </si>
  <si>
    <t>SIGNING AND PAVEMENT MARKING GUIDELINES</t>
  </si>
  <si>
    <t xml:space="preserve">The staff hour ranges presented in this section represent the work effort that might be expected for individual design tasks on typical traffic projects.  The ranges represent neither the minimum nor maximum hours that might be negotiated on a project for individual design tasks.  Hours below or above the presented ranges may be applicable based upon the constraints or requirements that are specific to the individual project.  Specific aspects of each individual project should be considered in negotiation hours for each individual task.  Whenever possible, examples of individual tasks will be included to provide guidance in determining what types of effort are associated with each individual task.  </t>
  </si>
  <si>
    <t>A "Lower Range" roadway project may fall in the "Middle Range" for Signing and Pavement Marking projects and vice versa.  See the project ranges below.  The project ranges should be used only for Reference &amp; Master Design Files and Quantities from Analysis.  All other tasks should be defined on task by task basis and should not necessarily use the Project Ranges.</t>
  </si>
  <si>
    <t>Lower Range</t>
  </si>
  <si>
    <t>Middle Range</t>
  </si>
  <si>
    <t>Upper Range</t>
  </si>
  <si>
    <t>SIGNALIZATION GUIDELINES</t>
  </si>
  <si>
    <t>A "Lower Range" roadway project may fall in the "Middle Range" for Lighting projects and vice versa.  See the project ranges below.  The project ranges should be used only for Reference &amp; Master Design Files and Quantities from Analysis.  All other tasks should be defined on task by task basis and should not necessarily use the Project Ranges.</t>
  </si>
  <si>
    <t>1.  Rural 2-Lane Project</t>
  </si>
  <si>
    <t>2.  Vehicular Loop Replacement</t>
  </si>
  <si>
    <t>3.  Flashing Beacon</t>
  </si>
  <si>
    <t>4.  Mid Block Traffic Signal</t>
  </si>
  <si>
    <t>1.  Rural Multi-Lane Highway</t>
  </si>
  <si>
    <t>2.  Urban Multi-Lane with minor R/W issues or Utility impacts</t>
  </si>
  <si>
    <t>3.  Urban 2-Lane with major R/W issues or Utility impacts.</t>
  </si>
  <si>
    <t xml:space="preserve"> Upper Range</t>
  </si>
  <si>
    <t>1.  Urban Multi-Lane with major R/W issues or Utility impacts</t>
  </si>
  <si>
    <t>2.  Single Point Urban Interchange</t>
  </si>
  <si>
    <t>LIGHTING GUIDELINES</t>
  </si>
  <si>
    <t>Roadway Type</t>
  </si>
  <si>
    <t>Existing Roadway</t>
  </si>
  <si>
    <t>Roadway Widening</t>
  </si>
  <si>
    <t>New Roadway Alignment</t>
  </si>
  <si>
    <t>Roadway Elements</t>
  </si>
  <si>
    <t>Minor Intersections</t>
  </si>
  <si>
    <t>Utility Coordination</t>
  </si>
  <si>
    <t>Stakeholder Participation</t>
  </si>
  <si>
    <t>Below to Lower End of Range Projects</t>
  </si>
  <si>
    <r>
      <t>·</t>
    </r>
    <r>
      <rPr>
        <sz val="10"/>
        <rFont val="Arial"/>
        <family val="2"/>
      </rPr>
      <t>  Urban and rural 2-lane resurfacing Level 1 survey.</t>
    </r>
  </si>
  <si>
    <r>
      <t>·</t>
    </r>
    <r>
      <rPr>
        <sz val="10"/>
        <rFont val="Arial"/>
        <family val="2"/>
      </rPr>
      <t>  Rural 2-lane 3R (minor safety, earthwork, and utility involvement) Level 1 or 2.</t>
    </r>
  </si>
  <si>
    <r>
      <t>·</t>
    </r>
    <r>
      <rPr>
        <sz val="10"/>
        <rFont val="Arial"/>
        <family val="2"/>
      </rPr>
      <t>  Rural 4-lane 3R (minor safety, earthwork, and utility involvement) Level 1 or 2</t>
    </r>
  </si>
  <si>
    <r>
      <t>·</t>
    </r>
    <r>
      <rPr>
        <sz val="10"/>
        <rFont val="Arial"/>
        <family val="2"/>
      </rPr>
      <t>  Urban 3R (minor safety, earthwork, and utility involvement, primarily only milling and resurfacing) Level 1 or 2</t>
    </r>
  </si>
  <si>
    <r>
      <t>·</t>
    </r>
    <r>
      <rPr>
        <sz val="10"/>
        <rFont val="Arial"/>
        <family val="2"/>
      </rPr>
      <t>  Multi-lane limited access resurfacing (minimal interchange involvement) Level 1 or 2</t>
    </r>
  </si>
  <si>
    <t xml:space="preserve"> Lower End of Range Projects</t>
  </si>
  <si>
    <r>
      <t>·</t>
    </r>
    <r>
      <rPr>
        <sz val="10"/>
        <rFont val="Arial"/>
        <family val="2"/>
      </rPr>
      <t>  Rural 2-lane 3R (major safety, earthwork, and utility involvement) Level 2 or 3</t>
    </r>
  </si>
  <si>
    <r>
      <t>·</t>
    </r>
    <r>
      <rPr>
        <sz val="10"/>
        <rFont val="Arial"/>
        <family val="2"/>
      </rPr>
      <t>  Rural 4-lane 3R (major safety, earthwork, and utility involvement) Level 2 or 3</t>
    </r>
  </si>
  <si>
    <r>
      <t>·</t>
    </r>
    <r>
      <rPr>
        <sz val="10"/>
        <rFont val="Arial"/>
        <family val="2"/>
      </rPr>
      <t>  Urban 3R (major safety, earthwork, and utility involvement) Level 2 or 3</t>
    </r>
  </si>
  <si>
    <r>
      <t>·</t>
    </r>
    <r>
      <rPr>
        <sz val="10"/>
        <rFont val="Arial"/>
        <family val="2"/>
      </rPr>
      <t>  Rural 2-lane to multi-lane widening/resurfacing (minor ROW, earthwork and utility impacts) Level 2 or 3</t>
    </r>
  </si>
  <si>
    <t>Upper End to Above Range Projects</t>
  </si>
  <si>
    <t>ARCHITECTURE GUIDELINES</t>
  </si>
  <si>
    <t xml:space="preserve">The range of hours following each element of design is to be used as a guide to calculate the number of total hours required to perform that task, including design and drafting. The negotiator must use professional judgment based on the project scope to determine where each task would fall with in the range of hours. Each task must be judged based on its complexity. Various factors must be evaluated when considering the complexity of a project. Two of the primary considerations used to analyze projects are size and level of design effort.  </t>
  </si>
  <si>
    <t>Size factors to consider:</t>
  </si>
  <si>
    <r>
      <t>·</t>
    </r>
    <r>
      <rPr>
        <sz val="10"/>
        <rFont val="Arial"/>
        <family val="2"/>
      </rPr>
      <t>  Amount of information placed on each sheet</t>
    </r>
  </si>
  <si>
    <r>
      <t>·</t>
    </r>
    <r>
      <rPr>
        <sz val="10"/>
        <rFont val="Arial"/>
        <family val="2"/>
      </rPr>
      <t>  Number of unique spaces to be designed</t>
    </r>
  </si>
  <si>
    <r>
      <t>·</t>
    </r>
    <r>
      <rPr>
        <sz val="10"/>
        <rFont val="Arial"/>
        <family val="2"/>
      </rPr>
      <t>  Shape and massing of the structure</t>
    </r>
  </si>
  <si>
    <r>
      <t>·</t>
    </r>
    <r>
      <rPr>
        <sz val="10"/>
        <rFont val="Arial"/>
        <family val="2"/>
      </rPr>
      <t>  Site constraints</t>
    </r>
  </si>
  <si>
    <r>
      <t>·</t>
    </r>
    <r>
      <rPr>
        <sz val="10"/>
        <rFont val="Arial"/>
        <family val="2"/>
      </rPr>
      <t>  Number of stories</t>
    </r>
  </si>
  <si>
    <r>
      <t>·</t>
    </r>
    <r>
      <rPr>
        <sz val="10"/>
        <rFont val="Arial"/>
        <family val="2"/>
      </rPr>
      <t>  Number of areas which require an enlarged floor plan</t>
    </r>
  </si>
  <si>
    <t>Level of design effort factors to consider:</t>
  </si>
  <si>
    <r>
      <t>·</t>
    </r>
    <r>
      <rPr>
        <sz val="10"/>
        <rFont val="Arial"/>
        <family val="2"/>
      </rPr>
      <t>  Level of interior and exterior finishes</t>
    </r>
  </si>
  <si>
    <r>
      <t>·</t>
    </r>
    <r>
      <rPr>
        <sz val="10"/>
        <rFont val="Arial"/>
        <family val="2"/>
      </rPr>
      <t>  Soil conditions</t>
    </r>
  </si>
  <si>
    <r>
      <t>·</t>
    </r>
    <r>
      <rPr>
        <sz val="10"/>
        <rFont val="Arial"/>
        <family val="2"/>
      </rPr>
      <t>  Access to utilities</t>
    </r>
  </si>
  <si>
    <r>
      <t>·</t>
    </r>
    <r>
      <rPr>
        <sz val="10"/>
        <rFont val="Arial"/>
        <family val="2"/>
      </rPr>
      <t>  Structural system</t>
    </r>
  </si>
  <si>
    <r>
      <t>·</t>
    </r>
    <r>
      <rPr>
        <sz val="10"/>
        <rFont val="Arial"/>
        <family val="2"/>
      </rPr>
      <t>  Communication requirements</t>
    </r>
  </si>
  <si>
    <r>
      <t>·</t>
    </r>
    <r>
      <rPr>
        <sz val="10"/>
        <rFont val="Arial"/>
        <family val="2"/>
      </rPr>
      <t>  Number of dissimilar building components</t>
    </r>
  </si>
  <si>
    <r>
      <t>·</t>
    </r>
    <r>
      <rPr>
        <sz val="10"/>
        <rFont val="Arial"/>
        <family val="2"/>
      </rPr>
      <t>  Amount of specialty equipment</t>
    </r>
  </si>
  <si>
    <t>The range of hours following each element of design is to be used as a guide to calculate the number of total hours required to perform that task, including design and drafting. The negotiator must use professional judgment based on the project scope to determine where each task would fall with in the range of hours. Each task must be judged based on its complexity and work effort.</t>
  </si>
  <si>
    <t>The size of a building is not necessarily related to the complexity/work effort of its design. To determine the design complexity/work effort several factors must be considered.</t>
  </si>
  <si>
    <r>
      <t xml:space="preserve">1.      </t>
    </r>
    <r>
      <rPr>
        <b/>
        <sz val="10"/>
        <rFont val="Arial"/>
        <family val="2"/>
      </rPr>
      <t>Site Constraints:</t>
    </r>
    <r>
      <rPr>
        <sz val="10"/>
        <rFont val="Arial"/>
        <family val="2"/>
      </rPr>
      <t xml:space="preserve"> Limited R/W, topo, utilities placement, roadway geometry, and lane configurations, wind zones, flood zones, etc.</t>
    </r>
  </si>
  <si>
    <r>
      <t xml:space="preserve">2.      </t>
    </r>
    <r>
      <rPr>
        <b/>
        <sz val="10"/>
        <rFont val="Arial"/>
        <family val="2"/>
      </rPr>
      <t>Familiarity:</t>
    </r>
    <r>
      <rPr>
        <sz val="10"/>
        <rFont val="Arial"/>
        <family val="2"/>
      </rPr>
      <t xml:space="preserve"> Whether or not a design Consultant is familiar with FDOT processes, building types, and use of generic plans.</t>
    </r>
  </si>
  <si>
    <r>
      <t xml:space="preserve">3.      </t>
    </r>
    <r>
      <rPr>
        <b/>
        <sz val="10"/>
        <rFont val="Arial"/>
        <family val="2"/>
      </rPr>
      <t>Expandability:</t>
    </r>
    <r>
      <rPr>
        <sz val="10"/>
        <rFont val="Arial"/>
        <family val="2"/>
      </rPr>
      <t xml:space="preserve"> A requirement for future expandability may be a consideration in the initial design of the building.</t>
    </r>
  </si>
  <si>
    <r>
      <t xml:space="preserve">4.      </t>
    </r>
    <r>
      <rPr>
        <b/>
        <sz val="10"/>
        <rFont val="Arial"/>
        <family val="2"/>
      </rPr>
      <t>Building Type:</t>
    </r>
    <r>
      <rPr>
        <sz val="10"/>
        <rFont val="Arial"/>
        <family val="2"/>
      </rPr>
      <t xml:space="preserve"> The function, size, utility requirements, operator space, location, etc. will affect the design.</t>
    </r>
  </si>
  <si>
    <r>
      <t xml:space="preserve">5.      </t>
    </r>
    <r>
      <rPr>
        <b/>
        <sz val="10"/>
        <rFont val="Arial"/>
        <family val="2"/>
      </rPr>
      <t>Code requirements, Capacity ands Occupancy</t>
    </r>
    <r>
      <rPr>
        <sz val="10"/>
        <rFont val="Arial"/>
        <family val="2"/>
      </rPr>
      <t xml:space="preserve"> These requirements can have a profound effect on materials and systems</t>
    </r>
  </si>
  <si>
    <t>used in the design. Life Safety and other code requirements will have a direct influence on layout and size of space.</t>
  </si>
  <si>
    <r>
      <t xml:space="preserve">6.      </t>
    </r>
    <r>
      <rPr>
        <b/>
        <sz val="10"/>
        <rFont val="Arial"/>
        <family val="2"/>
      </rPr>
      <t>Location:</t>
    </r>
    <r>
      <rPr>
        <sz val="10"/>
        <rFont val="Arial"/>
        <family val="2"/>
      </rPr>
      <t xml:space="preserve"> The location of the building project can greatly affect elements such as utilities access and site access.</t>
    </r>
  </si>
  <si>
    <r>
      <t xml:space="preserve">7.      </t>
    </r>
    <r>
      <rPr>
        <b/>
        <sz val="10"/>
        <rFont val="Arial"/>
        <family val="2"/>
      </rPr>
      <t>Sheet Production:</t>
    </r>
    <r>
      <rPr>
        <sz val="10"/>
        <rFont val="Arial"/>
        <family val="2"/>
      </rPr>
      <t xml:space="preserve"> The number of sheets will be determined by such elements as content of sheet, unique and special</t>
    </r>
  </si>
  <si>
    <t>purpose spaces, shape and mass of building(s), spaces requiring enlarged floor plans and details, interior finishes, structural</t>
  </si>
  <si>
    <t>system, mechanical system, communications and data systems, and special equipment.</t>
  </si>
  <si>
    <t>The following examples are used as a guide only.  See the State's DMS Fee Curve Guidelines for a complete guide of complexity.</t>
  </si>
  <si>
    <t>1.      Considerably more than average complexity</t>
  </si>
  <si>
    <t>Materials testing and research lab, Special purpose, Multiple use buildings.</t>
  </si>
  <si>
    <t xml:space="preserve">                                                            </t>
  </si>
  <si>
    <t>2.      More than average complexity</t>
  </si>
  <si>
    <t>Vehicle Maintenance and Vehicle Maintenance Yard, Renovations, alterations, Large Toll Plaza, Weigh in Motion/Inspection Sta., Rest Area addition/redesign, Medium Toll Plaza, Small Toll Plaza, Rest Area interior modifications/refinish, Rest Area replacement</t>
  </si>
  <si>
    <t>Office Space improvements, Medium Toll Plaza, WIM Sta., Rest Area replacement</t>
  </si>
  <si>
    <t>Garage, Service, Repetitive Design, Open space office building</t>
  </si>
  <si>
    <t>Parking garage, warehouse, storage</t>
  </si>
  <si>
    <t>ITS GUIDELINES</t>
  </si>
  <si>
    <t>The staff hour ranges presented in this section represent the work effort that might be expected for individual design tasks on typical traffic projects. The ranges represent neither the minimum nor maximum hours that might be negotiated on a project.</t>
  </si>
  <si>
    <t xml:space="preserve">A "Lower Range" roadway project may fall in the "Middle Range" for Lighting projects and vice versa.  See the project ranges below.  The project ranges should be used only for Reference &amp; Master Design Files and Quantities from Analysis. </t>
  </si>
  <si>
    <t>1.  Adding very limited number of ITS devices.</t>
  </si>
  <si>
    <t>2.  Small extension of existing freeway management system.</t>
  </si>
  <si>
    <t>3.  Installation of isolated devices such as a CCTV camera, a DMS sign or RWIS site.</t>
  </si>
  <si>
    <t>1. Small extension of existing freeway management system, communications architecture already determined.</t>
  </si>
  <si>
    <t>2.  Freeway management system with no communications hubs and all devices of a single type.</t>
  </si>
  <si>
    <t>1.  Complex urban freeway management system with a variety of different ITS of devices.</t>
  </si>
  <si>
    <t>2.  Lengthy rural freeway management system.</t>
  </si>
  <si>
    <t>3.  Freeway management system with numerous communications hubs and rings of devices.</t>
  </si>
  <si>
    <t>GEOTECHNICAL GUIDELINES</t>
  </si>
  <si>
    <t>The staff hour estimating form, basis and these accompanying instructions were developed to be consistent with the Geotechnical section of the Standard Scope of Service covering the typical range of geotechnical investigations anticipated on 80 percent of all highway projects. It is recognized that the Districts may need to vary the specific requirements of the scope for performance of geotechnical work to make them District or project specific. Where such variations occur, it is recommended that all changes to the Standard Scope be shown in italics to alert the user that the scope requirements have changed from the standard and that the range of staff hours shown in the basis may no longer be applicable to a specific task.</t>
  </si>
  <si>
    <t>The ‘typical’ range of geotechnical investigations considered as applicable includes the following:</t>
  </si>
  <si>
    <t>·  Projects with geotechnical staffhours ranging from approx. 100 to 3,000;</t>
  </si>
  <si>
    <t>·  Projects that include commonly encountered soil and rock conditions, site investigation methods and geotechnical</t>
  </si>
  <si>
    <t>design recommendations.</t>
  </si>
  <si>
    <t xml:space="preserve">An example of a typical project would include evaluation of roadway subgrade or embankment stability/settlement related to sinkholes, soft clays, organic soils and/or high groundwater.  A typical project would require geotechnical guidance for normal cut and fill.  It may also require recommendations for realignment, surcharge, excavation and replacement, subgrade reinforcement using geosynthetics and/or underdrains.  Examples of projects considered atypical and, therefore, may fall below the range are: RRR projects, minor intersection improvements, etc. Examples of projects considered atypical and, therefore, may fall above the range are: dealing with extensive waste phosphatic clays or design recommendations for soil improvement by lime/cement subgrade stabilization, deep dynamic compaction, vibroflotation, compaction grouting, pile reinforced embankments, etc.  </t>
  </si>
  <si>
    <t>The user must use experience and common sense in assessing where the specific project requirements may deviate from the typical project and some guidance is provided in the basis for each task. For instance, minimum hours listed are only applicable to typical projects. If needed, individual Structures Items can be used when negotiating Roadway projects, and individual Roadway Items can be used when negotiating Structures projects. If neither the Standard Scope nor the basis specifically include or describe an activity, type of analysis or geotechnical solution then it most likely is not covered within the typical staff hour ranges provided for guidance.</t>
  </si>
  <si>
    <t>Although not specifically developed for Districtwide Geotechnical services, the staff hour estimating form, basis and these instructions may be used as a reference to such work if it falls within the typical range as defined above. Since analysis and reporting requirements for small geotechnical tasks may vary from the Standard Scope, the user should be cautious in applying the ranges shown in the basis to such work. The ranges were ‘proof tested’ against several typical projects from various Districts and found to result in reasonably consistent staff hour estimates compared to previously negotiated total staff hours. The form may be applicable to large projects over 3,000 staff hours but there is no comparative experience with a project of this size. Again the user should be cautious in applying the form, basis and instructions to very small or very large projects.</t>
  </si>
  <si>
    <t xml:space="preserve">A number of tasks included in the staff hour estimating form are  frequently requested of the geotechnical engineer by other design professionals. These tasks include Stormwater Volume Recovery Analysis and/or Background Seepage Analysis, Lateral Load Analysis, and Sheet Pile Wall Analysis. The user should determine if adequate hours for these activities are included in the relevant Drainage and Structures portions of the project to avoid repetition. </t>
  </si>
  <si>
    <t xml:space="preserve">To use the form and instructions the user must have evaluated the project scope in addition to the likely subsurface conditions and foundation alternatives in sufficient detail to estimate the total number, type and depth of exploratory borings for Roadways and Structures as well as the relative complexity of the project. In general, simple straightforward projects will require lower staffhours, while conversely more complex projects will merit higher staffhours per unit within the ‘typical’ ranges listed on the estimating sheet for ‘lump sum’ items.  When hours are determined ‘per item’ (such as per 100 LF of boring), and a range of hours is given to be multiplied by that item, it is intended that the higher end of the range be used for smaller projects, and vice versa.    </t>
  </si>
  <si>
    <t xml:space="preserve">Remember that this form is intended to estimate the TOTAL number of hours for each task including engineering or technician hours to perform the task, senior review hours and applicable clerical hours.   </t>
  </si>
  <si>
    <t>6b</t>
  </si>
  <si>
    <t>Drainage Plans</t>
  </si>
  <si>
    <t>Representing</t>
  </si>
  <si>
    <t>Print Name</t>
  </si>
  <si>
    <t>Signature / Date</t>
  </si>
  <si>
    <t>Consultant Name</t>
  </si>
  <si>
    <t>FDOT District</t>
  </si>
  <si>
    <t>WORK ACTIVITY</t>
  </si>
  <si>
    <t>Subtotal Project Manager Meetings</t>
  </si>
  <si>
    <t>PM attendance at Progress Meetings is manually entered on General Task 3</t>
  </si>
  <si>
    <t>PM attendance at Phase Review Meetings is manually entered on General Task 3</t>
  </si>
  <si>
    <t>Carries to Tab 3</t>
  </si>
  <si>
    <t>Drainage Plans Technical Subtotal</t>
  </si>
  <si>
    <t>Kickoff (see 7.1)</t>
  </si>
  <si>
    <t>Preliminary Meeting (see 7.5)</t>
  </si>
  <si>
    <t>Individual UAO Meetings (see 7.6)</t>
  </si>
  <si>
    <t>Field Meetings (see 7.6)</t>
  </si>
  <si>
    <t>Design Meeting (see 7.9)</t>
  </si>
  <si>
    <t>EA SHEET</t>
  </si>
  <si>
    <t>EA
Diagram</t>
  </si>
  <si>
    <t>Total Project Manager Meetings (carries to Tab 3)</t>
  </si>
  <si>
    <t>Subtotal PM Meetings</t>
  </si>
  <si>
    <t>Total PM Mtgs (carries to Tab 3)</t>
  </si>
  <si>
    <t>** Project Manager attendance at progress, phase and field review meetings are manually entered on General Task 3</t>
  </si>
  <si>
    <t>**</t>
  </si>
  <si>
    <t>From Meetings Table Below</t>
  </si>
  <si>
    <t>Mobile Scan Nontechnical Subtotal</t>
  </si>
  <si>
    <t>30. Terrestrial Mobile LiDAR Mapping Total</t>
  </si>
  <si>
    <t>Mobile Scan Technical Subtotal</t>
  </si>
  <si>
    <t>Architectural Plans</t>
  </si>
  <si>
    <t>Structural Plans</t>
  </si>
  <si>
    <t>Plumbing Plans</t>
  </si>
  <si>
    <t>Total PM Meetings (carries to Tab 3)</t>
  </si>
  <si>
    <t>Meeting</t>
  </si>
  <si>
    <t>32. Noise Barrier Impact Design Assessment in the Design Phase Total</t>
  </si>
  <si>
    <r>
      <t xml:space="preserve">The staff hour ranges presented on the following sheets represent the work effort that may be expected for each specific task on typical projects.  These hourly ranges vary from a simple project (lower end of range) to a complicated project (upper end of range).  The ranges represent neither the minimum nor maximum hours that may be negotiated for a particular task on a project.  </t>
    </r>
    <r>
      <rPr>
        <b/>
        <sz val="12"/>
        <rFont val="Arial"/>
        <family val="2"/>
      </rPr>
      <t>Hours below or above these ranges may be applicable based upon constraints and requirements that are specific to the project.</t>
    </r>
  </si>
  <si>
    <t>NOTE: Signature Block is optional, per District preference</t>
  </si>
  <si>
    <t>Scale</t>
  </si>
  <si>
    <t>6b. Drainage Plans</t>
  </si>
  <si>
    <t>6a. Drainage Analysis</t>
  </si>
  <si>
    <t>Concrete Box Culvert Data Table Plan Sheets</t>
  </si>
  <si>
    <t>Concrete Box Culvert Special Details Plan Sheets</t>
  </si>
  <si>
    <t>Strain Pole Data Table Plan Sheets</t>
  </si>
  <si>
    <t>Strain Pole Special Details Plan Sheets</t>
  </si>
  <si>
    <t>Mast Arms Data Table Plan Sheets</t>
  </si>
  <si>
    <t>Mast Arm Special Details Plan Sheets</t>
  </si>
  <si>
    <t>Special (Long Span) Overhead Span Sign Structures</t>
  </si>
  <si>
    <t>Overhead and Cantilever Sign Structures Data Table Plan Sheets</t>
  </si>
  <si>
    <t>Overhead and Cantilever Sign Structures Special Details Plan Sheets</t>
  </si>
  <si>
    <t>High Mast Lighting Special Details Plan Sheets</t>
  </si>
  <si>
    <t>Structures Technical Subtotal</t>
  </si>
  <si>
    <t>Muck Probing</t>
  </si>
  <si>
    <t>Crew Day</t>
  </si>
  <si>
    <t>35.19</t>
  </si>
  <si>
    <t>35.54</t>
  </si>
  <si>
    <t>6a.1</t>
  </si>
  <si>
    <t>6a.21</t>
  </si>
  <si>
    <t>Carries to 32.6</t>
  </si>
  <si>
    <t>These four work activities are interrelated.  Not all projects will require photogrammetry, mapping or terrestrial mobile LiDAR: the need or extent of any of these will have a direct relationship on the tasks included in the survey work activity.</t>
  </si>
  <si>
    <t>All ranges shown in the Survey tasks are for 4-person crew days based on an 8 hour day.  The ranges presented in the photogrammetry section represent the work effort that might be expected for individual tasks on typical mapping projects, including topographics, planimetrics, image processing, and fixed and rotary wing flight operations.</t>
  </si>
  <si>
    <r>
      <t>·</t>
    </r>
    <r>
      <rPr>
        <sz val="10"/>
        <rFont val="Arial"/>
        <family val="2"/>
      </rPr>
      <t>  Rural or urban 4-lane to 6-lane widening/resurfacing (widening in median, minor ROW, earthwork, and utility impacts, minimal intersection improvement)  Level 3 or 4</t>
    </r>
  </si>
  <si>
    <r>
      <t>·</t>
    </r>
    <r>
      <rPr>
        <sz val="10"/>
        <rFont val="Arial"/>
        <family val="2"/>
      </rPr>
      <t>  Multi-lane limited access resurfacing (minor safety, earthwork, and utility involvement, minimal intersection involvement)  Level 2 or 3</t>
    </r>
  </si>
  <si>
    <t>Meeting is listed below</t>
  </si>
  <si>
    <t>6a</t>
  </si>
  <si>
    <t>Digital Delivery</t>
  </si>
  <si>
    <t>6a.2</t>
  </si>
  <si>
    <t>6a.3</t>
  </si>
  <si>
    <t>6a.4</t>
  </si>
  <si>
    <t>6a.5</t>
  </si>
  <si>
    <t>6a.6</t>
  </si>
  <si>
    <t>6a.7</t>
  </si>
  <si>
    <t>6a.8</t>
  </si>
  <si>
    <t>6a.10</t>
  </si>
  <si>
    <t>6a.11</t>
  </si>
  <si>
    <t>6a.12</t>
  </si>
  <si>
    <t>6a.13</t>
  </si>
  <si>
    <t>6a.14</t>
  </si>
  <si>
    <t>6a.15</t>
  </si>
  <si>
    <t>6a.17</t>
  </si>
  <si>
    <t>6a.18</t>
  </si>
  <si>
    <t>6a.19</t>
  </si>
  <si>
    <t>6a.20</t>
  </si>
  <si>
    <t>6a.22</t>
  </si>
  <si>
    <t>6a.23</t>
  </si>
  <si>
    <t>6a.24</t>
  </si>
  <si>
    <t>6a.25</t>
  </si>
  <si>
    <t>Design of Floodplain Compensation</t>
  </si>
  <si>
    <t>6b.1</t>
  </si>
  <si>
    <t>6b.2</t>
  </si>
  <si>
    <t>6b.3</t>
  </si>
  <si>
    <t>6b.4</t>
  </si>
  <si>
    <t>6b.5</t>
  </si>
  <si>
    <t>6b.6</t>
  </si>
  <si>
    <t>6b.7</t>
  </si>
  <si>
    <t>Utility Kickoff Meeting</t>
  </si>
  <si>
    <r>
      <t xml:space="preserve">Other Meetings </t>
    </r>
    <r>
      <rPr>
        <i/>
        <sz val="11"/>
        <rFont val="Arial"/>
        <family val="2"/>
      </rPr>
      <t>(this is automatically added into Utilities Total (cell F27))</t>
    </r>
  </si>
  <si>
    <t>The CONSULTANT, the Department's Permit Coordinator and the Department's Environmental Management Office will fully review the project's PD&amp;E documents to determine any special requirements or commitments.  The Department's staff and the CONSULTANT will also review the regulating agencies requirements for any species issues to fully understand surveying and permitting.</t>
  </si>
  <si>
    <r>
      <t>·</t>
    </r>
    <r>
      <rPr>
        <sz val="10"/>
        <rFont val="Arial"/>
        <family val="2"/>
      </rPr>
      <t>  USACE (Nationwide)</t>
    </r>
  </si>
  <si>
    <r>
      <t>·</t>
    </r>
    <r>
      <rPr>
        <sz val="10"/>
        <rFont val="Arial"/>
        <family val="2"/>
      </rPr>
      <t>  USACE (Nationwide, or Letter of Permission)</t>
    </r>
  </si>
  <si>
    <r>
      <t>·</t>
    </r>
    <r>
      <rPr>
        <sz val="10"/>
        <rFont val="Arial"/>
        <family val="2"/>
      </rPr>
      <t>  EPA and/or FDEP [National Pollutant Discharge Elimination System (NPDES) Construction General Permit]</t>
    </r>
  </si>
  <si>
    <r>
      <t>·</t>
    </r>
    <r>
      <rPr>
        <sz val="10"/>
        <rFont val="Arial"/>
        <family val="2"/>
      </rPr>
      <t>  Department of Environmental Protection (CCCL permit)</t>
    </r>
  </si>
  <si>
    <t>8.2</t>
  </si>
  <si>
    <t>8.2.1</t>
  </si>
  <si>
    <t>8.2.2</t>
  </si>
  <si>
    <t>8.2.3</t>
  </si>
  <si>
    <t>8.3</t>
  </si>
  <si>
    <t>8.4</t>
  </si>
  <si>
    <t>8.4.1</t>
  </si>
  <si>
    <t>8.4.2</t>
  </si>
  <si>
    <t>8.5</t>
  </si>
  <si>
    <t>8.6</t>
  </si>
  <si>
    <t>8.7</t>
  </si>
  <si>
    <t>8.8</t>
  </si>
  <si>
    <t>8.9</t>
  </si>
  <si>
    <t>8.10</t>
  </si>
  <si>
    <t>8.11</t>
  </si>
  <si>
    <t>8.12</t>
  </si>
  <si>
    <t>8.14.1</t>
  </si>
  <si>
    <t>8.14.2</t>
  </si>
  <si>
    <t>8.14.3</t>
  </si>
  <si>
    <t>8.14.5</t>
  </si>
  <si>
    <t>8.16</t>
  </si>
  <si>
    <t>8.17</t>
  </si>
  <si>
    <t>8.18</t>
  </si>
  <si>
    <t>8.19</t>
  </si>
  <si>
    <t>8.20</t>
  </si>
  <si>
    <t>Preparation of Environmental Clearances and Reevaluations (use when consultant prepares all documents associated with reevaluation)</t>
  </si>
  <si>
    <t>per pond site</t>
  </si>
  <si>
    <t xml:space="preserve">·  Activity 9 is a summary of the General Tasks, Bridge Development Report, Bridge Design and Production, Retaining Wall Design and Production and Miscellaneous Structure Design and Production activities within the project. The general tasks address the technical tasks associated with the development of the project-based key sheet/index of drawings, general notes, cost estimates and Technical Special Provisions. This worksheet also addresses non-technical tasks such as field reviews, technical meetings and coordination. This Activity worksheet also addresses Quality Assurance/Quality Control, Independent Peer Review and Supervision activities. </t>
  </si>
  <si>
    <t>The staff hour ranges presented in this section represent the work effort that might be expected for individual tasks on typical roadway projects, ranging from a standard 2-lane resurfacing project (lower end of range) to a complicated reconstruction project  (upper end of range). The ranges represent neither the minimum nor maximum hours that might be negotiated on a project for individual survey tasks. Hours below or above the presented ranges may be applicable based on the constraints or requirements that are specific to the individual project. Whenever possible, examples of individual tasks will be included to provide guidance in determining what types of effort are associated with each individual task.</t>
  </si>
  <si>
    <r>
      <t>·</t>
    </r>
    <r>
      <rPr>
        <sz val="10"/>
        <rFont val="Arial"/>
        <family val="2"/>
      </rPr>
      <t>  Rural 2-lane to urban multi-lane reconstruction (minor ROW and utility impacts, minimal intersection involvement) (This is for full design survey and ROW)  Level 4</t>
    </r>
  </si>
  <si>
    <r>
      <t>·</t>
    </r>
    <r>
      <rPr>
        <sz val="10"/>
        <rFont val="Arial"/>
        <family val="2"/>
      </rPr>
      <t>  Rural 2-lane to 4-lane widening/resurfacing (major ROW, earthwork and utility impacts) Level 3 or 4 for full design model</t>
    </r>
  </si>
  <si>
    <r>
      <t>·</t>
    </r>
    <r>
      <rPr>
        <sz val="10"/>
        <rFont val="Arial"/>
        <family val="2"/>
      </rPr>
      <t>  Rural 2-lane to urban multi-lane widening/resurfacing (utilizing existing pavement, minor cross slope correction, major ROW and utility impacts, intersection involvement)  Level 3 or 4 for full design model</t>
    </r>
  </si>
  <si>
    <r>
      <t>·</t>
    </r>
    <r>
      <rPr>
        <sz val="10"/>
        <rFont val="Arial"/>
        <family val="2"/>
      </rPr>
      <t>  Rural 2-lane new construction (new alignment, ROW, earthwork and utility impacts) (This is for full design survey and ROW) Level 4</t>
    </r>
  </si>
  <si>
    <r>
      <t>·</t>
    </r>
    <r>
      <rPr>
        <sz val="10"/>
        <rFont val="Arial"/>
        <family val="2"/>
      </rPr>
      <t>  Rural 2-lane to urban multi-lane reconstruction (major ROW and utility impacts, intersection involvement) (This is for full design survey and ROW)  Level 4</t>
    </r>
  </si>
  <si>
    <r>
      <t>·</t>
    </r>
    <r>
      <rPr>
        <sz val="10"/>
        <rFont val="Arial"/>
        <family val="2"/>
      </rPr>
      <t>  Rural multi-lane new construction (new alignment, ROW, earthwork and utility impacts, minimal intersection involvement) (This is for full design survey and ROW)  Level 4</t>
    </r>
  </si>
  <si>
    <r>
      <t>·</t>
    </r>
    <r>
      <rPr>
        <sz val="10"/>
        <rFont val="Arial"/>
        <family val="2"/>
      </rPr>
      <t>  Urban multi-lane new construction (new alignment, major ROW and utility impacts, intersection involvement) (This is for full design survey and ROW)  Level 4</t>
    </r>
  </si>
  <si>
    <r>
      <t>·</t>
    </r>
    <r>
      <rPr>
        <sz val="10"/>
        <rFont val="Arial"/>
        <family val="2"/>
      </rPr>
      <t>  Multi-lane limited access widening/resurfacing (minor ROW and utility impacts, interchange involvement) Level 3 or 4 for full design model (This is for full design survey and ROW)</t>
    </r>
  </si>
  <si>
    <r>
      <t>·</t>
    </r>
    <r>
      <rPr>
        <sz val="10"/>
        <rFont val="Arial"/>
        <family val="2"/>
      </rPr>
      <t>  Multi-lane limited access reconstruction (minor ROW and utility impacts, interchange involvement)  (This is for full design survey and ROW)  Level 4</t>
    </r>
  </si>
  <si>
    <r>
      <t>·</t>
    </r>
    <r>
      <rPr>
        <sz val="10"/>
        <rFont val="Arial"/>
        <family val="2"/>
      </rPr>
      <t>  Multi-lane limited access new construction (new alignment, minor ROW and utility impacts, minimal interchange involvement)  (This is for full design survey and ROW)  Level 4</t>
    </r>
  </si>
  <si>
    <r>
      <t>·</t>
    </r>
    <r>
      <rPr>
        <sz val="10"/>
        <rFont val="Arial"/>
        <family val="2"/>
      </rPr>
      <t>  Multi-lane widening, reconstruction or new alignment with major interchange involvement (major ROW and utility impacts,urban interchange involvement, major access management impacts)  (This is for full design survey and ROW)  Level 4</t>
    </r>
  </si>
  <si>
    <r>
      <t>·</t>
    </r>
    <r>
      <rPr>
        <sz val="10"/>
        <rFont val="Arial"/>
        <family val="2"/>
      </rPr>
      <t>  Urban limited access (widening or reconstruction with multi-level interchanges)  (This is for full design survey and ROW)  Level 4</t>
    </r>
  </si>
  <si>
    <r>
      <t>·</t>
    </r>
    <r>
      <rPr>
        <sz val="10"/>
        <rFont val="Arial"/>
        <family val="2"/>
      </rPr>
      <t>  Multi-lane limited access new construction (new alignment, major ROW and utility impacts, major interchange involvement)  (This is for full design survey and ROW)  Level 4</t>
    </r>
  </si>
  <si>
    <t>Architectural Program Review/Verification</t>
  </si>
  <si>
    <t>Noise Analysis</t>
  </si>
  <si>
    <t>Outdoor Advertising Identification</t>
  </si>
  <si>
    <t>Noise Study Report (NSR) Addendum</t>
  </si>
  <si>
    <t>32.6</t>
  </si>
  <si>
    <t>32.7</t>
  </si>
  <si>
    <t>32.8</t>
  </si>
  <si>
    <t>32.9</t>
  </si>
  <si>
    <t>Per Site</t>
  </si>
  <si>
    <t>35.5</t>
  </si>
  <si>
    <t>35.6</t>
  </si>
  <si>
    <t>35.7</t>
  </si>
  <si>
    <t>35.8</t>
  </si>
  <si>
    <t>35.9</t>
  </si>
  <si>
    <t>35.10</t>
  </si>
  <si>
    <t>35.11</t>
  </si>
  <si>
    <t>35.12</t>
  </si>
  <si>
    <t>35.13</t>
  </si>
  <si>
    <t>35.14</t>
  </si>
  <si>
    <t>35.15</t>
  </si>
  <si>
    <t>35.16</t>
  </si>
  <si>
    <t>35.17</t>
  </si>
  <si>
    <t>35.18</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</si>
  <si>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</si>
  <si>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</si>
  <si>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</si>
  <si>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</si>
  <si>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</si>
  <si>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</si>
  <si>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</si>
  <si>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</si>
  <si>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</si>
  <si>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</si>
  <si>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</si>
  <si>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</si>
  <si>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</si>
  <si>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</si>
  <si>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</si>
  <si>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</si>
  <si>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</si>
  <si>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</si>
  <si>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</si>
  <si>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</si>
  <si>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</si>
  <si>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</si>
  <si>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</si>
  <si>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</si>
  <si>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</si>
  <si>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</si>
  <si>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</si>
  <si>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</si>
  <si>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</si>
  <si>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</si>
  <si>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</si>
  <si>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</si>
  <si>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</si>
  <si>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</si>
  <si>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 xml:space="preserve">4.  Formulas under "Total Staff Hours Range" (columns O &amp; P) may be adjusted to provide desired range. </t>
  </si>
  <si>
    <t>3.  Total Staff Hours (column O) may not match staff hours from Summary worksheet (column B) due to rounding.  Staff hours calculated for employee classifications are to be adjusted so totals in columns B and O match.</t>
  </si>
  <si>
    <t>35.55</t>
  </si>
  <si>
    <t>USACE</t>
  </si>
  <si>
    <t>Monitor Existing Structures</t>
  </si>
  <si>
    <t>In tab "Fee Sheet - Prime" - enter rates for employee classifications in row 9; prime consultant project number in cell O4; and name of estimator in cell O6.  Also add fees for each subconsultant in cells Q55-Q66.</t>
  </si>
  <si>
    <t>Also in "Fee Sheet - Prime" - enter Overhead Rate in cell N49, Operating Margin in N50, and FCCM in N51.</t>
  </si>
  <si>
    <t xml:space="preserve">In spreadsheet tab "Staff Hour Summary--Grand Total" - add staff classifications in columns C through N, row 10 (for example Project Manager, Chief Engineer, Landscape Architect, Technician, etc.) </t>
  </si>
  <si>
    <t>Also in "Fee Sheet - Sub" - enter Overhead Rate in cell N49, Operating Margin in N50, and FCCM in N51.</t>
  </si>
  <si>
    <t xml:space="preserve">In tab "Staff Hour Summary--Grand Total" - add staff classifications in columns C through N, row 10 (for example Project Manager, Chief Engineer, Landscape Architect, Technician, etc.).  After classifications are added for prime, add in all other classifications from Subconsultants.  Additional columns may be required if over 12 classifications are used. </t>
  </si>
  <si>
    <t>4-person crew days</t>
  </si>
  <si>
    <t>4-person crew days @</t>
  </si>
  <si>
    <t>Landscape and Existing Vegetation Coordination</t>
  </si>
  <si>
    <t>SELECTIVE CLEARING AND GRUBBING GUIDELINES</t>
  </si>
  <si>
    <t xml:space="preserve">Complexity of ROW </t>
  </si>
  <si>
    <t>No screening or buffering impacts</t>
  </si>
  <si>
    <t>Minor screening or buffering impacts</t>
  </si>
  <si>
    <t>Minimum</t>
  </si>
  <si>
    <t>Moderate</t>
  </si>
  <si>
    <t>Extensive</t>
  </si>
  <si>
    <t>Number of Species to Eradicate/Preserve</t>
  </si>
  <si>
    <t>Part of the project site is sensitive</t>
  </si>
  <si>
    <t xml:space="preserve">A large majority of the project site is sensitive </t>
  </si>
  <si>
    <t xml:space="preserve">Tree/Palm Relocation </t>
  </si>
  <si>
    <t>None</t>
  </si>
  <si>
    <t>Add an EXPENSE sheet to this workbook (this sheet is not included in spreadsheet).  Reference expense amount into "Fee Sheet - Sub" cell N52.</t>
  </si>
  <si>
    <t>Add an EXPENSE sheet to this workbook.  Reference expense amount into "Fee Sheet - Prime" cell N52.</t>
  </si>
  <si>
    <t xml:space="preserve">1.  Rural Multi-Lane </t>
  </si>
  <si>
    <t xml:space="preserve">2.  Limited Access </t>
  </si>
  <si>
    <t>1.  Urban Multi-Lane</t>
  </si>
  <si>
    <t xml:space="preserve">2.  Complex Limited Access </t>
  </si>
  <si>
    <t>3.  Interchange Projects</t>
  </si>
  <si>
    <t>1.  Complex Interchange Projects</t>
  </si>
  <si>
    <t>2.  Stand-alone Corridor Lighting Projects</t>
  </si>
  <si>
    <t>Existing Permit Analysis</t>
  </si>
  <si>
    <t>Hydroplaning Analysis</t>
  </si>
  <si>
    <t>6a.26</t>
  </si>
  <si>
    <t>6a.27</t>
  </si>
  <si>
    <t>Ancillary Structures Report</t>
  </si>
  <si>
    <t>Condition Evaluation of Signal and Sign Structures, and High Mast Light Poles</t>
  </si>
  <si>
    <t>Condition Evaluation of Signal and Sign Structures, and High Mast Light Poles (No As built or Design Plans Available)</t>
  </si>
  <si>
    <t>Analytical Evaluation of Signal and Sign Structures, and High Mast Light Poles</t>
  </si>
  <si>
    <t>EA structure</t>
  </si>
  <si>
    <t>Technical Special Provisions and Modified Special Provisions</t>
  </si>
  <si>
    <t>Technical Special Provisions and Modified Special Provisions Packages</t>
  </si>
  <si>
    <r>
      <t xml:space="preserve">THE % FOR SUPPLEMENTAL WILL BE DETERMINED AT NEGOTIATIONS. </t>
    </r>
    <r>
      <rPr>
        <sz val="11"/>
        <color rgb="FFC00000"/>
        <rFont val="Arial"/>
        <family val="2"/>
      </rPr>
      <t>THIS ITEM CAN ONLY BE USED IF AUTHORIZED IN WRITING BY THE DISTRICT SURVEYOR</t>
    </r>
  </si>
  <si>
    <t xml:space="preserve"> Comments</t>
  </si>
  <si>
    <r>
      <t>Standard</t>
    </r>
    <r>
      <rPr>
        <sz val="11"/>
        <color rgb="FFFF0000"/>
        <rFont val="Arial"/>
        <family val="2"/>
      </rPr>
      <t xml:space="preserve"> </t>
    </r>
    <r>
      <rPr>
        <sz val="11"/>
        <rFont val="Arial"/>
        <family val="2"/>
      </rPr>
      <t>Plans- Bridges</t>
    </r>
  </si>
  <si>
    <r>
      <t>Typical Mid-range Project</t>
    </r>
    <r>
      <rPr>
        <sz val="10"/>
        <rFont val="Arial"/>
        <family val="2"/>
      </rPr>
      <t xml:space="preserve"> - A mid-range project will typically include additional travel lanes, may include wetland or surface water impacts of less than one half acre and may require mitigation.  Mid-range projects may require authorization for use of Sovereign Submerged Lands and may have involvement with Threatened or Endangered Species.   Examples of typical mid-range projects may include permitting for:</t>
    </r>
  </si>
  <si>
    <r>
      <t>·</t>
    </r>
    <r>
      <rPr>
        <sz val="10"/>
        <rFont val="Arial"/>
        <family val="2"/>
      </rPr>
      <t>  Trails</t>
    </r>
  </si>
  <si>
    <r>
      <t>·</t>
    </r>
    <r>
      <rPr>
        <sz val="10"/>
        <rFont val="Arial"/>
        <family val="2"/>
      </rPr>
      <t>  Local Water Control District Right of Way Occupancy Permit</t>
    </r>
  </si>
  <si>
    <r>
      <t>·</t>
    </r>
    <r>
      <rPr>
        <sz val="10"/>
        <rFont val="Arial"/>
        <family val="2"/>
      </rPr>
      <t>  USACE (Individual Permit or Regional General Permit)</t>
    </r>
  </si>
  <si>
    <t xml:space="preserve">Coordinate and Review Dredge and Fill Sketches </t>
  </si>
  <si>
    <t>Compensatory Mitigation Plan</t>
  </si>
  <si>
    <t>Essential Fish Habitat Impact Analysis</t>
  </si>
  <si>
    <t>Protected Species and Habitat Impact Analysis</t>
  </si>
  <si>
    <t xml:space="preserve">Prepare Water Management District or Local Water Control District Right of Way Occupancy Permit Application </t>
  </si>
  <si>
    <t>9.10'</t>
  </si>
  <si>
    <t>3.11.1</t>
  </si>
  <si>
    <t>Contract Maintenance and Project Documentation</t>
  </si>
  <si>
    <t>TTCP Level:</t>
  </si>
  <si>
    <t>TTCP/Staged Construction Requirements</t>
  </si>
  <si>
    <t>Temporary Traffic Control Plans</t>
  </si>
  <si>
    <t>6a.28</t>
  </si>
  <si>
    <t>Preparing Mailing Lists</t>
  </si>
  <si>
    <t>Identify Existing Utility Agency Owner(s)</t>
  </si>
  <si>
    <t>Prepare USACE Section 408 Application to Alter a Civil Works Project</t>
  </si>
  <si>
    <t>Archaeological and Historical Resources</t>
  </si>
  <si>
    <t>Conceptual Planting Design</t>
  </si>
  <si>
    <t>Mainline</t>
  </si>
  <si>
    <t>Final Planting Design</t>
  </si>
  <si>
    <t>Conceptual Irrigation Design</t>
  </si>
  <si>
    <t xml:space="preserve">Feasibility Report </t>
  </si>
  <si>
    <t>Conceptual Hardscape Design</t>
  </si>
  <si>
    <t>Final Hardscape Design</t>
  </si>
  <si>
    <t>Other Landscape Services</t>
  </si>
  <si>
    <t>Vegetation Survey</t>
  </si>
  <si>
    <t>Tree Survey</t>
  </si>
  <si>
    <t>Adjacent Property Screening Concerns</t>
  </si>
  <si>
    <t>An effective permitting program is based on a commitment to close coordination and documentation among the CONSULTANT, the Department’s District Permit Coordinator, the Department's Environmental Management Office, the Department’s  Project Manager, and regulatory agencies.  The CONSULTANT shall meet with the District Permit Coordinator and  the Department’s  Project Manager prior to developing and submitting all permit application packages to ensure District policies regarding acquisition of environmental permits have been adequately addressed.  The Consultant shall meet with the Permit Coordinator and the Environmental Management Office to determine the level of work required for reevaluations and environmental clearances.  The CONSULTANT shall proceed with the development and submittal of permit application packages and acquisition of permits based upon the general guidelines provided by the DEPARTMENT.  The Environmental Permits Task is generally considered complete once all applicable environmental permits have been obtained.</t>
  </si>
  <si>
    <t>Below is a brief description of a typical low-range project, a typical mid-range project, and a typical high-range project, with examples of each.   Some projects, even typical ones, may not fall neatly into one of these categories.  Thus, the descriptions and lists below should be used only as a general guide and should never be used in lieu of close coordination among the CONSULTANT, the Department’s District Permit Coordinator, the Department's Environmental Management Office and  the Department’s  Project Manager.</t>
  </si>
  <si>
    <t>·  DEP (Coastal Construction Control Line (CCCL) permit)</t>
  </si>
  <si>
    <t>·  Local Water Control District Right of Way Occupancy Permit</t>
  </si>
  <si>
    <r>
      <t>Typical High-Range Project</t>
    </r>
    <r>
      <rPr>
        <sz val="10"/>
        <rFont val="Arial"/>
        <family val="2"/>
      </rPr>
      <t xml:space="preserve"> – A high-range project will typically include additional travel lanes, wetland or surface water impacts of one half acre or greater, and require mitigation.  High-range projects may require authorization for use of Sovereign Submerged Lands and may have involvement with Threatened or Endangered Species. Examples of typical high-range projects may include permitting for:</t>
    </r>
  </si>
  <si>
    <t xml:space="preserve">                     Context Classification:</t>
  </si>
  <si>
    <t>8. Environmental Permits and Env. Clearances</t>
  </si>
  <si>
    <t>25. Landscape Analysis</t>
  </si>
  <si>
    <t>26. Landscape Plans</t>
  </si>
  <si>
    <t>Environmental Permits and Environmental Clearances</t>
  </si>
  <si>
    <t>Environmental Permits and Environmental Clearances/Reevaluations Technical Subtotal</t>
  </si>
  <si>
    <t xml:space="preserve">Environmental Permits and Environmental Clearances Nontechnical Subtotal </t>
  </si>
  <si>
    <t>8. Environmental Permits and Environmental Clearances Total</t>
  </si>
  <si>
    <t>Landscape Analysis Technical Subtotal</t>
  </si>
  <si>
    <t>Landscape Plans Technical Hours Subtotal</t>
  </si>
  <si>
    <t>26. Landscape Plans Total</t>
  </si>
  <si>
    <t>Env. Permits and Env. Clearances</t>
  </si>
  <si>
    <t>Landscape Analysis</t>
  </si>
  <si>
    <t>Landscape Plans</t>
  </si>
  <si>
    <t>8. Environmental Permits,and Env. Clearances</t>
  </si>
  <si>
    <t>Project Control Sheet</t>
  </si>
  <si>
    <t>LANDSCAPE GUIDELINES</t>
  </si>
  <si>
    <t>1-3 Sign Faces</t>
  </si>
  <si>
    <t>4-6  Sign Faces</t>
  </si>
  <si>
    <t>7+ Sign Faces</t>
  </si>
  <si>
    <t>ENVIRONMENTAL PERMITS and ENVIRONMENTAL CLEARANCES GUIDELINES</t>
  </si>
  <si>
    <r>
      <t>·</t>
    </r>
    <r>
      <rPr>
        <sz val="10"/>
        <rFont val="Arial"/>
        <family val="2"/>
      </rPr>
      <t>  DEP/WMD (General Permit)</t>
    </r>
  </si>
  <si>
    <r>
      <t>·</t>
    </r>
    <r>
      <rPr>
        <sz val="10"/>
        <rFont val="Arial"/>
        <family val="2"/>
      </rPr>
      <t>  EPA and/or DEP [National Pollutant Discharge Elimination System (NPDES) Construction General Permit]</t>
    </r>
  </si>
  <si>
    <r>
      <t>·</t>
    </r>
    <r>
      <rPr>
        <sz val="10"/>
        <rFont val="Arial"/>
        <family val="2"/>
      </rPr>
      <t>  Minor activities waterward of the Coastal Construction Control Line (CCCL)</t>
    </r>
  </si>
  <si>
    <r>
      <t>·</t>
    </r>
    <r>
      <rPr>
        <sz val="10"/>
        <rFont val="Arial"/>
        <family val="2"/>
      </rPr>
      <t>  DEP/WMD (Individual Permit)</t>
    </r>
  </si>
  <si>
    <r>
      <t>·</t>
    </r>
    <r>
      <rPr>
        <sz val="10"/>
        <rFont val="Arial"/>
        <family val="2"/>
      </rPr>
      <t>  DEP (CCCL permit)</t>
    </r>
  </si>
  <si>
    <t>· DEP Class V Deep Well Permit</t>
  </si>
  <si>
    <t>Standard intersections and Interchanges</t>
  </si>
  <si>
    <t>Complex intersections and Multiple-Level Interchanges</t>
  </si>
  <si>
    <t>1. Two-Lane Arterial and Collector Roadways</t>
  </si>
  <si>
    <t>2. New Construction &amp; Reconstruction Projects on Limited Access Roadways with Interchange Spacing &gt; 3 miles</t>
  </si>
  <si>
    <t>3. Resurfacing Projects on Limited Access Roadways with Minor Signing Improvements</t>
  </si>
  <si>
    <t>1. Multi-Lane Arterial and Collector Roadways</t>
  </si>
  <si>
    <t>2. New Construction &amp; Reconstruction Projects on Limited Access Roadways with Interchange Spacing between 2 and 3 miles</t>
  </si>
  <si>
    <r>
      <rPr>
        <sz val="10"/>
        <rFont val="Arial"/>
        <family val="2"/>
      </rPr>
      <t>3. Stand-alone Rural</t>
    </r>
    <r>
      <rPr>
        <sz val="10"/>
        <color rgb="FFFF0000"/>
        <rFont val="Arial"/>
        <family val="2"/>
      </rPr>
      <t xml:space="preserve"> </t>
    </r>
    <r>
      <rPr>
        <sz val="10"/>
        <rFont val="Arial"/>
        <family val="2"/>
      </rPr>
      <t>Interchange Improvements</t>
    </r>
  </si>
  <si>
    <t>2. Stand-alone Urban Interchange Improvements</t>
  </si>
  <si>
    <t>1. New Construction &amp; Reconstruction Projects on Limited Access Roadways with Interchange Spacing &lt; 2 miles</t>
  </si>
  <si>
    <t>Signing and Pavement Marking Master Design File</t>
  </si>
  <si>
    <t>Lighting Design Analysis Report (LDAR)</t>
  </si>
  <si>
    <t>Temporary Highway Lighting</t>
  </si>
  <si>
    <t>Project Control Sheets</t>
  </si>
  <si>
    <t>Integrated 3D Drawings</t>
  </si>
  <si>
    <t>Life Safety Plans</t>
  </si>
  <si>
    <t>Site Plans</t>
  </si>
  <si>
    <t>Floor Plans (Small Scale)</t>
  </si>
  <si>
    <t>Floor Plans (Large Scale)</t>
  </si>
  <si>
    <t>Exterior Elevations</t>
  </si>
  <si>
    <t>Roof Plans</t>
  </si>
  <si>
    <t>Interior Elevations</t>
  </si>
  <si>
    <t>Rest Room Plans (Enlarged)</t>
  </si>
  <si>
    <t>Rest Room Elevations</t>
  </si>
  <si>
    <t>Building Sections</t>
  </si>
  <si>
    <t>Reflective Ceiling Plans</t>
  </si>
  <si>
    <t>Door Jamb Details and Window Details</t>
  </si>
  <si>
    <t>Exterior Wall Sections</t>
  </si>
  <si>
    <t>Interior Wall Sections</t>
  </si>
  <si>
    <t>Overhead Door Details</t>
  </si>
  <si>
    <t>Curtain Wall Details</t>
  </si>
  <si>
    <t>Signage Details</t>
  </si>
  <si>
    <t>Foundation Plans (Small Scale)</t>
  </si>
  <si>
    <t>Foundation Plans (Large Scale)</t>
  </si>
  <si>
    <t>Slab Plans (Small Scale)</t>
  </si>
  <si>
    <t>Slab Plans (Large Scale)</t>
  </si>
  <si>
    <t xml:space="preserve">Slab Placement Plans </t>
  </si>
  <si>
    <t>Slab Placement Details</t>
  </si>
  <si>
    <t>Foundation Sections</t>
  </si>
  <si>
    <t>Foundation Details</t>
  </si>
  <si>
    <t>Slab Sections</t>
  </si>
  <si>
    <t>Slab Details</t>
  </si>
  <si>
    <t>Roof Framing Plans (Small Scale)</t>
  </si>
  <si>
    <t>Roof Framing Plans (Large Scale)</t>
  </si>
  <si>
    <t>Roof Loading Plans and Details</t>
  </si>
  <si>
    <t>Roof Sections</t>
  </si>
  <si>
    <t>Bearing Wall Sections</t>
  </si>
  <si>
    <t>Bearing Wall Details</t>
  </si>
  <si>
    <t>Column Sections</t>
  </si>
  <si>
    <t>Column Details</t>
  </si>
  <si>
    <t>Plans (Small Scale)</t>
  </si>
  <si>
    <t>Plans (Large Scale)</t>
  </si>
  <si>
    <t>Sections</t>
  </si>
  <si>
    <t>Piping Schematics</t>
  </si>
  <si>
    <t>Control Plans</t>
  </si>
  <si>
    <t xml:space="preserve">Schedules </t>
  </si>
  <si>
    <t>Isometrics (Large Scale)</t>
  </si>
  <si>
    <t>Riser Diagrams</t>
  </si>
  <si>
    <t>Lighting Fixtures Schedules</t>
  </si>
  <si>
    <t>Lighting Fixtures Details</t>
  </si>
  <si>
    <t>Power Plans</t>
  </si>
  <si>
    <t>Power Distribution Riser Diagrams</t>
  </si>
  <si>
    <t>Panel Board Schedules</t>
  </si>
  <si>
    <t>Data Plans</t>
  </si>
  <si>
    <t>Data Details</t>
  </si>
  <si>
    <t>Communication Plans</t>
  </si>
  <si>
    <t>Communication Details</t>
  </si>
  <si>
    <t>Security Alarm System Plans</t>
  </si>
  <si>
    <t>3.3.2</t>
  </si>
  <si>
    <t>999999-1-32-01</t>
  </si>
  <si>
    <t>Drainage Structures</t>
  </si>
  <si>
    <t xml:space="preserve">    o    Intensive public involvement anticipated (high likelihood of abatement and outreach to many people or to numerous distinct NSAs).</t>
  </si>
  <si>
    <t xml:space="preserve">    o    Many traffic volumes to be input for many distinct segments of roadway</t>
  </si>
  <si>
    <t xml:space="preserve">    o    Complex terrain and/or roadway cross section near NSAs that requires multiple features in model including terrain lines to define cut/fill, bridges, MSE walls, barrier walls, ditches, etc.</t>
  </si>
  <si>
    <t xml:space="preserve">    o    Numerous roadway links to be modeled (highway mainline, ramps, turn lanes, crossroads/overpass/underpass, etc.)</t>
  </si>
  <si>
    <t xml:space="preserve">    o    Extensive outdoor “special land use” properties: parks, pools, etc.</t>
  </si>
  <si>
    <t xml:space="preserve">    o    many churches, schools, outdoor uses (restaurant dining, etc.) or other sensitive receptors</t>
  </si>
  <si>
    <t xml:space="preserve">    o    dense single family or multi-family residential; some or many multi-story properties</t>
  </si>
  <si>
    <t xml:space="preserve">·        Density of NSAs is high resulting in large number of closely-spaced receptors, building rows in model, etc.: </t>
  </si>
  <si>
    <t>·        large number of distinct NSAs proximate to corridor</t>
  </si>
  <si>
    <t>Factors contributing to an upper end classification include:</t>
  </si>
  <si>
    <t>Any corridor greater than 5 miles identified with a context classification of C2T-Rural Town, 3CR-Suburban Residential, C3C- Suburban Commercial, T3 Suburban Zone, or C4-Urban General);</t>
  </si>
  <si>
    <t>Any corridor identified with a context classification of C5-Urban Center or C6-Urban Core of any length; or</t>
  </si>
  <si>
    <t xml:space="preserve"> Upper End of Range Projects</t>
  </si>
  <si>
    <t>·        Moderate public involvement anticipated (potential for some abatement and outreach to a few communities)</t>
  </si>
  <si>
    <t>·        Relatively simple terrain and simple rural/suburban cross section to be included in model</t>
  </si>
  <si>
    <t>·        Moderate numbers of roadway segments with distinct traffic volumes to be input.</t>
  </si>
  <si>
    <t xml:space="preserve">·        Some additional roadway links to be modeled (crossroads, turn lanes, interchange ramps, etc.) of a moderate level of complexity (few curves, few superelevated sections, etc.) </t>
  </si>
  <si>
    <r>
      <t xml:space="preserve">    o</t>
    </r>
    <r>
      <rPr>
        <sz val="7"/>
        <rFont val="Arial"/>
        <family val="2"/>
      </rPr>
      <t xml:space="preserve">    </t>
    </r>
    <r>
      <rPr>
        <sz val="10"/>
        <rFont val="Arial"/>
        <family val="2"/>
      </rPr>
      <t>few building rows or coded barriers needed</t>
    </r>
  </si>
  <si>
    <r>
      <t xml:space="preserve">    o</t>
    </r>
    <r>
      <rPr>
        <sz val="7"/>
        <rFont val="Arial"/>
        <family val="2"/>
      </rPr>
      <t xml:space="preserve">    </t>
    </r>
    <r>
      <rPr>
        <sz val="10"/>
        <rFont val="Arial"/>
        <family val="2"/>
      </rPr>
      <t>low to moderate number of outdoor “special land use” properties: parks, pools, etc.</t>
    </r>
  </si>
  <si>
    <r>
      <t xml:space="preserve">    o</t>
    </r>
    <r>
      <rPr>
        <sz val="7"/>
        <rFont val="Arial"/>
        <family val="2"/>
      </rPr>
      <t xml:space="preserve">    </t>
    </r>
    <r>
      <rPr>
        <sz val="10"/>
        <rFont val="Arial"/>
        <family val="2"/>
      </rPr>
      <t>churches, schools, outdoor uses (restaurant dining, etc.) or other sensitive receptors</t>
    </r>
  </si>
  <si>
    <r>
      <t xml:space="preserve">    o</t>
    </r>
    <r>
      <rPr>
        <sz val="7"/>
        <rFont val="Arial"/>
        <family val="2"/>
      </rPr>
      <t xml:space="preserve">    </t>
    </r>
    <r>
      <rPr>
        <sz val="10"/>
        <rFont val="Arial"/>
        <family val="2"/>
      </rPr>
      <t>single family or low-level multi-family residential; mostly single-story properties</t>
    </r>
  </si>
  <si>
    <t xml:space="preserve">·        moderate density and number of Noise Sensitive Areas (NSAs) proximate to corridor resulting in moderate number of receptors modeled: </t>
  </si>
  <si>
    <t>·        length less or equal to 5 miles (greater length may justify “upper end” classification)</t>
  </si>
  <si>
    <t xml:space="preserve">Any corridor identified with a context classification of C2T-Rural Town, C3R-Suburban Residential, C3C- Suburban Commercial, or C4-Urban General. Factors contributing to a lower classification include: </t>
  </si>
  <si>
    <t>·         Minimal public involvement expected since likelihood of noise abatement is low</t>
  </si>
  <si>
    <t>·         Simple terrain and roadway cross-sections (minimal terrain or elevation changes that need to be coded in model)</t>
  </si>
  <si>
    <t>·         Minimal number of distinct traffic volumes needed to be entered into model</t>
  </si>
  <si>
    <t>·         Few cross-roads, interchange ramps or other facilities that require additional modeling effort</t>
  </si>
  <si>
    <t>·         Minimal noise sensitive uses in the corridor at a low density of development</t>
  </si>
  <si>
    <t xml:space="preserve">Any corridor identified with a context classification of C1-Natural; C2-Rural of any length; or C3C-Surban Commercial with no residentials. Factors contributing to a lower classification include: </t>
  </si>
  <si>
    <t>Each alternative is considered a corridor and may be categorized at different ranges of complexity. Specific aspects of each individual project should be considered in negotiating hours for each individual task.  Whenever possible, examples of individual tasks will be included to provide guidance in determining what types of effort are associated with each individual task.</t>
  </si>
  <si>
    <t xml:space="preserve">  </t>
  </si>
  <si>
    <t>The staff hour ranges presented in this section represent the work effort that is expected for individual tasks related to modeling a typical roadway project.  Noise analysis ranges are based on the number of noise receptors that have a potential to be impacted by the project. Number of noise receptors is a function of existing land use and roadway context classification.</t>
  </si>
  <si>
    <t>NOISE GUIDELINES</t>
  </si>
  <si>
    <t>3.3.1</t>
  </si>
  <si>
    <t>Specifications &amp; Estimates</t>
  </si>
  <si>
    <t>6a.16</t>
  </si>
  <si>
    <t>6a.29</t>
  </si>
  <si>
    <t>Carries to 9.12</t>
  </si>
  <si>
    <t>Carries to 23.13</t>
  </si>
  <si>
    <t>Carries to 27.34</t>
  </si>
  <si>
    <t>Carries to 35.52</t>
  </si>
  <si>
    <t>6b. Drainage Plans Staff Hours</t>
  </si>
  <si>
    <t>How to Use This Form</t>
  </si>
  <si>
    <t>Calculated hours represent the expected effort to complete each task based on project parameters and should be considered a starting point for staff hour negotiations.  The Consultant and Department staff must jointly determine the appropriate staff hours to fully cover the effort.</t>
  </si>
  <si>
    <t>Project Parameter</t>
  </si>
  <si>
    <t>Staff Hours</t>
  </si>
  <si>
    <t>Documentation</t>
  </si>
  <si>
    <t>Description</t>
  </si>
  <si>
    <t>Complexity</t>
  </si>
  <si>
    <t>Calculated</t>
  </si>
  <si>
    <t>Department</t>
  </si>
  <si>
    <t xml:space="preserve">Negotiated </t>
  </si>
  <si>
    <t>Provide documentation when negotiated hours differ from the calculated hours.</t>
  </si>
  <si>
    <t>Length (Miles)</t>
  </si>
  <si>
    <t>Low Range</t>
  </si>
  <si>
    <t>Mid Range</t>
  </si>
  <si>
    <t>Standard</t>
  </si>
  <si>
    <t>Complex</t>
  </si>
  <si>
    <t>Ditches</t>
  </si>
  <si>
    <t>26. Landscape Plans Staff Hours</t>
  </si>
  <si>
    <t>Negotiated</t>
  </si>
  <si>
    <t>Signature Sheet</t>
  </si>
  <si>
    <t>Planting Plans For Linear Areas</t>
  </si>
  <si>
    <t>Yes</t>
  </si>
  <si>
    <t>Planting Plans for Non-Linear Areas (Stormwater Facilities, Rest Areas, Interchanges, &amp; Toll Plazas)</t>
  </si>
  <si>
    <t>No</t>
  </si>
  <si>
    <t>Irrigation Plans for Linear Areas</t>
  </si>
  <si>
    <t>Irrigation Plans for Non-Linear Areas (Stormwater Facilities, Rest Areas, Interchanges, &amp; Toll Plazas)</t>
  </si>
  <si>
    <t>8.6.1</t>
  </si>
  <si>
    <t>Prepare and submit required documents for USCG coordination</t>
  </si>
  <si>
    <t>8.6.2</t>
  </si>
  <si>
    <t>Complete and submit USCG Bridge Application</t>
  </si>
  <si>
    <t>8.21</t>
  </si>
  <si>
    <t>3.      Repairs and Renovations</t>
  </si>
  <si>
    <t>Miscellaneous Repairs and Renovations, Alterations to Office Space, Fire Code Corrective Work</t>
  </si>
  <si>
    <t>31.141.1</t>
  </si>
  <si>
    <t>GBRS Coordination Meetings</t>
  </si>
  <si>
    <t>31.141.2</t>
  </si>
  <si>
    <t>GBRS Commissioning</t>
  </si>
  <si>
    <t>31.141.3</t>
  </si>
  <si>
    <t>GBRS Green Credit</t>
  </si>
  <si>
    <t>Carries to Summary Tab</t>
  </si>
  <si>
    <t>Low</t>
  </si>
  <si>
    <t>Mid</t>
  </si>
  <si>
    <t>Upper</t>
  </si>
  <si>
    <t>Other</t>
  </si>
  <si>
    <t>Bridges</t>
  </si>
  <si>
    <t>Lateral Ditches</t>
  </si>
  <si>
    <t>Cross Section Alignments</t>
  </si>
  <si>
    <t>Retention/Detention/Floodplain Compensation Ponds</t>
  </si>
  <si>
    <t>Ponds</t>
  </si>
  <si>
    <r>
      <t xml:space="preserve">Please contact the Staff Hour Forms Manager below for further assistance.
</t>
    </r>
    <r>
      <rPr>
        <sz val="12"/>
        <rFont val="Arial"/>
        <family val="2"/>
      </rPr>
      <t xml:space="preserve">Ryan Buck, P.E.
Project Management Support Engineer
Ryan.Buck@dot.state.fl.us
(850)414-4343
</t>
    </r>
    <r>
      <rPr>
        <b/>
        <sz val="12"/>
        <rFont val="Arial"/>
        <family val="2"/>
      </rPr>
      <t xml:space="preserve">
</t>
    </r>
  </si>
  <si>
    <t>Calculated Hours</t>
  </si>
  <si>
    <t>Project Complexity</t>
  </si>
  <si>
    <t>Per Mile</t>
  </si>
  <si>
    <t>Regulatory Agency Support</t>
  </si>
  <si>
    <t>Carries to 8.18</t>
  </si>
  <si>
    <t>Carries to 28.20</t>
  </si>
  <si>
    <t>4.      Average Complexity</t>
  </si>
  <si>
    <t>5.      Less than average complexity</t>
  </si>
  <si>
    <r>
      <t xml:space="preserve">6. </t>
    </r>
    <r>
      <rPr>
        <sz val="10"/>
        <rFont val="Arial"/>
        <family val="2"/>
      </rPr>
      <t xml:space="preserve">    </t>
    </r>
    <r>
      <rPr>
        <b/>
        <sz val="10"/>
        <rFont val="Arial"/>
        <family val="2"/>
      </rPr>
      <t>Considerably Less Than Average Complexity</t>
    </r>
  </si>
  <si>
    <t>GBRS Certification</t>
  </si>
  <si>
    <t>Communications Subsystem Analysis</t>
  </si>
  <si>
    <t>Grounding, Surge Suppression, and Lightning Protection Analysis</t>
  </si>
  <si>
    <t>ITS Poles and Overhead Structures Elevation Analysis</t>
  </si>
  <si>
    <t>DMS Sign Panel Design Analysis</t>
  </si>
  <si>
    <r>
      <t xml:space="preserve">1. All items in </t>
    </r>
    <r>
      <rPr>
        <b/>
        <sz val="12"/>
        <color rgb="FFC00000"/>
        <rFont val="Arial"/>
        <family val="2"/>
      </rPr>
      <t>RED</t>
    </r>
    <r>
      <rPr>
        <sz val="12"/>
        <rFont val="Arial"/>
        <family val="2"/>
      </rPr>
      <t xml:space="preserve"> font are for the user to edit cell. 
2. All cells that are shaded in </t>
    </r>
    <r>
      <rPr>
        <b/>
        <sz val="12"/>
        <color rgb="FFC00000"/>
        <rFont val="Arial"/>
        <family val="2"/>
      </rPr>
      <t>RED</t>
    </r>
    <r>
      <rPr>
        <sz val="12"/>
        <rFont val="Arial"/>
        <family val="2"/>
      </rPr>
      <t xml:space="preserve"> contain a drop down list for the user to make a selection. 
3. Most "Project Parameter" cells will have a brief explanation of what should be inserted in the cell, this information is displayed by selecting a cell and hovering over that cell with your cursor. 
4. All cells designed not to be edited by the user have been locked for the users convenience to avoid accidental edits of formulas, text, etc. If you recognize any errors in the locked cells, please contact the Staff Hour Forms Manager listed below.
</t>
    </r>
  </si>
  <si>
    <t>Simple</t>
  </si>
  <si>
    <t xml:space="preserve">Service Point Details </t>
  </si>
  <si>
    <t>Service
Point</t>
  </si>
  <si>
    <t>Guide Sign Data</t>
  </si>
  <si>
    <t>Sign Panel</t>
  </si>
  <si>
    <t>Cross Sections (Sign Installations)</t>
  </si>
  <si>
    <t>Multi-post
signs</t>
  </si>
  <si>
    <t>S&amp;PM Plans Technical Hours Subtotal</t>
  </si>
  <si>
    <t>S&amp;PM Plans Total</t>
  </si>
  <si>
    <t>Signalization Plan Sheets</t>
  </si>
  <si>
    <t>Intersections</t>
  </si>
  <si>
    <t>Interconnect Plan Sheets</t>
  </si>
  <si>
    <t>Sites
(Loop Detect.)</t>
  </si>
  <si>
    <t>Sites
(Other Detect.)</t>
  </si>
  <si>
    <t>Mast Arm / Monotube Data</t>
  </si>
  <si>
    <t>Signal Arm</t>
  </si>
  <si>
    <t>Single
Mast Arm</t>
  </si>
  <si>
    <t>Double
Mast Arm</t>
  </si>
  <si>
    <t>Span</t>
  </si>
  <si>
    <t xml:space="preserve">TTCP Signal </t>
  </si>
  <si>
    <t>Intersections
w/o ped signal</t>
  </si>
  <si>
    <t>Intersections
with ped signal</t>
  </si>
  <si>
    <t>Poles</t>
  </si>
  <si>
    <t>Plan Sheets (Corridor Projects)</t>
  </si>
  <si>
    <t>Plan Sheets (Isolated Loctions)</t>
  </si>
  <si>
    <t>Lighting Plans Technical Hours Subtotal</t>
  </si>
  <si>
    <t>Lighting Plans Total</t>
  </si>
  <si>
    <t>Intersections or  Mid-Blocks</t>
  </si>
  <si>
    <t>Light Poles</t>
  </si>
  <si>
    <t>ITS Installations</t>
  </si>
  <si>
    <t>Box Culverts</t>
  </si>
  <si>
    <t>Task Complexity</t>
  </si>
  <si>
    <t>Rounded Length</t>
  </si>
  <si>
    <t>Subtotal per Complexity range</t>
  </si>
  <si>
    <t>each extra mi</t>
  </si>
  <si>
    <t>Interchange</t>
  </si>
  <si>
    <t>Phase 2</t>
  </si>
  <si>
    <t>Subtotals:</t>
  </si>
  <si>
    <t>Subtotal</t>
  </si>
  <si>
    <r>
      <t xml:space="preserve">Bridges </t>
    </r>
    <r>
      <rPr>
        <u/>
        <sz val="10"/>
        <rFont val="Times New Roman"/>
        <family val="1"/>
      </rPr>
      <t>&gt;</t>
    </r>
    <r>
      <rPr>
        <sz val="10"/>
        <rFont val="Times New Roman"/>
        <family val="1"/>
      </rPr>
      <t xml:space="preserve"> 7</t>
    </r>
  </si>
  <si>
    <t>Bridges 2-6</t>
  </si>
  <si>
    <t>Base for 
1st bridge</t>
  </si>
  <si>
    <t># Bridges</t>
  </si>
  <si>
    <t>Below</t>
  </si>
  <si>
    <t>Above</t>
  </si>
  <si>
    <t>Base 1</t>
  </si>
  <si>
    <t>Base 2</t>
  </si>
  <si>
    <t>Base 3</t>
  </si>
  <si>
    <t>N/A 1</t>
  </si>
  <si>
    <t>N/A 2</t>
  </si>
  <si>
    <t>N/A 3</t>
  </si>
  <si>
    <t>DRN02-001</t>
  </si>
  <si>
    <t>DRN02-002</t>
  </si>
  <si>
    <t>DRN02-003</t>
  </si>
  <si>
    <t>DRN02-004</t>
  </si>
  <si>
    <t>DRN02-005</t>
  </si>
  <si>
    <t>DRN02-006</t>
  </si>
  <si>
    <t>DRN02-007</t>
  </si>
  <si>
    <t>DRN02-008</t>
  </si>
  <si>
    <t>DRN02-009</t>
  </si>
  <si>
    <t>DRN02-010</t>
  </si>
  <si>
    <t>DRN02-013</t>
  </si>
  <si>
    <t>DRN02-014</t>
  </si>
  <si>
    <t>LND02-001</t>
  </si>
  <si>
    <t>LND02-002</t>
  </si>
  <si>
    <t>LND02-003</t>
  </si>
  <si>
    <t>LND02-004</t>
  </si>
  <si>
    <t>LND02-005</t>
  </si>
  <si>
    <t>LND02-006</t>
  </si>
  <si>
    <t>LND02-007</t>
  </si>
  <si>
    <t>LND02-008</t>
  </si>
  <si>
    <t>LND02-009</t>
  </si>
  <si>
    <t>LND02-010</t>
  </si>
  <si>
    <t>LND02-011</t>
  </si>
  <si>
    <t>LND02-012</t>
  </si>
  <si>
    <t>LND02-013</t>
  </si>
  <si>
    <t>LND02-014</t>
  </si>
  <si>
    <t>Basis</t>
  </si>
  <si>
    <t>LTG02-001</t>
  </si>
  <si>
    <t>LTG02-002</t>
  </si>
  <si>
    <t>LTG02-003</t>
  </si>
  <si>
    <t>LTG02-004</t>
  </si>
  <si>
    <t>LTG02-005</t>
  </si>
  <si>
    <t>LTG02-006</t>
  </si>
  <si>
    <t>LTG02-007</t>
  </si>
  <si>
    <t>LTG02-008</t>
  </si>
  <si>
    <t>LTG02-009</t>
  </si>
  <si>
    <t>LTG02-010</t>
  </si>
  <si>
    <t>LTG02-011</t>
  </si>
  <si>
    <t>LTG02-012</t>
  </si>
  <si>
    <t>LTG02-013</t>
  </si>
  <si>
    <t>LTG02-014</t>
  </si>
  <si>
    <t>LTG02-015</t>
  </si>
  <si>
    <t>LTG02-016</t>
  </si>
  <si>
    <t>LTG02-017</t>
  </si>
  <si>
    <t>Interchanges 
or Rest Areas</t>
  </si>
  <si>
    <t>SIG02-001</t>
  </si>
  <si>
    <t>SIG02-002</t>
  </si>
  <si>
    <t>SIG02-003</t>
  </si>
  <si>
    <t>SIG02-004</t>
  </si>
  <si>
    <t>SIG02-005</t>
  </si>
  <si>
    <t>SIG02-006</t>
  </si>
  <si>
    <t>SIG02-007</t>
  </si>
  <si>
    <t>SIG02-008</t>
  </si>
  <si>
    <t>SIG02-009</t>
  </si>
  <si>
    <t>SIG02-010</t>
  </si>
  <si>
    <t>SIG02-011</t>
  </si>
  <si>
    <t>SIG02-012</t>
  </si>
  <si>
    <t>SIG02-013</t>
  </si>
  <si>
    <t>SIG02-014</t>
  </si>
  <si>
    <t>SIG02-015</t>
  </si>
  <si>
    <t>SIG02-016</t>
  </si>
  <si>
    <t>SIG02-017</t>
  </si>
  <si>
    <t>SIG02-018</t>
  </si>
  <si>
    <t>SIG02-019</t>
  </si>
  <si>
    <t>SIG02-020</t>
  </si>
  <si>
    <t>SIG02-021</t>
  </si>
  <si>
    <t>Signalized Intersections</t>
  </si>
  <si>
    <t>SPM02-001</t>
  </si>
  <si>
    <t>SPM02-002</t>
  </si>
  <si>
    <t>SPM02-003</t>
  </si>
  <si>
    <t>SPM02-004</t>
  </si>
  <si>
    <t>SPM02-005</t>
  </si>
  <si>
    <t>SPM02-006</t>
  </si>
  <si>
    <t>SPM02-007</t>
  </si>
  <si>
    <t>SPM02-008</t>
  </si>
  <si>
    <t>SPM02-009</t>
  </si>
  <si>
    <t>SPM02-010</t>
  </si>
  <si>
    <t>SPM02-011</t>
  </si>
  <si>
    <t>SPM02-012</t>
  </si>
  <si>
    <t>SPM02-013</t>
  </si>
  <si>
    <t>SPM02-014</t>
  </si>
  <si>
    <t>SPM02-015</t>
  </si>
  <si>
    <t>SPM02-016</t>
  </si>
  <si>
    <t>SPM02-017</t>
  </si>
  <si>
    <t>SPM02-018</t>
  </si>
  <si>
    <t>SPM02-019</t>
  </si>
  <si>
    <t>Sig Intersection
Mid-Block Xing</t>
  </si>
  <si>
    <t>Interchange
Roundabout</t>
  </si>
  <si>
    <t>Signalization Plans Total</t>
  </si>
  <si>
    <t>Base for 
1st mi</t>
  </si>
  <si>
    <t>each mi &gt; 10.00</t>
  </si>
  <si>
    <t>Signalization Plans Technical Hours Subtotal</t>
  </si>
  <si>
    <t>Rest Area 
Toll Facility</t>
  </si>
  <si>
    <t>`</t>
  </si>
  <si>
    <t>Interchanges
Rest Areas</t>
  </si>
  <si>
    <t>TTCP Quantities for EQ Report</t>
  </si>
  <si>
    <t>Major Phases</t>
  </si>
  <si>
    <t>Report</t>
  </si>
  <si>
    <t>Components</t>
  </si>
  <si>
    <t>Maintenance Plan</t>
  </si>
  <si>
    <t>Temporary Detection Sheet</t>
  </si>
  <si>
    <t>Plant Schedule (Sheet no longer produced)</t>
  </si>
  <si>
    <t>Roadway Quantities for EQ Report</t>
  </si>
  <si>
    <t>Drainage Quantities for EQ Report</t>
  </si>
  <si>
    <t>Structures Quantites for EQ Report</t>
  </si>
  <si>
    <t>S&amp;PM Quantities for EQ Report</t>
  </si>
  <si>
    <t>Overhead Sign Structures</t>
  </si>
  <si>
    <t>Signalization Quantities for EQ Report</t>
  </si>
  <si>
    <t>Lighting Quantities for EQ Report</t>
  </si>
  <si>
    <t>Planting Details</t>
  </si>
  <si>
    <t>Irrigation Details</t>
  </si>
  <si>
    <t>Hardscape Plans</t>
  </si>
  <si>
    <t>ITS Quantities for EQ Report</t>
  </si>
  <si>
    <t>Element</t>
  </si>
  <si>
    <t>Complexity Guidance</t>
  </si>
  <si>
    <t>Rating</t>
  </si>
  <si>
    <t>N/A</t>
  </si>
  <si>
    <t>N/A:</t>
  </si>
  <si>
    <t xml:space="preserve">Simple: </t>
  </si>
  <si>
    <t xml:space="preserve">Standard: </t>
  </si>
  <si>
    <t>Significant screening or buffering impacts</t>
  </si>
  <si>
    <t xml:space="preserve">Complex: </t>
  </si>
  <si>
    <t>Commitments/Stakeholders involved</t>
  </si>
  <si>
    <t>No Roadway (pond, rest area)</t>
  </si>
  <si>
    <t>No Intersections</t>
  </si>
  <si>
    <t>Utility, and Local and State Agency Coordination</t>
  </si>
  <si>
    <t>No coordination</t>
  </si>
  <si>
    <t>Minimum - 2 or less utilities and agencies</t>
  </si>
  <si>
    <t>Moderate - 3 to 5 utilities and agencies</t>
  </si>
  <si>
    <t>1-3 Plant Species, 1 Method</t>
  </si>
  <si>
    <t>1-6 Plant Species, 1-2 Methods</t>
  </si>
  <si>
    <t>7+ Plant Species or 3+ Methods</t>
  </si>
  <si>
    <t>No sensitive sites involvement</t>
  </si>
  <si>
    <t>Minimal sensitive sites involvement</t>
  </si>
  <si>
    <t xml:space="preserve">Number of Trees to be Inventoried </t>
  </si>
  <si>
    <t>1-20 Trees</t>
  </si>
  <si>
    <t xml:space="preserve">21-50  Trees </t>
  </si>
  <si>
    <t>51+ Trees</t>
  </si>
  <si>
    <t>Number of Trees to be Root or Branch Pruned</t>
  </si>
  <si>
    <t>1 to 3 Trees</t>
  </si>
  <si>
    <t>4 to 10 Trees</t>
  </si>
  <si>
    <t>11 Trees</t>
  </si>
  <si>
    <t>1-10 Trees</t>
  </si>
  <si>
    <t xml:space="preserve">11 - 20  Trees </t>
  </si>
  <si>
    <t>21+ Trees</t>
  </si>
  <si>
    <t xml:space="preserve">Total Points: </t>
  </si>
  <si>
    <t xml:space="preserve">Overall Complexity: </t>
  </si>
  <si>
    <t>Total Points 21 or more:</t>
  </si>
  <si>
    <t>Utility impacts and R/W involvement/constraints</t>
  </si>
  <si>
    <t>Limited Access</t>
  </si>
  <si>
    <t>Multi-Lane</t>
  </si>
  <si>
    <t>Utility impacts, driveway connections, intersection improvements, and R/W involvement/constraints</t>
  </si>
  <si>
    <t>Reconstruction</t>
  </si>
  <si>
    <t>Curbed</t>
  </si>
  <si>
    <t>Minimal utility involvement, interchange/intersection improvements, and possible R/W involvement</t>
  </si>
  <si>
    <t>New Construction or Reconstruction</t>
  </si>
  <si>
    <t>Widening/Resurfacing</t>
  </si>
  <si>
    <t>New Construction or Widening/Resurfacing</t>
  </si>
  <si>
    <t>2-Lane or Multi-Lane</t>
  </si>
  <si>
    <t>2-Lane</t>
  </si>
  <si>
    <t>Reconstruction or Widening/Resurfacing</t>
  </si>
  <si>
    <t>Flush Shoulder</t>
  </si>
  <si>
    <t>New Innovative Intersections</t>
  </si>
  <si>
    <t>Flush Shoulder or Curbed</t>
  </si>
  <si>
    <t>All Roadway Types</t>
  </si>
  <si>
    <t>Safety enhancements, interchange involvement, and cross slope correction</t>
  </si>
  <si>
    <t>Resurfacing or Widening/Resurfacing</t>
  </si>
  <si>
    <t>Safety &amp; Bike/Ped enhancements, ADA improvements,  intersection improvements, and cross slope correction</t>
  </si>
  <si>
    <t>RRR</t>
  </si>
  <si>
    <t>New Construction</t>
  </si>
  <si>
    <t>Safety enhancements, turnout improvements, intersection improvements, and cross slope correction</t>
  </si>
  <si>
    <t>RRR or Widening/Resurfacing</t>
  </si>
  <si>
    <t>Resurfacing</t>
  </si>
  <si>
    <t>Calculated earthwork quantities</t>
  </si>
  <si>
    <t xml:space="preserve">Safety Improvement or Sidewalk Projects </t>
  </si>
  <si>
    <t>No improvements, or cross slope correction</t>
  </si>
  <si>
    <t>Below (very low) Complexity Projects</t>
  </si>
  <si>
    <t>ROADWAY GUIDELINES FOR DETERMINING PROJECT COMPLEXITY</t>
  </si>
  <si>
    <t>6c. Selective Clearing and Grubbing Staff Hours</t>
  </si>
  <si>
    <t>SCG01-001</t>
  </si>
  <si>
    <t>6c.1</t>
  </si>
  <si>
    <t>Roadway Length (Miles)</t>
  </si>
  <si>
    <t>SCG01-002</t>
  </si>
  <si>
    <t>SCG01-003</t>
  </si>
  <si>
    <t>6c.2</t>
  </si>
  <si>
    <t>SCG01-004</t>
  </si>
  <si>
    <t>6c.3</t>
  </si>
  <si>
    <t xml:space="preserve">Selective C&amp;G Maintenance Report </t>
  </si>
  <si>
    <t>SCG01-005</t>
  </si>
  <si>
    <t>6c.4</t>
  </si>
  <si>
    <t>SCG01-006</t>
  </si>
  <si>
    <t>SCG01-007</t>
  </si>
  <si>
    <t>6c.5</t>
  </si>
  <si>
    <t>SCG01-008</t>
  </si>
  <si>
    <t>6c.6</t>
  </si>
  <si>
    <t>SCG01-009</t>
  </si>
  <si>
    <t>SCG01-010</t>
  </si>
  <si>
    <t>6c.7</t>
  </si>
  <si>
    <t>SCG01-011</t>
  </si>
  <si>
    <t>6c.8</t>
  </si>
  <si>
    <t>Meetings</t>
  </si>
  <si>
    <t>SCG01-012</t>
  </si>
  <si>
    <t>6c.9</t>
  </si>
  <si>
    <t>SCG01-013</t>
  </si>
  <si>
    <t>6c.10</t>
  </si>
  <si>
    <t># Meetings
 Designer</t>
  </si>
  <si>
    <t># Meetings
PM</t>
  </si>
  <si>
    <t>Pavement Design</t>
  </si>
  <si>
    <t>Access Management / Driveways</t>
  </si>
  <si>
    <t>RRR / ECAR Resolution</t>
  </si>
  <si>
    <t>Total Roadway Meetings</t>
  </si>
  <si>
    <t>The following matrix was developed to determine the level of complexity of a Planting Plan.</t>
  </si>
  <si>
    <t>Planting Palette</t>
  </si>
  <si>
    <t>Palms/Trees Only</t>
  </si>
  <si>
    <t>Palms/Trees and shrubs</t>
  </si>
  <si>
    <t>Reconstruction or New Roadway Alignment</t>
  </si>
  <si>
    <t>Roadway Location
(Context Classification)</t>
  </si>
  <si>
    <t>C1, C2 (rural)</t>
  </si>
  <si>
    <t>C2T, C3C, C3R (Suburban), Rural LA Facilities</t>
  </si>
  <si>
    <t>C4, C5, C6 (Urban), Urban LA Facilities</t>
  </si>
  <si>
    <t>1-3 Stakeholders</t>
  </si>
  <si>
    <t>4-6 Stakeholders</t>
  </si>
  <si>
    <t>7+ Stakeholders or Public Workshop</t>
  </si>
  <si>
    <t xml:space="preserve">Planting Plan Complexity: </t>
  </si>
  <si>
    <t xml:space="preserve">Total Points 6 or less: </t>
  </si>
  <si>
    <t xml:space="preserve">Total Points 7 to 12: </t>
  </si>
  <si>
    <t>Total Points 13 or more:</t>
  </si>
  <si>
    <t>High</t>
  </si>
  <si>
    <t>4. Roadway Analysis Staff Hours</t>
  </si>
  <si>
    <t>Base</t>
  </si>
  <si>
    <t>RDY01-001</t>
  </si>
  <si>
    <t>Cover</t>
  </si>
  <si>
    <t>RDY01-002</t>
  </si>
  <si>
    <t>Typical</t>
  </si>
  <si>
    <t>2-Lane FS
&amp; Ramps</t>
  </si>
  <si>
    <t>RDY01-003</t>
  </si>
  <si>
    <t>RDY01-004</t>
  </si>
  <si>
    <t>LA w/ Barrier
&amp; Multi-Lane C</t>
  </si>
  <si>
    <t>RDY01-005</t>
  </si>
  <si>
    <t>RDY01-006</t>
  </si>
  <si>
    <t>Report &amp; Assembly</t>
  </si>
  <si>
    <t>RDY01-007</t>
  </si>
  <si>
    <t>Pavt Designs</t>
  </si>
  <si>
    <t>Travel/Aux. Lanes</t>
  </si>
  <si>
    <t>RDY01-008</t>
  </si>
  <si>
    <t>RDY01-009</t>
  </si>
  <si>
    <t>Cross Slope Analysis (lanes and shoulders)</t>
  </si>
  <si>
    <t>X-Slope Assessment</t>
  </si>
  <si>
    <t>Undivided Roadway</t>
  </si>
  <si>
    <t>RDY01-010</t>
  </si>
  <si>
    <t>Divided Roadway</t>
  </si>
  <si>
    <t>RDY01-011</t>
  </si>
  <si>
    <t>Concepts for  Corrections</t>
  </si>
  <si>
    <t>RDY01-012</t>
  </si>
  <si>
    <t>Safety Analysis</t>
  </si>
  <si>
    <t>HSM
Assessment</t>
  </si>
  <si>
    <t>RDY01-013</t>
  </si>
  <si>
    <t>Crash Analysis</t>
  </si>
  <si>
    <t>RDY01-014</t>
  </si>
  <si>
    <t>Design Analysis</t>
  </si>
  <si>
    <t>Monitor Exist. Structures</t>
  </si>
  <si>
    <t>RDY01-015</t>
  </si>
  <si>
    <t>Operational Analysis</t>
  </si>
  <si>
    <t>Roundabout</t>
  </si>
  <si>
    <t>1x1 Roundabout</t>
  </si>
  <si>
    <t>RDY01-016</t>
  </si>
  <si>
    <t>1x2 Roundabout</t>
  </si>
  <si>
    <t>RDY01-017</t>
  </si>
  <si>
    <t>2x2 Roundabout</t>
  </si>
  <si>
    <t>RDY01-018</t>
  </si>
  <si>
    <t>Design Reports</t>
  </si>
  <si>
    <t>RDY01-019</t>
  </si>
  <si>
    <t>Variation Memo</t>
  </si>
  <si>
    <t>RDY01-020</t>
  </si>
  <si>
    <t>Formal Variation</t>
  </si>
  <si>
    <t>RDY01-021</t>
  </si>
  <si>
    <t>Design Exception</t>
  </si>
  <si>
    <t>RDY01-022</t>
  </si>
  <si>
    <t>RDY01-023</t>
  </si>
  <si>
    <t>RDY01-024</t>
  </si>
  <si>
    <t>Side Road &amp; Ramps</t>
  </si>
  <si>
    <t>RDY01-025</t>
  </si>
  <si>
    <t>Frontage Road</t>
  </si>
  <si>
    <t>RDY01-026</t>
  </si>
  <si>
    <t>3D Modeling Development</t>
  </si>
  <si>
    <t>RDY01-027</t>
  </si>
  <si>
    <t>RDY01-028</t>
  </si>
  <si>
    <t>RDY01-029</t>
  </si>
  <si>
    <t>AMG Files</t>
  </si>
  <si>
    <t>RDY01-030</t>
  </si>
  <si>
    <t>TTCP Analysis</t>
  </si>
  <si>
    <t>RDY01-031</t>
  </si>
  <si>
    <t>RDY01-032</t>
  </si>
  <si>
    <t>RDY01-033</t>
  </si>
  <si>
    <t>TTCP 3D Modeling (Isolated Locations)</t>
  </si>
  <si>
    <t>RDY01-034</t>
  </si>
  <si>
    <t>Utility Data Collection &amp; Analysis</t>
  </si>
  <si>
    <t>RDY01-035</t>
  </si>
  <si>
    <t>RDY01-036</t>
  </si>
  <si>
    <t>RDY01-037</t>
  </si>
  <si>
    <t>RDY01-038</t>
  </si>
  <si>
    <t>Engineer Estimate</t>
  </si>
  <si>
    <t>RDY01-039</t>
  </si>
  <si>
    <t>LRE Updates</t>
  </si>
  <si>
    <t>RDY01-040</t>
  </si>
  <si>
    <t>Technical or Modified Special Provisions</t>
  </si>
  <si>
    <t>TSPs &amp; MSPs</t>
  </si>
  <si>
    <t>RDY01-041</t>
  </si>
  <si>
    <t>Other Roadway Tasks</t>
  </si>
  <si>
    <t>Other Analysis</t>
  </si>
  <si>
    <t>RDY01-042</t>
  </si>
  <si>
    <t>RDY01-043</t>
  </si>
  <si>
    <t>RDY01-044</t>
  </si>
  <si>
    <t>Roadway Meetings (listed below)</t>
  </si>
  <si>
    <t>RDY01-045</t>
  </si>
  <si>
    <t>Travel Time</t>
  </si>
  <si>
    <t>RDY01-046</t>
  </si>
  <si>
    <t>Field Reviews (listed below)</t>
  </si>
  <si>
    <t>Roadway Analysis Non-Technical Subtotal</t>
  </si>
  <si>
    <t>RDY01-047</t>
  </si>
  <si>
    <t>Travel Time
(Hours)</t>
  </si>
  <si>
    <t># of Staff</t>
  </si>
  <si>
    <t>Site Time
(per staff)</t>
  </si>
  <si>
    <t>Travel Time
(per staff)</t>
  </si>
  <si>
    <t xml:space="preserve">Field Review #1 </t>
  </si>
  <si>
    <t xml:space="preserve">Field Review #2 </t>
  </si>
  <si>
    <t>Field Review #3</t>
  </si>
  <si>
    <t>Field Review #4</t>
  </si>
  <si>
    <t>Plans-in-hand Field Review</t>
  </si>
  <si>
    <t>Total Field Review Hours</t>
  </si>
  <si>
    <t>RDY02-001</t>
  </si>
  <si>
    <t>RDY02-002</t>
  </si>
  <si>
    <t>RDY02-003</t>
  </si>
  <si>
    <t>Typical Sections w/ CADD</t>
  </si>
  <si>
    <t>RDY02-004</t>
  </si>
  <si>
    <t>Typical Sections w/o CADD</t>
  </si>
  <si>
    <t>RDY02-005</t>
  </si>
  <si>
    <t>Partial Sections</t>
  </si>
  <si>
    <t>RDY02-006</t>
  </si>
  <si>
    <t>Cross Slope Correction Details</t>
  </si>
  <si>
    <t>Pavement Segments</t>
  </si>
  <si>
    <t>RDY02-007</t>
  </si>
  <si>
    <t>RDY02-008</t>
  </si>
  <si>
    <t>Project Layout/Model Management</t>
  </si>
  <si>
    <t>RDY02-009</t>
  </si>
  <si>
    <t>Plan View (Plan Sheets)</t>
  </si>
  <si>
    <t>RDY02-010</t>
  </si>
  <si>
    <t>RDY02-011</t>
  </si>
  <si>
    <t>RDY02-012</t>
  </si>
  <si>
    <t>Profile View (Plan/Profile Sheets)</t>
  </si>
  <si>
    <t>RDY02-013</t>
  </si>
  <si>
    <t>RDY02-014</t>
  </si>
  <si>
    <t>Special Profiles</t>
  </si>
  <si>
    <t>Driveway
Curb Return</t>
  </si>
  <si>
    <t>RDY02-015</t>
  </si>
  <si>
    <t>Intersection
RR Xing</t>
  </si>
  <si>
    <t>RDY02-016</t>
  </si>
  <si>
    <t>Sidewalk Profiles</t>
  </si>
  <si>
    <t>RDY02-017</t>
  </si>
  <si>
    <t>Standard
2 Levels</t>
  </si>
  <si>
    <t>RDY02-018</t>
  </si>
  <si>
    <t>Complex
3+ Levels</t>
  </si>
  <si>
    <t>RDY02-019</t>
  </si>
  <si>
    <t>Ramp Terminal</t>
  </si>
  <si>
    <t>RDY02-020</t>
  </si>
  <si>
    <t>Intersection Layout</t>
  </si>
  <si>
    <t>RDY02-021</t>
  </si>
  <si>
    <t>Special</t>
  </si>
  <si>
    <t>RDY02-022</t>
  </si>
  <si>
    <t>Soil Survey Sheets</t>
  </si>
  <si>
    <t>RDY02-023</t>
  </si>
  <si>
    <t>Alignments</t>
  </si>
  <si>
    <t>RDY02-024</t>
  </si>
  <si>
    <t xml:space="preserve">Temporary Traffic Control Plan </t>
  </si>
  <si>
    <t>TTC Notes</t>
  </si>
  <si>
    <t>RDY02-025</t>
  </si>
  <si>
    <t>RDY02-026</t>
  </si>
  <si>
    <t>Critical Cross Sections</t>
  </si>
  <si>
    <t>RDY02-027</t>
  </si>
  <si>
    <t>TTC Details</t>
  </si>
  <si>
    <t>RDY02-028</t>
  </si>
  <si>
    <t>RDY02-029</t>
  </si>
  <si>
    <t>RDY02-030</t>
  </si>
  <si>
    <t>Utility Verification Data (SUE)</t>
  </si>
  <si>
    <t>Roadway Plans Technical Hours Subtotal</t>
  </si>
  <si>
    <t>RDY02-031</t>
  </si>
  <si>
    <t>RDY02-032</t>
  </si>
  <si>
    <t>Roadway Plans Total</t>
  </si>
  <si>
    <t>6a. Drainage Analysis Staff Hours</t>
  </si>
  <si>
    <t>DRN01-001</t>
  </si>
  <si>
    <t>Base Clearance Analysis</t>
  </si>
  <si>
    <t>Locations</t>
  </si>
  <si>
    <t>DRN01-002</t>
  </si>
  <si>
    <t>DRN01-003</t>
  </si>
  <si>
    <t>DRN01-004</t>
  </si>
  <si>
    <t>DRN01-005</t>
  </si>
  <si>
    <t>Utility Conflict Matrix (for drainage structures)</t>
  </si>
  <si>
    <t>DRN01-006</t>
  </si>
  <si>
    <t>Noise Barrier Drainage Analysis</t>
  </si>
  <si>
    <t>Wall Length (Miles)</t>
  </si>
  <si>
    <t>DRN01-007</t>
  </si>
  <si>
    <t>DRN01-008</t>
  </si>
  <si>
    <t>Basins</t>
  </si>
  <si>
    <t>DRN01-009</t>
  </si>
  <si>
    <t>DRN01-010</t>
  </si>
  <si>
    <t>Analysis of Pipe Video Inspection Report</t>
  </si>
  <si>
    <t>DRN01-011</t>
  </si>
  <si>
    <t>Bridge Hydraulic Report (Canal Crossing or Ped Bridge)</t>
  </si>
  <si>
    <t>Canal Xing or Ped Bridge</t>
  </si>
  <si>
    <t>DRN01-012</t>
  </si>
  <si>
    <t>Bridge Hydraulic Report (Main Bridge, Non-Tidal)</t>
  </si>
  <si>
    <t>w/o Relief Bridges</t>
  </si>
  <si>
    <t>DRN01-013</t>
  </si>
  <si>
    <t>With Relief Bridges</t>
  </si>
  <si>
    <t>DRN01-014</t>
  </si>
  <si>
    <t>No-Rise</t>
  </si>
  <si>
    <t>DRN01-015</t>
  </si>
  <si>
    <t>DRN01-016</t>
  </si>
  <si>
    <t>Bridge Hydraulic Report (Main Bridge, Tidal)</t>
  </si>
  <si>
    <t>DRN01-017</t>
  </si>
  <si>
    <t>DRN01-018</t>
  </si>
  <si>
    <t>DRN01-019</t>
  </si>
  <si>
    <t>DRN01-020</t>
  </si>
  <si>
    <t>Wave Modeling</t>
  </si>
  <si>
    <t>DRN01-021</t>
  </si>
  <si>
    <t>Design of Minor Cross Drains</t>
  </si>
  <si>
    <t>Cross Drains</t>
  </si>
  <si>
    <t>DRN01-022</t>
  </si>
  <si>
    <t>DRN01-023</t>
  </si>
  <si>
    <t>DRN01-024</t>
  </si>
  <si>
    <t>Design of Major Cross Drains</t>
  </si>
  <si>
    <t>DRN01-025</t>
  </si>
  <si>
    <t>DRN01-026</t>
  </si>
  <si>
    <t>DRN01-027</t>
  </si>
  <si>
    <t>Design of Ditches and Side Drains</t>
  </si>
  <si>
    <t>Ditches (Miles)</t>
  </si>
  <si>
    <t>DRN01-028</t>
  </si>
  <si>
    <t>DRN01-029</t>
  </si>
  <si>
    <t>DRN01-030</t>
  </si>
  <si>
    <t>Side Drains</t>
  </si>
  <si>
    <t>DRN01-031</t>
  </si>
  <si>
    <t>Design of Stormwater Management Facility</t>
  </si>
  <si>
    <t>DRN01-032</t>
  </si>
  <si>
    <t>DRN01-033</t>
  </si>
  <si>
    <t>DRN01-034</t>
  </si>
  <si>
    <t>DRN01-035</t>
  </si>
  <si>
    <t>DRN01-036</t>
  </si>
  <si>
    <t>DRN01-037</t>
  </si>
  <si>
    <t>Non-Standard Structures</t>
  </si>
  <si>
    <t>DRN01-038</t>
  </si>
  <si>
    <t>Drainage
Pipes</t>
  </si>
  <si>
    <t>DRN01-039</t>
  </si>
  <si>
    <t>Each</t>
  </si>
  <si>
    <t>DRN01-040</t>
  </si>
  <si>
    <t>Design of French Drain Systems</t>
  </si>
  <si>
    <t>Cell</t>
  </si>
  <si>
    <t>DRN01-041</t>
  </si>
  <si>
    <t>DRN01-042</t>
  </si>
  <si>
    <t>Design of Drainage Wells</t>
  </si>
  <si>
    <t>Wells</t>
  </si>
  <si>
    <t>DRN01-043</t>
  </si>
  <si>
    <t>Stormwater Runoff Control Concept</t>
  </si>
  <si>
    <t>DRN01-044</t>
  </si>
  <si>
    <t>Other Drainage Tasks</t>
  </si>
  <si>
    <t>DRN01-045</t>
  </si>
  <si>
    <t>DRN01-046</t>
  </si>
  <si>
    <t>DRN01-047</t>
  </si>
  <si>
    <t>DRN01-048</t>
  </si>
  <si>
    <t>DRN01-049</t>
  </si>
  <si>
    <t>DRN01-050</t>
  </si>
  <si>
    <t>DRN01-051</t>
  </si>
  <si>
    <t>DRN01-052</t>
  </si>
  <si>
    <t>DRN01-053</t>
  </si>
  <si>
    <t>Drainage Meetings (listed below)</t>
  </si>
  <si>
    <t>DRN01-054</t>
  </si>
  <si>
    <t xml:space="preserve">Drainage Analysis Non-Technical Subtotal </t>
  </si>
  <si>
    <t>Drainage Analysis Total</t>
  </si>
  <si>
    <t>Total Drainage Meetings</t>
  </si>
  <si>
    <t>SCG01-014</t>
  </si>
  <si>
    <t>SCG01-015</t>
  </si>
  <si>
    <t>6c.11</t>
  </si>
  <si>
    <t>25. Landscape Analysis Staff Hours</t>
  </si>
  <si>
    <t>LND01-001</t>
  </si>
  <si>
    <t>LND01-002</t>
  </si>
  <si>
    <t>Outdoor Advertising Assessment</t>
  </si>
  <si>
    <t>Sign Structure</t>
  </si>
  <si>
    <t>LND01-003</t>
  </si>
  <si>
    <t>Master Design File Setup (Base Files)</t>
  </si>
  <si>
    <t>LND01-004</t>
  </si>
  <si>
    <t>LND01-005</t>
  </si>
  <si>
    <t>Area Projects Area (Acre)</t>
  </si>
  <si>
    <t>LND01-006</t>
  </si>
  <si>
    <t>Landscape Opportunity Plan</t>
  </si>
  <si>
    <t>Mainline
Length (Miles)</t>
  </si>
  <si>
    <t>LND01-007</t>
  </si>
  <si>
    <t>LND01-008</t>
  </si>
  <si>
    <t>Report
Preparation</t>
  </si>
  <si>
    <t>LND01-009</t>
  </si>
  <si>
    <t>LND01-010</t>
  </si>
  <si>
    <t>LND01-011</t>
  </si>
  <si>
    <t>LND01-012</t>
  </si>
  <si>
    <t>LND01-013</t>
  </si>
  <si>
    <t>LND01-014</t>
  </si>
  <si>
    <t>LND01-015</t>
  </si>
  <si>
    <t>Area Projects</t>
  </si>
  <si>
    <t>LND01-016</t>
  </si>
  <si>
    <t>Mainline
(per mile)</t>
  </si>
  <si>
    <t>LND01-017</t>
  </si>
  <si>
    <t>LND01-018</t>
  </si>
  <si>
    <t>LND01-019</t>
  </si>
  <si>
    <t>LND01-020</t>
  </si>
  <si>
    <t>LND01-021</t>
  </si>
  <si>
    <t>LND01-022</t>
  </si>
  <si>
    <t>LND01-023</t>
  </si>
  <si>
    <t>LND01-024</t>
  </si>
  <si>
    <t>LND01-025</t>
  </si>
  <si>
    <t>LND01-026</t>
  </si>
  <si>
    <t>LND01-027</t>
  </si>
  <si>
    <t>LND01-028</t>
  </si>
  <si>
    <t>Landscape Meetings (listed below)</t>
  </si>
  <si>
    <t>LND01-029</t>
  </si>
  <si>
    <t>LND01-030</t>
  </si>
  <si>
    <t>Landscape Analysis Non-Technical Subtotal</t>
  </si>
  <si>
    <t>LND01-031</t>
  </si>
  <si>
    <t>Landscape Analysis Total</t>
  </si>
  <si>
    <t>Total Landscape Meetings</t>
  </si>
  <si>
    <t>29. Mapping Staff Hours</t>
  </si>
  <si>
    <t>MAP01-001</t>
  </si>
  <si>
    <t>MAP01-002</t>
  </si>
  <si>
    <t>MAP01-003</t>
  </si>
  <si>
    <t>Subdivisions</t>
  </si>
  <si>
    <t>MAP01-004</t>
  </si>
  <si>
    <t>Property Lines</t>
  </si>
  <si>
    <t>Tract</t>
  </si>
  <si>
    <t>MAP01-005</t>
  </si>
  <si>
    <t>MAP01-006</t>
  </si>
  <si>
    <t>MAP01-007</t>
  </si>
  <si>
    <t>MAP01-008</t>
  </si>
  <si>
    <t>MAP01-009</t>
  </si>
  <si>
    <t>MAP01-010</t>
  </si>
  <si>
    <t>MAP01-011</t>
  </si>
  <si>
    <t>MAP01-012</t>
  </si>
  <si>
    <t>Sheet 
(24" X 36")</t>
  </si>
  <si>
    <t>MAP01-013</t>
  </si>
  <si>
    <t>MAP01-014</t>
  </si>
  <si>
    <t>MAP01-015</t>
  </si>
  <si>
    <t>MAP01-016</t>
  </si>
  <si>
    <t>MAP01-017</t>
  </si>
  <si>
    <t>MAP01-018</t>
  </si>
  <si>
    <t>MAP01-019</t>
  </si>
  <si>
    <t>MAP01-020</t>
  </si>
  <si>
    <t>MAP01-021</t>
  </si>
  <si>
    <t>MAP01-022</t>
  </si>
  <si>
    <t>Miscellaneous Surveys &amp; Sketches</t>
  </si>
  <si>
    <t>MAP01-023</t>
  </si>
  <si>
    <t>MAP01-024</t>
  </si>
  <si>
    <t>MAP01-025</t>
  </si>
  <si>
    <t>Other Specific Purpose Survey(s)</t>
  </si>
  <si>
    <t>MAP01-026</t>
  </si>
  <si>
    <t>MAP01-027</t>
  </si>
  <si>
    <t>MAP01-028</t>
  </si>
  <si>
    <t>MAP01-029</t>
  </si>
  <si>
    <t>MAP01-030</t>
  </si>
  <si>
    <t xml:space="preserve">Mapping Technical Subtotal </t>
  </si>
  <si>
    <t>MAP01-031</t>
  </si>
  <si>
    <t>MAP01-032</t>
  </si>
  <si>
    <t>MAP01-033</t>
  </si>
  <si>
    <t>MAP01-034</t>
  </si>
  <si>
    <t>MAP01-035</t>
  </si>
  <si>
    <t xml:space="preserve">Mapping Non-Technical Subtotal </t>
  </si>
  <si>
    <t>MAP01-036</t>
  </si>
  <si>
    <t>MAP01-037</t>
  </si>
  <si>
    <t>ITS02-001</t>
  </si>
  <si>
    <t>ITS02-002</t>
  </si>
  <si>
    <t>ITS02-003</t>
  </si>
  <si>
    <t>ITS02-004</t>
  </si>
  <si>
    <t>ITS02-005</t>
  </si>
  <si>
    <t>Communication Overview Sheet</t>
  </si>
  <si>
    <t>ITS Site</t>
  </si>
  <si>
    <t>ITS02-006</t>
  </si>
  <si>
    <t>Typical &amp; Special Details</t>
  </si>
  <si>
    <t>ITS02-007</t>
  </si>
  <si>
    <t>ITS02-008</t>
  </si>
  <si>
    <t>ITS &amp; Communication Plan Sheet</t>
  </si>
  <si>
    <t>ITS02-009</t>
  </si>
  <si>
    <t>ITS Installation</t>
  </si>
  <si>
    <t>ITS02-010</t>
  </si>
  <si>
    <t>Maintenance of Communications Plan</t>
  </si>
  <si>
    <t>ITS02-011</t>
  </si>
  <si>
    <t>ITS Cabinet</t>
  </si>
  <si>
    <t>ITS02-012</t>
  </si>
  <si>
    <t>ITS02-013</t>
  </si>
  <si>
    <t>Master ITS Hub Shelter</t>
  </si>
  <si>
    <t>ITS02-014</t>
  </si>
  <si>
    <t>Grounding &amp; Lightning Protection Plans</t>
  </si>
  <si>
    <t>Site</t>
  </si>
  <si>
    <t>ITS02-015</t>
  </si>
  <si>
    <t>Ground Mount ITS Site</t>
  </si>
  <si>
    <t>ITS02-016</t>
  </si>
  <si>
    <t>Cantilever 
ITS Site</t>
  </si>
  <si>
    <t>ITS02-017</t>
  </si>
  <si>
    <t>Span Truss,
MSE Wall,
Bridge Mount,
ITS Site</t>
  </si>
  <si>
    <t>ITS02-018</t>
  </si>
  <si>
    <t>Hybrid &amp; DMS Guide Sign Data</t>
  </si>
  <si>
    <t>ITS02-019</t>
  </si>
  <si>
    <t>ITS02-020</t>
  </si>
  <si>
    <t>Strain Pole</t>
  </si>
  <si>
    <t>ITS02-021</t>
  </si>
  <si>
    <t>TTCP Notes</t>
  </si>
  <si>
    <t>ITS02-022</t>
  </si>
  <si>
    <t>TTCP Detour Plan</t>
  </si>
  <si>
    <t>ITS02-023</t>
  </si>
  <si>
    <t>ITS02-024</t>
  </si>
  <si>
    <t>Specialized Designs (Urban Corridor, Complete Street, Scenic Interchange)</t>
  </si>
  <si>
    <t>Minimal safety enhancements, turnout improvements, and minimal cross slope correction</t>
  </si>
  <si>
    <t>Minimal safety enhancements, cross slope correction, and interchange involvement</t>
  </si>
  <si>
    <t>Minimal utility impacts, intersection involvement, and R/W involvement</t>
  </si>
  <si>
    <t>Utility impacts, driveway connections, and possible R/W involvement</t>
  </si>
  <si>
    <t>Utility impacts, driveway connections, intersection improvements, and possible R/W involvement</t>
  </si>
  <si>
    <t>Minimal utility, R/W, and intersection involvement, closed median/barrier wall, and includes interchange ramps</t>
  </si>
  <si>
    <t>Access Management</t>
  </si>
  <si>
    <t>Length
(Phase-Miles)</t>
  </si>
  <si>
    <t>Pedestrian</t>
  </si>
  <si>
    <t>Validation</t>
  </si>
  <si>
    <t>RDY01-048</t>
  </si>
  <si>
    <t>RDY01-049</t>
  </si>
  <si>
    <t xml:space="preserve">What is the overall project complexity? (See Roadway Guidelines) </t>
  </si>
  <si>
    <t xml:space="preserve">What is the overall project complexity? (See Selective C&amp;G Guidelines) </t>
  </si>
  <si>
    <t xml:space="preserve">What is the overall project complexity? (See Signalization Guidelines) </t>
  </si>
  <si>
    <t xml:space="preserve">What is the complexity of the planting plan? (See Landscape Guidelines) </t>
  </si>
  <si>
    <t>Linear Project Length (Miles)</t>
  </si>
  <si>
    <t>Mapping Total</t>
  </si>
  <si>
    <t>ITS Plans Total</t>
  </si>
  <si>
    <t>ITS Plans Technical Hours Subtotal</t>
  </si>
  <si>
    <t>Drainage Plans Total</t>
  </si>
  <si>
    <t>Selective C&amp;G</t>
  </si>
  <si>
    <t>6a.9</t>
  </si>
  <si>
    <t>Cells</t>
  </si>
  <si>
    <t>5. Roadway Plans Staff Hours</t>
  </si>
  <si>
    <t>20. Signing and Pavement Marking Plans Staff Hours</t>
  </si>
  <si>
    <t>22. Signalization Plans Staff Hours</t>
  </si>
  <si>
    <t>24. Lighting Plans Staff Hours</t>
  </si>
  <si>
    <t>34. ITS Plans Staff Hours</t>
  </si>
  <si>
    <t>Design of Trench Drains</t>
  </si>
  <si>
    <t>Data Collection and Inventory</t>
  </si>
  <si>
    <t xml:space="preserve">Selective C&amp;G Technical Subtotal </t>
  </si>
  <si>
    <t>Selective C&amp;G Meetings (listed below)</t>
  </si>
  <si>
    <t xml:space="preserve">Selective C&amp;G Non-Technical Subtotal </t>
  </si>
  <si>
    <t>Selective C&amp;G Total</t>
  </si>
  <si>
    <t>Selective C&amp;G Plan</t>
  </si>
  <si>
    <t>Low Complexity Projects</t>
  </si>
  <si>
    <t>Mid Complexity Projects</t>
  </si>
  <si>
    <t>Upper Complexity Projects</t>
  </si>
  <si>
    <t>Above (very high) Complexity Projects</t>
  </si>
  <si>
    <t>Estimated Quantities Report Preparation</t>
  </si>
  <si>
    <t>6c. Selective C&amp;G</t>
  </si>
  <si>
    <t>6c</t>
  </si>
  <si>
    <t>3. Project Common and Project General Tasks</t>
  </si>
  <si>
    <t>Mapping Meetings (listed below)</t>
  </si>
  <si>
    <t>Evaluation of Existing French Drain Systems</t>
  </si>
  <si>
    <t>The following matrix was developed to determine the overall level of complexity of a Selective Clearing and Grubbing analysis and plan development.</t>
  </si>
  <si>
    <t>Extensive - 6 or more utilities and agencies</t>
  </si>
  <si>
    <t>Sensitive Sites (Wetlands, Submerged, Dune, Sensitive Vegetation, Environmental Permits Required)</t>
  </si>
  <si>
    <t>Total Points 10 to 20:</t>
  </si>
  <si>
    <t>Total Points 9 or less:</t>
  </si>
  <si>
    <t>Assessment and Disposition Determination</t>
  </si>
  <si>
    <t>New Multi-level Interchange</t>
  </si>
  <si>
    <t>Final Irrigation Design</t>
  </si>
  <si>
    <t>Landscape Quantities for EQ Report</t>
  </si>
  <si>
    <t>GUIDELINES FOR SURVEY, PHOTOGRAMMETRY, MAPPING, AND TERRESTRIAL MOBILE LIDAR
(Work Activities 27 – 30)</t>
  </si>
  <si>
    <t>8.15.1</t>
  </si>
  <si>
    <t>8.15.2</t>
  </si>
  <si>
    <t>8.15.3</t>
  </si>
  <si>
    <t>8.15.4</t>
  </si>
  <si>
    <t>8.15.5</t>
  </si>
  <si>
    <t>Section 4(f), 6(f), and ARC</t>
  </si>
  <si>
    <t>8.14.6</t>
  </si>
  <si>
    <t>Contamination Analysis</t>
  </si>
  <si>
    <t xml:space="preserve">Complete and Submit Documentation for Coordination and/or USCG Bridge Permit Application </t>
  </si>
  <si>
    <t>Environmental Clearances, Reevaluations, and Technical Support</t>
  </si>
  <si>
    <t>8.15.6</t>
  </si>
  <si>
    <t>Selective C&amp;G Quantities for EQ Report</t>
  </si>
  <si>
    <t>Master Design File Setup &amp; Maintenance, Model Management Plan</t>
  </si>
  <si>
    <t>Horizontal /Vertical Master Design Files</t>
  </si>
  <si>
    <t>TTCP Master Design Files</t>
  </si>
  <si>
    <t>2.  Percentages for staff hour distribution by classification are entered below in rows 65 to 99 of this sheet.</t>
  </si>
  <si>
    <t>Complete appropriate staff hour sheets for work being performed in individual discipline sheets (tabs 3 through 35).  Add name of estimator to the top of each sheet.</t>
  </si>
  <si>
    <t>In tab "Staff Hour Summary -- Grand Total" - enter distribution of hours by classification for each task in rows 65 through 99. Use distributions provided by subconsultants for tasks being done solely by subconsultant.  For tasks with both prime and subconsultant hours - use either a blended percent distribution or just the primes distribution.</t>
  </si>
  <si>
    <t>September 2023</t>
  </si>
  <si>
    <t>2.  Percentages for staff hour distribution by classification are entered below in rows 64 to 98 of this sheet.</t>
  </si>
  <si>
    <t>In tab "Staff Hour Summary - Firm" - enter distribution of hours by classification for each task in rows 64 through 98.</t>
  </si>
  <si>
    <t xml:space="preserve">3.  Project manager meetings are calculated in each discipline sheet and brought forward to Column D.  </t>
  </si>
  <si>
    <t>8.13</t>
  </si>
  <si>
    <t>Technical support to the Department for Environmental Clearances and Reevaluations (use when consultant provides technical support only)</t>
  </si>
  <si>
    <t>Survey Levels 1 through 4 are defined in FDOT Design Manual (FDM), Chapter 114.</t>
  </si>
  <si>
    <t>Video Tutorials - Short Webinars for each Staff Hour Form</t>
  </si>
  <si>
    <t>Other Roads &amp; Shoulders</t>
  </si>
  <si>
    <t>Other Reports</t>
  </si>
  <si>
    <t>Model Element Name</t>
  </si>
  <si>
    <t>LOD</t>
  </si>
  <si>
    <t>2D or 3D</t>
  </si>
  <si>
    <t>Element Data Attributes</t>
  </si>
  <si>
    <t>Modeling Effort</t>
  </si>
  <si>
    <t>Developed BIM Uses</t>
  </si>
  <si>
    <t>Legal Document? Yes Contract / No FIO</t>
  </si>
  <si>
    <t>Professional  of Record</t>
  </si>
  <si>
    <t>Source CADD File</t>
  </si>
  <si>
    <t>Source CADD Layer</t>
  </si>
  <si>
    <t>Pay Item No.
 Quantity &amp; Unit</t>
  </si>
  <si>
    <t>Location Data</t>
  </si>
  <si>
    <t>FDOT Specification</t>
  </si>
  <si>
    <t>Limitations</t>
  </si>
  <si>
    <t>Required Reports</t>
  </si>
  <si>
    <t>Documents Attached? Y/N</t>
  </si>
  <si>
    <t>2D Design File</t>
  </si>
  <si>
    <t>3D Model Development</t>
  </si>
  <si>
    <t>Pay item Data: Number, Quantity and Unit</t>
  </si>
  <si>
    <t>Location Data: Alignment, Station Offset</t>
  </si>
  <si>
    <t xml:space="preserve">GIS Data Portal
</t>
  </si>
  <si>
    <t>Updated by DAB</t>
  </si>
  <si>
    <t>Survey Elements</t>
  </si>
  <si>
    <t>SURVRD</t>
  </si>
  <si>
    <t>3D</t>
  </si>
  <si>
    <t>YES</t>
  </si>
  <si>
    <t>Surveyor</t>
  </si>
  <si>
    <t>Terrain</t>
  </si>
  <si>
    <t>Existing Elements</t>
  </si>
  <si>
    <t>Pavement</t>
  </si>
  <si>
    <t>Both</t>
  </si>
  <si>
    <t>MODLEX</t>
  </si>
  <si>
    <t>assumed depths</t>
  </si>
  <si>
    <t>Cores</t>
  </si>
  <si>
    <t>2D</t>
  </si>
  <si>
    <t>3D w/ assumed depth</t>
  </si>
  <si>
    <t>Shoulders</t>
  </si>
  <si>
    <t>Curbs</t>
  </si>
  <si>
    <t>n/a</t>
  </si>
  <si>
    <t>Islands/Medians</t>
  </si>
  <si>
    <t>Sidewalks/ADA Ramps</t>
  </si>
  <si>
    <t>Other Concrete Pads</t>
  </si>
  <si>
    <t>Slope Pavement</t>
  </si>
  <si>
    <t>Ditch Pavement</t>
  </si>
  <si>
    <t>Driveways</t>
  </si>
  <si>
    <t>Traffic Separators</t>
  </si>
  <si>
    <t>VVH</t>
  </si>
  <si>
    <t>Geotech Data</t>
  </si>
  <si>
    <t>ABORRD</t>
  </si>
  <si>
    <t>Geotech Report</t>
  </si>
  <si>
    <t>Unsuitable Soil</t>
  </si>
  <si>
    <t>MODLRD</t>
  </si>
  <si>
    <t>Bridge Super Structures</t>
  </si>
  <si>
    <t>BR#MODLBR_EX</t>
  </si>
  <si>
    <t>When removed</t>
  </si>
  <si>
    <t>Bridge Sub Structures</t>
  </si>
  <si>
    <t>Bridge Misc. Structures (RipRap, Approach Slabs)</t>
  </si>
  <si>
    <t>MISCSTR</t>
  </si>
  <si>
    <t>Misc. Structures(Signs, Signals, Light Poles,ITS)</t>
  </si>
  <si>
    <t>Walls:  MSE, Noise, Retaining, Sheet Pile, etc.</t>
  </si>
  <si>
    <t>Controlling Alignments</t>
  </si>
  <si>
    <t>Existing Horizontal and Vertical Alignments</t>
  </si>
  <si>
    <t>ALGNRD</t>
  </si>
  <si>
    <t>Alignment Name</t>
  </si>
  <si>
    <t>HA Report</t>
  </si>
  <si>
    <t>Proposed Horizontal and Vertical Alignments</t>
  </si>
  <si>
    <t>Survey Control Points (reference pts &amp; bench marks)</t>
  </si>
  <si>
    <t>CTLSRD</t>
  </si>
  <si>
    <t>Point Name, NE</t>
  </si>
  <si>
    <t>Survey Control Report</t>
  </si>
  <si>
    <t>Superelevation Model - Roadway</t>
  </si>
  <si>
    <t>SE Report</t>
  </si>
  <si>
    <t>Baselines and profiles - Ramps, sidewalks</t>
  </si>
  <si>
    <t xml:space="preserve">Other Baselines and profiles -Sidewalks </t>
  </si>
  <si>
    <t>Baselines and profiles -Walls, Ditches, Bridges</t>
  </si>
  <si>
    <t>RetaingWall</t>
  </si>
  <si>
    <t>Other Baselines and profiles - Ditches</t>
  </si>
  <si>
    <t>Drainiage</t>
  </si>
  <si>
    <t>DRPRRD</t>
  </si>
  <si>
    <t>Other Baselines and profiles - Bridge</t>
  </si>
  <si>
    <t>BR#ALGNBR</t>
  </si>
  <si>
    <t>Right of Way Geometry</t>
  </si>
  <si>
    <t>Existing Right-of-Way Lines</t>
  </si>
  <si>
    <t>RWDTRD</t>
  </si>
  <si>
    <t xml:space="preserve">Yes, Owner Info </t>
  </si>
  <si>
    <t>Signed Survey</t>
  </si>
  <si>
    <t>3D (Draping)</t>
  </si>
  <si>
    <t>Other Boundaries (Wetland Limits)</t>
  </si>
  <si>
    <t>Proposed Right-of-Way Lines</t>
  </si>
  <si>
    <t>Permanent Easement Lines</t>
  </si>
  <si>
    <t>Temporary Easement Lines</t>
  </si>
  <si>
    <t>Earthwork</t>
  </si>
  <si>
    <t>Excavation</t>
  </si>
  <si>
    <t>NO</t>
  </si>
  <si>
    <t>not for AMG</t>
  </si>
  <si>
    <t>Use EAV Report</t>
  </si>
  <si>
    <t>Embankment</t>
  </si>
  <si>
    <t>Embankment for Bridge</t>
  </si>
  <si>
    <t>Excavation for Bridge</t>
  </si>
  <si>
    <t>Subsoil Excavation</t>
  </si>
  <si>
    <t>add other pay items for excavation</t>
  </si>
  <si>
    <t>Existing</t>
  </si>
  <si>
    <t>Proposed</t>
  </si>
  <si>
    <t>Finished Subgrade</t>
  </si>
  <si>
    <t xml:space="preserve">Subsoil  </t>
  </si>
  <si>
    <t>Existing Subgrade</t>
  </si>
  <si>
    <t>Pavement Roadway &amp; Shoulders</t>
  </si>
  <si>
    <t>Stabilization</t>
  </si>
  <si>
    <t>QTDSRD</t>
  </si>
  <si>
    <t>Base Course</t>
  </si>
  <si>
    <t>Stuctural Course Asphalt</t>
  </si>
  <si>
    <t>FC Asphalt Pavement</t>
  </si>
  <si>
    <t>Concrete Pavement</t>
  </si>
  <si>
    <t>Pavement Milling</t>
  </si>
  <si>
    <t>Pavement Overbuild</t>
  </si>
  <si>
    <t>Pavement Overlay</t>
  </si>
  <si>
    <t>Shoulder Pavement</t>
  </si>
  <si>
    <t xml:space="preserve">Concrete </t>
  </si>
  <si>
    <t xml:space="preserve">Ditch Pavement </t>
  </si>
  <si>
    <t>Concrete Sidewalk</t>
  </si>
  <si>
    <t>Concrete Pads</t>
  </si>
  <si>
    <t>Curb and Gutter</t>
  </si>
  <si>
    <t>Curb and Gutter Flare Outs</t>
  </si>
  <si>
    <t>Shoulder Gutter</t>
  </si>
  <si>
    <t>Roundabout Apron</t>
  </si>
  <si>
    <t>Traffic Separator</t>
  </si>
  <si>
    <t>Concrete Flared Driveway</t>
  </si>
  <si>
    <t>Sidewalk Curb Ramps</t>
  </si>
  <si>
    <t>Detectable Warnings at Ramps</t>
  </si>
  <si>
    <t>Pedestrian Channelization Barriers/Islands</t>
  </si>
  <si>
    <t>Misc. Roadside</t>
  </si>
  <si>
    <t>Rural Driveways</t>
  </si>
  <si>
    <t>Meadian Cross Over</t>
  </si>
  <si>
    <t>Shoulder Sodding and Turf</t>
  </si>
  <si>
    <t>3D (Sloped Line)</t>
  </si>
  <si>
    <t>Permanent Erosion Control Sod</t>
  </si>
  <si>
    <t>Fencing</t>
  </si>
  <si>
    <t>Fence Gates</t>
  </si>
  <si>
    <t>Crash Cushions</t>
  </si>
  <si>
    <t>DSGNRD</t>
  </si>
  <si>
    <t xml:space="preserve">from APL </t>
  </si>
  <si>
    <t>Concrete Barrier</t>
  </si>
  <si>
    <t>High Tension Cable Barrier</t>
  </si>
  <si>
    <t>Ped/Bicycle Railing</t>
  </si>
  <si>
    <t>Pipe Guiderail</t>
  </si>
  <si>
    <t xml:space="preserve">Walls </t>
  </si>
  <si>
    <t>Gravity Wall</t>
  </si>
  <si>
    <t>Rebar detail from standards</t>
  </si>
  <si>
    <t>MSE Walls</t>
  </si>
  <si>
    <t>MSEWall</t>
  </si>
  <si>
    <t>Noise Walls</t>
  </si>
  <si>
    <t>NoiseWall</t>
  </si>
  <si>
    <t>Perimeter Walls</t>
  </si>
  <si>
    <t>RetainingWall</t>
  </si>
  <si>
    <t>Canitlever Wall</t>
  </si>
  <si>
    <t>Concrete Sheet Pile Wall</t>
  </si>
  <si>
    <t>SheetPileWall</t>
  </si>
  <si>
    <t>Steel Sheet Pile Wall</t>
  </si>
  <si>
    <t>Temp. Steel Sheet Pile Wall</t>
  </si>
  <si>
    <t>Guardrail</t>
  </si>
  <si>
    <t>2-Lane C &amp;
Multi-Lane FS</t>
  </si>
  <si>
    <t>File Version: 2023.01.8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</si>
</sst>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0"/>
    <numFmt numFmtId="165" formatCode="&quot;$&quot;#,##0.00"/>
    <numFmt numFmtId="166" formatCode="0.000"/>
    <numFmt numFmtId="167" formatCode="0.0%"/>
  </numFmts>
  <fonts count="142">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name val="CG Times"/>
      <family val="1"/>
    </font>
    <font>
      <sz val="10"/>
      <name val="Times New Roman"/>
      <family val="1"/>
    </font>
    <font>
      <b/>
      <sz val="10"/>
      <name val="Arial"/>
      <family val="2"/>
    </font>
    <font>
      <sz val="10"/>
      <color indexed="10"/>
      <name val="Arial"/>
      <family val="2"/>
    </font>
    <font>
      <b/>
      <sz val="10"/>
      <color indexed="10"/>
      <name val="Arial"/>
      <family val="2"/>
    </font>
    <font>
      <u/>
      <sz val="10"/>
      <name val="Arial"/>
      <family val="2"/>
    </font>
    <font>
      <sz val="10"/>
      <name val="Arial"/>
      <family val="2"/>
    </font>
    <font>
      <sz val="10"/>
      <color indexed="56"/>
      <name val="Arial"/>
      <family val="2"/>
    </font>
    <font>
      <sz val="12"/>
      <name val="Arial"/>
      <family val="2"/>
    </font>
    <font>
      <b/>
      <u/>
      <sz val="12"/>
      <name val="Arial"/>
      <family val="2"/>
    </font>
    <font>
      <b/>
      <sz val="12"/>
      <name val="Arial"/>
      <family val="2"/>
    </font>
    <font>
      <sz val="10"/>
      <name val="Arial Black"/>
      <family val="2"/>
    </font>
    <font>
      <sz val="9"/>
      <name val="Arial Black"/>
      <family val="2"/>
    </font>
    <font>
      <sz val="9"/>
      <name val="CG Times"/>
      <family val="1"/>
    </font>
    <font>
      <sz val="10"/>
      <color indexed="8"/>
      <name val="Arial"/>
      <family val="2"/>
    </font>
    <font>
      <b/>
      <sz val="12"/>
      <name val="Times New Roman"/>
      <family val="1"/>
    </font>
    <font>
      <sz val="10"/>
      <color indexed="10"/>
      <name val="Times New Roman"/>
      <family val="1"/>
    </font>
    <font>
      <sz val="10"/>
      <color indexed="8"/>
      <name val="Times New Roman"/>
      <family val="1"/>
    </font>
    <font>
      <sz val="10"/>
      <name val="Symbol"/>
      <family val="1"/>
      <charset val="2"/>
    </font>
    <font>
      <b/>
      <i/>
      <sz val="10"/>
      <name val="Arial"/>
      <family val="2"/>
    </font>
    <font>
      <sz val="10"/>
      <name val="Arial"/>
      <family val="2"/>
    </font>
    <font>
      <sz val="12"/>
      <name val="Arial"/>
      <family val="2"/>
    </font>
    <font>
      <b/>
      <sz val="20"/>
      <name val="Arial"/>
      <family val="2"/>
    </font>
    <font>
      <sz val="16"/>
      <name val="CaslonOpnface BT"/>
      <family val="5"/>
    </font>
    <font>
      <sz val="16"/>
      <name val="Arial"/>
      <family val="2"/>
    </font>
    <font>
      <sz val="14"/>
      <color indexed="8"/>
      <name val="Arial"/>
      <family val="2"/>
    </font>
    <font>
      <b/>
      <sz val="12"/>
      <color indexed="8"/>
      <name val="Arial"/>
      <family val="2"/>
    </font>
    <font>
      <sz val="7"/>
      <name val="TimesNewRomanPS"/>
    </font>
    <font>
      <sz val="12"/>
      <name val="Times New Roman"/>
      <family val="1"/>
    </font>
    <font>
      <b/>
      <sz val="14"/>
      <name val="Times New Roman"/>
      <family val="1"/>
    </font>
    <font>
      <sz val="12"/>
      <name val="TimesNewRomanPS"/>
      <family val="1"/>
    </font>
    <font>
      <b/>
      <sz val="12"/>
      <name val="TimesNewRomanPS"/>
      <family val="1"/>
    </font>
    <font>
      <sz val="10"/>
      <name val="TimesNewRomanPS"/>
    </font>
    <font>
      <b/>
      <sz val="12"/>
      <name val="TimesNewRomanPS"/>
    </font>
    <font>
      <sz val="8"/>
      <name val="TimesNewRomanPS"/>
      <family val="1"/>
    </font>
    <font>
      <b/>
      <sz val="14"/>
      <name val="TimesNewRomanPS"/>
      <family val="1"/>
    </font>
    <font>
      <b/>
      <sz val="8"/>
      <name val="TimesNewRomanPS"/>
      <family val="1"/>
    </font>
    <font>
      <b/>
      <sz val="10"/>
      <color indexed="8"/>
      <name val="Arial"/>
      <family val="2"/>
    </font>
    <font>
      <u/>
      <sz val="16"/>
      <color indexed="8"/>
      <name val="Arial"/>
      <family val="2"/>
    </font>
    <font>
      <sz val="16"/>
      <color indexed="8"/>
      <name val="Arial"/>
      <family val="2"/>
    </font>
    <font>
      <b/>
      <sz val="11"/>
      <name val="Arial"/>
      <family val="2"/>
    </font>
    <font>
      <sz val="11"/>
      <name val="Arial"/>
      <family val="2"/>
    </font>
    <font>
      <b/>
      <sz val="16"/>
      <name val="Arial"/>
      <family val="2"/>
    </font>
    <font>
      <b/>
      <sz val="18"/>
      <name val="Arial"/>
      <family val="2"/>
    </font>
    <font>
      <sz val="14"/>
      <name val="Arial"/>
      <family val="2"/>
    </font>
    <font>
      <sz val="16"/>
      <color indexed="10"/>
      <name val="Arial"/>
      <family val="2"/>
    </font>
    <font>
      <sz val="8"/>
      <name val="Arial"/>
      <family val="2"/>
    </font>
    <font>
      <sz val="12"/>
      <color indexed="10"/>
      <name val="Arial"/>
      <family val="2"/>
    </font>
    <font>
      <sz val="16"/>
      <name val="Arial"/>
      <family val="2"/>
    </font>
    <font>
      <u/>
      <sz val="16"/>
      <color indexed="8"/>
      <name val="Arial"/>
      <family val="2"/>
    </font>
    <font>
      <sz val="7"/>
      <name val="Arial"/>
      <family val="2"/>
    </font>
    <font>
      <b/>
      <sz val="14"/>
      <name val="Arial"/>
      <family val="2"/>
    </font>
    <font>
      <sz val="11"/>
      <color indexed="10"/>
      <name val="Arial"/>
      <family val="2"/>
    </font>
    <font>
      <sz val="12"/>
      <color indexed="8"/>
      <name val="Arial"/>
      <family val="2"/>
    </font>
    <font>
      <b/>
      <sz val="12"/>
      <color indexed="8"/>
      <name val="Arial"/>
      <family val="2"/>
    </font>
    <font>
      <sz val="8"/>
      <name val="CG Times"/>
      <family val="1"/>
    </font>
    <font>
      <sz val="10"/>
      <color indexed="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7.5"/>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24"/>
      <name val="Arial"/>
      <family val="2"/>
    </font>
    <font>
      <b/>
      <sz val="22"/>
      <name val="Arial"/>
      <family val="2"/>
    </font>
    <font>
      <sz val="12"/>
      <name val="CG Times"/>
      <family val="1"/>
    </font>
    <font>
      <sz val="12"/>
      <name val="Arial Black"/>
      <family val="2"/>
    </font>
    <font>
      <b/>
      <sz val="10"/>
      <name val="CG Times"/>
      <family val="1"/>
    </font>
    <font>
      <b/>
      <sz val="10"/>
      <color indexed="41"/>
      <name val="Arial"/>
      <family val="2"/>
    </font>
    <font>
      <b/>
      <sz val="9"/>
      <color indexed="8"/>
      <name val="CG Times"/>
      <family val="1"/>
    </font>
    <font>
      <b/>
      <sz val="8"/>
      <color indexed="8"/>
      <name val="Arial"/>
      <family val="2"/>
    </font>
    <font>
      <b/>
      <sz val="9"/>
      <color indexed="8"/>
      <name val="Arial Black"/>
      <family val="2"/>
    </font>
    <font>
      <b/>
      <sz val="9"/>
      <name val="CG Times"/>
      <family val="1"/>
    </font>
    <font>
      <u/>
      <sz val="14"/>
      <color indexed="8"/>
      <name val="Arial"/>
      <family val="2"/>
    </font>
    <font>
      <i/>
      <sz val="10"/>
      <name val="Arial"/>
      <family val="2"/>
    </font>
    <font>
      <sz val="10"/>
      <color indexed="8"/>
      <name val="Calibri"/>
      <family val="2"/>
    </font>
    <font>
      <sz val="14"/>
      <color indexed="8"/>
      <name val="Arial"/>
      <family val="2"/>
    </font>
    <font>
      <sz val="10"/>
      <color indexed="10"/>
      <name val="Arial"/>
      <family val="2"/>
    </font>
    <font>
      <sz val="11"/>
      <name val="CG Times"/>
      <family val="1"/>
    </font>
    <font>
      <sz val="11"/>
      <color indexed="8"/>
      <name val="Arial"/>
      <family val="2"/>
    </font>
    <font>
      <b/>
      <sz val="11"/>
      <color indexed="8"/>
      <name val="Arial"/>
      <family val="2"/>
    </font>
    <font>
      <b/>
      <u/>
      <sz val="11"/>
      <name val="Arial"/>
      <family val="2"/>
    </font>
    <font>
      <sz val="11"/>
      <color theme="1"/>
      <name val="Calibri"/>
      <family val="2"/>
      <scheme val="minor"/>
    </font>
    <font>
      <sz val="10"/>
      <color rgb="FFFF0000"/>
      <name val="Arial"/>
      <family val="2"/>
    </font>
    <font>
      <sz val="12"/>
      <color rgb="FFFF0000"/>
      <name val="Arial"/>
      <family val="2"/>
    </font>
    <font>
      <sz val="11"/>
      <color rgb="FFFF0000"/>
      <name val="Arial"/>
      <family val="2"/>
    </font>
    <font>
      <i/>
      <sz val="11"/>
      <name val="Arial"/>
      <family val="2"/>
    </font>
    <font>
      <b/>
      <sz val="11"/>
      <color indexed="10"/>
      <name val="Arial"/>
      <family val="2"/>
    </font>
    <font>
      <b/>
      <sz val="12"/>
      <name val="CG Times"/>
      <family val="1"/>
    </font>
    <font>
      <sz val="11"/>
      <color indexed="41"/>
      <name val="Arial"/>
      <family val="2"/>
    </font>
    <font>
      <sz val="11"/>
      <color indexed="8"/>
      <name val="CG Times"/>
      <family val="1"/>
    </font>
    <font>
      <b/>
      <sz val="12"/>
      <color indexed="8"/>
      <name val="CG Times"/>
      <family val="1"/>
    </font>
    <font>
      <sz val="11"/>
      <color indexed="44"/>
      <name val="Arial"/>
      <family val="2"/>
    </font>
    <font>
      <b/>
      <i/>
      <sz val="12"/>
      <name val="Arial"/>
      <family val="2"/>
    </font>
    <font>
      <b/>
      <sz val="11"/>
      <name val="Calibri"/>
      <family val="2"/>
    </font>
    <font>
      <sz val="11"/>
      <name val="Calibri"/>
      <family val="2"/>
    </font>
    <font>
      <sz val="10"/>
      <color rgb="FFC00000"/>
      <name val="Arial"/>
      <family val="2"/>
    </font>
    <font>
      <b/>
      <sz val="10"/>
      <color rgb="FFC00000"/>
      <name val="Arial"/>
      <family val="2"/>
    </font>
    <font>
      <sz val="16"/>
      <color rgb="FFC00000"/>
      <name val="Arial"/>
      <family val="2"/>
    </font>
    <font>
      <sz val="12"/>
      <color rgb="FFC00000"/>
      <name val="Arial"/>
      <family val="2"/>
    </font>
    <font>
      <sz val="11"/>
      <color rgb="FFC00000"/>
      <name val="Arial"/>
      <family val="2"/>
    </font>
    <font>
      <b/>
      <i/>
      <sz val="11"/>
      <name val="Arial"/>
      <family val="2"/>
    </font>
    <font>
      <sz val="12"/>
      <color theme="0"/>
      <name val="Arial"/>
      <family val="2"/>
    </font>
    <font>
      <b/>
      <sz val="16"/>
      <color theme="0"/>
      <name val="Arial"/>
      <family val="2"/>
    </font>
    <font>
      <sz val="11"/>
      <color theme="0"/>
      <name val="Arial"/>
      <family val="2"/>
    </font>
    <font>
      <sz val="11"/>
      <color theme="0"/>
      <name val="CG Times"/>
      <family val="1"/>
    </font>
    <font>
      <b/>
      <sz val="12"/>
      <color rgb="FFC00000"/>
      <name val="Arial"/>
      <family val="2"/>
    </font>
    <font>
      <b/>
      <i/>
      <sz val="12"/>
      <color theme="0"/>
      <name val="Arial"/>
      <family val="2"/>
    </font>
    <font>
      <b/>
      <sz val="11"/>
      <color rgb="FFC00000"/>
      <name val="Arial"/>
      <family val="2"/>
    </font>
    <font>
      <sz val="9"/>
      <color indexed="81"/>
      <name val="Tahoma"/>
      <family val="2"/>
    </font>
    <font>
      <b/>
      <sz val="9"/>
      <color indexed="81"/>
      <name val="Tahoma"/>
      <family val="2"/>
    </font>
    <font>
      <sz val="11"/>
      <color rgb="FF00B050"/>
      <name val="Arial"/>
      <family val="2"/>
    </font>
    <font>
      <u/>
      <sz val="10"/>
      <color theme="10"/>
      <name val="Arial"/>
      <family val="2"/>
    </font>
    <font>
      <i/>
      <sz val="11"/>
      <color indexed="8"/>
      <name val="Arial"/>
      <family val="2"/>
    </font>
    <font>
      <u/>
      <sz val="10"/>
      <name val="Times New Roman"/>
      <family val="1"/>
    </font>
    <font>
      <b/>
      <sz val="10"/>
      <name val="Times New Roman"/>
      <family val="1"/>
    </font>
    <font>
      <sz val="11"/>
      <color theme="1"/>
      <name val="Arial"/>
      <family val="2"/>
    </font>
    <font>
      <b/>
      <u/>
      <sz val="12"/>
      <color theme="10"/>
      <name val="Arial"/>
      <family val="2"/>
    </font>
    <font>
      <b/>
      <sz val="11"/>
      <color theme="0"/>
      <name val="Arial"/>
      <family val="2"/>
    </font>
    <font>
      <b/>
      <u/>
      <sz val="9"/>
      <color indexed="81"/>
      <name val="Tahoma"/>
      <family val="2"/>
    </font>
    <font>
      <u/>
      <sz val="9"/>
      <color indexed="81"/>
      <name val="Tahoma"/>
      <family val="2"/>
    </font>
    <font>
      <b/>
      <sz val="12"/>
      <name val="Calibri"/>
      <family val="2"/>
      <scheme val="minor"/>
    </font>
    <font>
      <sz val="11"/>
      <name val="Calibri"/>
      <family val="2"/>
      <scheme val="minor"/>
    </font>
    <font>
      <b/>
      <sz val="14"/>
      <color theme="4" tint="-0.499984740745262"/>
      <name val="Calibri"/>
      <family val="2"/>
      <scheme val="minor"/>
    </font>
  </fonts>
  <fills count="3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65"/>
        <bgColor indexed="8"/>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4" tint="0.59999389629810485"/>
        <bgColor indexed="64"/>
      </patternFill>
    </fill>
  </fills>
  <borders count="2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double">
        <color indexed="8"/>
      </right>
      <top/>
      <bottom/>
      <diagonal/>
    </border>
    <border>
      <left/>
      <right style="double">
        <color indexed="8"/>
      </right>
      <top/>
      <bottom style="thin">
        <color indexed="8"/>
      </bottom>
      <diagonal/>
    </border>
    <border>
      <left/>
      <right style="double">
        <color indexed="8"/>
      </right>
      <top style="thin">
        <color indexed="64"/>
      </top>
      <bottom style="thin">
        <color indexed="64"/>
      </bottom>
      <diagonal/>
    </border>
    <border>
      <left/>
      <right style="dotted">
        <color indexed="64"/>
      </right>
      <top style="thin">
        <color indexed="64"/>
      </top>
      <bottom style="thin">
        <color indexed="64"/>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thin">
        <color indexed="8"/>
      </bottom>
      <diagonal/>
    </border>
    <border>
      <left/>
      <right/>
      <top style="double">
        <color indexed="8"/>
      </top>
      <bottom/>
      <diagonal/>
    </border>
    <border>
      <left/>
      <right style="double">
        <color indexed="8"/>
      </right>
      <top style="double">
        <color indexed="8"/>
      </top>
      <bottom/>
      <diagonal/>
    </border>
    <border>
      <left style="double">
        <color indexed="64"/>
      </left>
      <right style="double">
        <color indexed="8"/>
      </right>
      <top/>
      <bottom/>
      <diagonal/>
    </border>
    <border>
      <left style="double">
        <color indexed="64"/>
      </left>
      <right style="double">
        <color indexed="8"/>
      </right>
      <top/>
      <bottom style="thin">
        <color indexed="64"/>
      </bottom>
      <diagonal/>
    </border>
    <border>
      <left style="double">
        <color indexed="8"/>
      </left>
      <right/>
      <top/>
      <bottom/>
      <diagonal/>
    </border>
    <border>
      <left style="double">
        <color indexed="8"/>
      </left>
      <right style="double">
        <color indexed="8"/>
      </right>
      <top style="thin">
        <color indexed="8"/>
      </top>
      <bottom style="thin">
        <color indexed="64"/>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8"/>
      </bottom>
      <diagonal/>
    </border>
    <border>
      <left style="double">
        <color indexed="8"/>
      </left>
      <right style="dotted">
        <color indexed="64"/>
      </right>
      <top style="thin">
        <color indexed="64"/>
      </top>
      <bottom/>
      <diagonal/>
    </border>
    <border>
      <left style="double">
        <color indexed="8"/>
      </left>
      <right style="dotted">
        <color indexed="8"/>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8"/>
      </left>
      <right style="dotted">
        <color indexed="8"/>
      </right>
      <top style="thin">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thin">
        <color indexed="8"/>
      </right>
      <top style="double">
        <color indexed="8"/>
      </top>
      <bottom/>
      <diagonal/>
    </border>
    <border>
      <left/>
      <right style="thin">
        <color indexed="8"/>
      </right>
      <top/>
      <bottom/>
      <diagonal/>
    </border>
    <border>
      <left style="thin">
        <color indexed="8"/>
      </left>
      <right style="thin">
        <color indexed="8"/>
      </right>
      <top style="double">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dotted">
        <color indexed="64"/>
      </right>
      <top/>
      <bottom style="thin">
        <color indexed="8"/>
      </bottom>
      <diagonal/>
    </border>
    <border>
      <left style="double">
        <color indexed="8"/>
      </left>
      <right/>
      <top/>
      <bottom style="thin">
        <color indexed="64"/>
      </bottom>
      <diagonal/>
    </border>
    <border>
      <left style="double">
        <color indexed="8"/>
      </left>
      <right style="double">
        <color indexed="8"/>
      </right>
      <top style="double">
        <color indexed="8"/>
      </top>
      <bottom style="thin">
        <color indexed="64"/>
      </bottom>
      <diagonal/>
    </border>
    <border>
      <left/>
      <right style="double">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style="double">
        <color indexed="8"/>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8"/>
      </left>
      <right style="double">
        <color indexed="8"/>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8"/>
      </left>
      <right style="thin">
        <color indexed="8"/>
      </right>
      <top/>
      <bottom style="thin">
        <color indexed="8"/>
      </bottom>
      <diagonal/>
    </border>
    <border>
      <left style="thin">
        <color indexed="8"/>
      </left>
      <right/>
      <top style="double">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top style="thin">
        <color theme="1"/>
      </top>
      <bottom style="thin">
        <color theme="1"/>
      </bottom>
      <diagonal/>
    </border>
    <border>
      <left style="thin">
        <color theme="1"/>
      </left>
      <right/>
      <top style="thin">
        <color theme="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theme="1"/>
      </left>
      <right style="thin">
        <color theme="1"/>
      </right>
      <top style="double">
        <color theme="1"/>
      </top>
      <bottom style="thin">
        <color theme="1"/>
      </bottom>
      <diagonal/>
    </border>
    <border>
      <left style="thin">
        <color theme="1"/>
      </left>
      <right style="thin">
        <color theme="1"/>
      </right>
      <top style="double">
        <color theme="1"/>
      </top>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style="thin">
        <color indexed="8"/>
      </right>
      <top style="double">
        <color indexed="8"/>
      </top>
      <bottom/>
      <diagonal/>
    </border>
    <border>
      <left/>
      <right style="thick">
        <color theme="1"/>
      </right>
      <top style="double">
        <color indexed="8"/>
      </top>
      <bottom/>
      <diagonal/>
    </border>
    <border>
      <left style="thick">
        <color theme="1"/>
      </left>
      <right style="thin">
        <color indexed="8"/>
      </right>
      <top/>
      <bottom/>
      <diagonal/>
    </border>
    <border>
      <left style="thin">
        <color indexed="8"/>
      </left>
      <right style="thick">
        <color theme="1"/>
      </right>
      <top/>
      <bottom/>
      <diagonal/>
    </border>
    <border>
      <left style="thick">
        <color theme="1"/>
      </left>
      <right style="thin">
        <color theme="1"/>
      </right>
      <top style="double">
        <color theme="1"/>
      </top>
      <bottom style="thin">
        <color theme="1"/>
      </bottom>
      <diagonal/>
    </border>
    <border>
      <left style="thin">
        <color theme="1"/>
      </left>
      <right style="thick">
        <color theme="1"/>
      </right>
      <top style="double">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double">
        <color theme="1"/>
      </top>
      <bottom/>
      <diagonal/>
    </border>
    <border>
      <left style="thin">
        <color theme="1"/>
      </left>
      <right style="thick">
        <color theme="1"/>
      </right>
      <top style="double">
        <color theme="1"/>
      </top>
      <bottom/>
      <diagonal/>
    </border>
    <border>
      <left style="thick">
        <color theme="1"/>
      </left>
      <right/>
      <top/>
      <bottom style="thick">
        <color theme="1"/>
      </bottom>
      <diagonal/>
    </border>
    <border>
      <left/>
      <right/>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right style="thin">
        <color indexed="8"/>
      </right>
      <top style="double">
        <color indexed="8"/>
      </top>
      <bottom/>
      <diagonal/>
    </border>
    <border>
      <left/>
      <right style="thick">
        <color theme="1"/>
      </right>
      <top style="double">
        <color indexed="8"/>
      </top>
      <bottom/>
      <diagonal/>
    </border>
    <border>
      <left/>
      <right/>
      <top style="double">
        <color indexed="8"/>
      </top>
      <bottom/>
      <diagonal/>
    </border>
    <border>
      <left/>
      <right style="thick">
        <color theme="1"/>
      </right>
      <top style="thin">
        <color theme="1"/>
      </top>
      <bottom style="thin">
        <color theme="1"/>
      </bottom>
      <diagonal/>
    </border>
    <border>
      <left style="thin">
        <color theme="1"/>
      </left>
      <right/>
      <top style="thin">
        <color theme="1"/>
      </top>
      <bottom style="thick">
        <color theme="1"/>
      </bottom>
      <diagonal/>
    </border>
    <border>
      <left/>
      <right style="thick">
        <color theme="1"/>
      </right>
      <top style="thin">
        <color theme="1"/>
      </top>
      <bottom style="thick">
        <color theme="1"/>
      </bottom>
      <diagonal/>
    </border>
    <border>
      <left style="thick">
        <color theme="1"/>
      </left>
      <right/>
      <top style="double">
        <color theme="1"/>
      </top>
      <bottom style="double">
        <color indexed="8"/>
      </bottom>
      <diagonal/>
    </border>
    <border>
      <left/>
      <right/>
      <top style="double">
        <color theme="1"/>
      </top>
      <bottom style="double">
        <color indexed="8"/>
      </bottom>
      <diagonal/>
    </border>
    <border>
      <left style="thin">
        <color indexed="8"/>
      </left>
      <right style="thin">
        <color indexed="8"/>
      </right>
      <top style="double">
        <color theme="1"/>
      </top>
      <bottom style="double">
        <color indexed="8"/>
      </bottom>
      <diagonal/>
    </border>
    <border>
      <left style="thin">
        <color indexed="8"/>
      </left>
      <right style="thick">
        <color theme="1"/>
      </right>
      <top style="double">
        <color theme="1"/>
      </top>
      <bottom style="double">
        <color indexed="8"/>
      </bottom>
      <diagonal/>
    </border>
    <border>
      <left style="thick">
        <color theme="1"/>
      </left>
      <right style="thin">
        <color indexed="64"/>
      </right>
      <top style="thick">
        <color theme="1"/>
      </top>
      <bottom style="thin">
        <color theme="1"/>
      </bottom>
      <diagonal/>
    </border>
    <border>
      <left style="thin">
        <color indexed="64"/>
      </left>
      <right style="thin">
        <color theme="1"/>
      </right>
      <top style="thick">
        <color theme="1"/>
      </top>
      <bottom style="thin">
        <color theme="1"/>
      </bottom>
      <diagonal/>
    </border>
    <border>
      <left style="thin">
        <color theme="1"/>
      </left>
      <right/>
      <top style="thick">
        <color theme="1"/>
      </top>
      <bottom style="thin">
        <color theme="1"/>
      </bottom>
      <diagonal/>
    </border>
    <border>
      <left style="thin">
        <color theme="1"/>
      </left>
      <right style="thin">
        <color theme="1"/>
      </right>
      <top style="thick">
        <color theme="1"/>
      </top>
      <bottom style="thin">
        <color theme="1"/>
      </bottom>
      <diagonal/>
    </border>
    <border>
      <left/>
      <right style="thick">
        <color theme="1"/>
      </right>
      <top style="thick">
        <color theme="1"/>
      </top>
      <bottom style="thin">
        <color theme="1"/>
      </bottom>
      <diagonal/>
    </border>
    <border>
      <left style="thick">
        <color theme="1"/>
      </left>
      <right style="thin">
        <color indexed="64"/>
      </right>
      <top style="thin">
        <color theme="1"/>
      </top>
      <bottom style="thin">
        <color theme="1"/>
      </bottom>
      <diagonal/>
    </border>
    <border>
      <left style="thick">
        <color theme="1"/>
      </left>
      <right/>
      <top style="thin">
        <color theme="1"/>
      </top>
      <bottom style="thin">
        <color theme="1"/>
      </bottom>
      <diagonal/>
    </border>
    <border>
      <left style="thick">
        <color theme="1"/>
      </left>
      <right style="thin">
        <color indexed="64"/>
      </right>
      <top style="thin">
        <color theme="1"/>
      </top>
      <bottom style="thick">
        <color theme="1"/>
      </bottom>
      <diagonal/>
    </border>
    <border>
      <left style="thick">
        <color theme="1"/>
      </left>
      <right/>
      <top style="double">
        <color theme="1"/>
      </top>
      <bottom style="double">
        <color theme="1"/>
      </bottom>
      <diagonal/>
    </border>
    <border>
      <left/>
      <right/>
      <top style="double">
        <color theme="1"/>
      </top>
      <bottom style="double">
        <color theme="1"/>
      </bottom>
      <diagonal/>
    </border>
    <border>
      <left style="thin">
        <color indexed="8"/>
      </left>
      <right style="thin">
        <color indexed="8"/>
      </right>
      <top style="double">
        <color theme="1"/>
      </top>
      <bottom style="double">
        <color theme="1"/>
      </bottom>
      <diagonal/>
    </border>
    <border>
      <left style="thin">
        <color indexed="8"/>
      </left>
      <right style="thick">
        <color theme="1"/>
      </right>
      <top style="double">
        <color theme="1"/>
      </top>
      <bottom style="double">
        <color theme="1"/>
      </bottom>
      <diagonal/>
    </border>
    <border>
      <left style="thick">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ck">
        <color theme="1"/>
      </bottom>
      <diagonal/>
    </border>
    <border>
      <left/>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medium">
        <color indexed="64"/>
      </right>
      <top/>
      <bottom style="double">
        <color indexed="64"/>
      </bottom>
      <diagonal/>
    </border>
  </borders>
  <cellStyleXfs count="61">
    <xf numFmtId="0" fontId="0" fillId="0" borderId="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5" fillId="6"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8"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65" fillId="11"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7" fillId="16" borderId="1" applyNumberFormat="0" applyAlignment="0" applyProtection="0"/>
    <xf numFmtId="0" fontId="68" fillId="17" borderId="2" applyNumberFormat="0" applyAlignment="0" applyProtection="0"/>
    <xf numFmtId="44" fontId="11" fillId="0" borderId="0" applyFont="0" applyFill="0" applyBorder="0" applyAlignment="0" applyProtection="0"/>
    <xf numFmtId="44" fontId="11" fillId="0" borderId="0" applyFont="0" applyFill="0" applyBorder="0" applyAlignment="0" applyProtection="0"/>
    <xf numFmtId="0" fontId="69" fillId="0" borderId="0" applyNumberFormat="0" applyFill="0" applyBorder="0" applyAlignment="0" applyProtection="0"/>
    <xf numFmtId="0" fontId="70" fillId="6"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7" borderId="1" applyNumberFormat="0" applyAlignment="0" applyProtection="0"/>
    <xf numFmtId="0" fontId="76" fillId="0" borderId="6" applyNumberFormat="0" applyFill="0" applyAlignment="0" applyProtection="0"/>
    <xf numFmtId="0" fontId="77" fillId="7" borderId="0" applyNumberFormat="0" applyBorder="0" applyAlignment="0" applyProtection="0"/>
    <xf numFmtId="0" fontId="11" fillId="0" borderId="0"/>
    <xf numFmtId="0" fontId="4" fillId="0" borderId="0"/>
    <xf numFmtId="0" fontId="64" fillId="0" borderId="0"/>
    <xf numFmtId="0" fontId="100" fillId="0" borderId="0"/>
    <xf numFmtId="0" fontId="11" fillId="0" borderId="0"/>
    <xf numFmtId="0" fontId="4" fillId="0" borderId="0"/>
    <xf numFmtId="0" fontId="4" fillId="0" borderId="0"/>
    <xf numFmtId="0" fontId="32" fillId="0" borderId="0"/>
    <xf numFmtId="0" fontId="26" fillId="16" borderId="0"/>
    <xf numFmtId="0" fontId="4" fillId="4" borderId="7" applyNumberFormat="0" applyFont="0" applyAlignment="0" applyProtection="0"/>
    <xf numFmtId="0" fontId="78" fillId="16" borderId="8" applyNumberFormat="0" applyAlignment="0" applyProtection="0"/>
    <xf numFmtId="9" fontId="4"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76" fillId="0" borderId="0" applyNumberFormat="0" applyFill="0" applyBorder="0" applyAlignment="0" applyProtection="0"/>
    <xf numFmtId="0" fontId="4" fillId="0" borderId="0"/>
    <xf numFmtId="0" fontId="2" fillId="0" borderId="0"/>
    <xf numFmtId="0" fontId="130" fillId="0" borderId="0" applyNumberFormat="0" applyFill="0" applyBorder="0" applyAlignment="0" applyProtection="0"/>
    <xf numFmtId="0" fontId="130" fillId="0" borderId="0" applyNumberFormat="0" applyFill="0" applyBorder="0" applyAlignment="0" applyProtection="0"/>
    <xf numFmtId="9" fontId="1" fillId="0" borderId="0" applyFont="0" applyFill="0" applyBorder="0" applyAlignment="0" applyProtection="0"/>
  </cellStyleXfs>
  <cellXfs count="2843">
    <xf numFmtId="0" fontId="0" fillId="0" borderId="0" xfId="0"/>
    <xf numFmtId="0" fontId="0" fillId="0" borderId="0" xfId="0" quotePrefix="1"/>
    <xf numFmtId="0" fontId="0" fillId="0" borderId="0" xfId="0" applyAlignment="1">
      <alignment horizontal="center"/>
    </xf>
    <xf numFmtId="0" fontId="7" fillId="0" borderId="0" xfId="0" applyFont="1"/>
    <xf numFmtId="0" fontId="5" fillId="0" borderId="0" xfId="0" applyFont="1" applyProtection="1">
      <protection locked="0"/>
    </xf>
    <xf numFmtId="0" fontId="0" fillId="0" borderId="0" xfId="0" applyProtection="1">
      <protection locked="0"/>
    </xf>
    <xf numFmtId="0" fontId="6" fillId="0" borderId="0" xfId="0" applyFont="1" applyProtection="1">
      <protection locked="0"/>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0" fontId="0" fillId="0" borderId="15" xfId="0" applyBorder="1" applyAlignment="1">
      <alignment horizontal="center" vertical="center"/>
    </xf>
    <xf numFmtId="0" fontId="0" fillId="0" borderId="0" xfId="0" applyAlignment="1">
      <alignment horizontal="center" wrapText="1"/>
    </xf>
    <xf numFmtId="0" fontId="7" fillId="0" borderId="0" xfId="0" applyFont="1" applyAlignment="1">
      <alignment vertical="center"/>
    </xf>
    <xf numFmtId="0" fontId="7" fillId="0" borderId="0" xfId="0" applyFont="1" applyAlignment="1">
      <alignment horizontal="center" vertical="center"/>
    </xf>
    <xf numFmtId="0" fontId="19" fillId="0" borderId="12" xfId="0" applyFont="1" applyBorder="1" applyAlignment="1">
      <alignment horizontal="center" vertical="center"/>
    </xf>
    <xf numFmtId="0" fontId="11" fillId="0" borderId="17" xfId="0" applyFont="1" applyBorder="1" applyAlignment="1">
      <alignment vertical="center"/>
    </xf>
    <xf numFmtId="0" fontId="18" fillId="0" borderId="0" xfId="0" applyFont="1" applyProtection="1">
      <protection locked="0"/>
    </xf>
    <xf numFmtId="0" fontId="0" fillId="0" borderId="0" xfId="0" applyAlignment="1">
      <alignment vertical="center" wrapText="1"/>
    </xf>
    <xf numFmtId="0" fontId="11" fillId="0" borderId="12" xfId="0" applyFont="1" applyBorder="1" applyAlignment="1">
      <alignment vertical="center"/>
    </xf>
    <xf numFmtId="0" fontId="26" fillId="0" borderId="0" xfId="49" applyFill="1"/>
    <xf numFmtId="0" fontId="28" fillId="0" borderId="0" xfId="49" applyFont="1" applyFill="1"/>
    <xf numFmtId="0" fontId="26" fillId="0" borderId="22" xfId="49" applyFill="1" applyBorder="1"/>
    <xf numFmtId="0" fontId="26" fillId="16" borderId="0" xfId="49"/>
    <xf numFmtId="0" fontId="26" fillId="0" borderId="23" xfId="49" applyFill="1" applyBorder="1"/>
    <xf numFmtId="0" fontId="26" fillId="0" borderId="24" xfId="49" applyFill="1" applyBorder="1"/>
    <xf numFmtId="0" fontId="29" fillId="0" borderId="25" xfId="49" applyFont="1" applyFill="1" applyBorder="1" applyAlignment="1">
      <alignment horizontal="center" vertical="center"/>
    </xf>
    <xf numFmtId="1" fontId="29" fillId="0" borderId="25" xfId="49" applyNumberFormat="1" applyFont="1" applyFill="1" applyBorder="1" applyAlignment="1">
      <alignment horizontal="center" vertical="center"/>
    </xf>
    <xf numFmtId="0" fontId="26" fillId="0" borderId="0" xfId="49" quotePrefix="1" applyFill="1" applyAlignment="1">
      <alignment horizontal="left"/>
    </xf>
    <xf numFmtId="0" fontId="30" fillId="0" borderId="0" xfId="49" applyFont="1" applyFill="1"/>
    <xf numFmtId="1" fontId="26" fillId="0" borderId="0" xfId="49" applyNumberFormat="1" applyFill="1" applyAlignment="1">
      <alignment horizontal="center" vertical="center"/>
    </xf>
    <xf numFmtId="0" fontId="31" fillId="0" borderId="0" xfId="49" applyFont="1" applyFill="1"/>
    <xf numFmtId="0" fontId="33" fillId="0" borderId="0" xfId="48" applyFont="1"/>
    <xf numFmtId="0" fontId="32" fillId="0" borderId="0" xfId="48"/>
    <xf numFmtId="0" fontId="33" fillId="0" borderId="0" xfId="48" applyFont="1" applyAlignment="1">
      <alignment horizontal="centerContinuous"/>
    </xf>
    <xf numFmtId="0" fontId="20" fillId="0" borderId="0" xfId="48" applyFont="1"/>
    <xf numFmtId="0" fontId="35" fillId="0" borderId="0" xfId="48" applyFont="1"/>
    <xf numFmtId="0" fontId="35" fillId="0" borderId="0" xfId="48" applyFont="1" applyAlignment="1">
      <alignment horizontal="centerContinuous"/>
    </xf>
    <xf numFmtId="0" fontId="37" fillId="19" borderId="0" xfId="48" applyFont="1" applyFill="1" applyAlignment="1">
      <alignment horizontal="center"/>
    </xf>
    <xf numFmtId="5" fontId="33" fillId="0" borderId="0" xfId="48" applyNumberFormat="1" applyFont="1"/>
    <xf numFmtId="7" fontId="35" fillId="0" borderId="0" xfId="48" applyNumberFormat="1" applyFont="1"/>
    <xf numFmtId="5" fontId="36" fillId="0" borderId="0" xfId="48" applyNumberFormat="1" applyFont="1"/>
    <xf numFmtId="5" fontId="35" fillId="0" borderId="0" xfId="48" applyNumberFormat="1" applyFont="1"/>
    <xf numFmtId="0" fontId="39" fillId="0" borderId="0" xfId="48" applyFont="1"/>
    <xf numFmtId="7" fontId="39" fillId="0" borderId="0" xfId="48" applyNumberFormat="1" applyFont="1"/>
    <xf numFmtId="7" fontId="38" fillId="0" borderId="0" xfId="48" applyNumberFormat="1" applyFont="1"/>
    <xf numFmtId="7" fontId="40" fillId="0" borderId="0" xfId="48" applyNumberFormat="1" applyFont="1"/>
    <xf numFmtId="0" fontId="41" fillId="0" borderId="0" xfId="48" applyFont="1"/>
    <xf numFmtId="0" fontId="0" fillId="0" borderId="0" xfId="0" applyAlignment="1">
      <alignment horizontal="right"/>
    </xf>
    <xf numFmtId="0" fontId="0" fillId="0" borderId="0" xfId="0" applyAlignment="1">
      <alignment horizontal="left"/>
    </xf>
    <xf numFmtId="0" fontId="11" fillId="0" borderId="0" xfId="0" applyFont="1" applyAlignment="1">
      <alignment horizontal="left" vertical="top"/>
    </xf>
    <xf numFmtId="0" fontId="26" fillId="0" borderId="27" xfId="49" applyFill="1" applyBorder="1" applyAlignment="1">
      <alignment horizontal="center" vertical="center" wrapText="1"/>
    </xf>
    <xf numFmtId="0" fontId="29" fillId="0" borderId="27" xfId="48" quotePrefix="1" applyFont="1" applyBorder="1" applyAlignment="1">
      <alignment vertical="center"/>
    </xf>
    <xf numFmtId="0" fontId="26" fillId="0" borderId="28" xfId="49" applyFill="1" applyBorder="1"/>
    <xf numFmtId="0" fontId="26" fillId="0" borderId="29" xfId="49" applyFill="1" applyBorder="1"/>
    <xf numFmtId="0" fontId="26" fillId="0" borderId="30" xfId="49" applyFill="1" applyBorder="1"/>
    <xf numFmtId="0" fontId="26" fillId="0" borderId="31" xfId="49" applyFill="1" applyBorder="1"/>
    <xf numFmtId="0" fontId="26" fillId="0" borderId="32" xfId="49" applyFill="1" applyBorder="1"/>
    <xf numFmtId="0" fontId="26" fillId="0" borderId="35" xfId="49" applyFill="1" applyBorder="1"/>
    <xf numFmtId="0" fontId="29" fillId="0" borderId="36" xfId="49" applyFont="1" applyFill="1" applyBorder="1" applyAlignment="1">
      <alignment horizontal="center" vertical="center" wrapText="1"/>
    </xf>
    <xf numFmtId="0" fontId="43" fillId="0" borderId="37" xfId="49" quotePrefix="1" applyFont="1" applyFill="1" applyBorder="1" applyAlignment="1">
      <alignment horizontal="left"/>
    </xf>
    <xf numFmtId="0" fontId="44" fillId="0" borderId="37" xfId="49" applyFont="1" applyFill="1" applyBorder="1"/>
    <xf numFmtId="0" fontId="29" fillId="0" borderId="0" xfId="49" applyFont="1" applyFill="1"/>
    <xf numFmtId="3" fontId="29" fillId="0" borderId="10" xfId="49" applyNumberFormat="1" applyFont="1" applyFill="1" applyBorder="1" applyAlignment="1">
      <alignment horizontal="center"/>
    </xf>
    <xf numFmtId="0" fontId="44" fillId="0" borderId="0" xfId="49" applyFont="1" applyFill="1"/>
    <xf numFmtId="10" fontId="29" fillId="0" borderId="38" xfId="49" applyNumberFormat="1" applyFont="1" applyFill="1" applyBorder="1" applyAlignment="1">
      <alignment horizontal="center" vertical="center"/>
    </xf>
    <xf numFmtId="0" fontId="48" fillId="0" borderId="39" xfId="49" applyFont="1" applyFill="1" applyBorder="1" applyAlignment="1">
      <alignment horizontal="center"/>
    </xf>
    <xf numFmtId="0" fontId="26" fillId="0" borderId="24" xfId="49" applyFill="1" applyBorder="1" applyAlignment="1">
      <alignment horizontal="center"/>
    </xf>
    <xf numFmtId="0" fontId="19" fillId="0" borderId="12" xfId="0" applyFont="1" applyBorder="1" applyAlignment="1">
      <alignment horizontal="center" vertical="center" wrapText="1"/>
    </xf>
    <xf numFmtId="1" fontId="19" fillId="0" borderId="12" xfId="0" applyNumberFormat="1"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3" fontId="0" fillId="0" borderId="44" xfId="0" applyNumberFormat="1" applyBorder="1" applyAlignment="1">
      <alignment horizontal="center" vertical="center"/>
    </xf>
    <xf numFmtId="3" fontId="0" fillId="0" borderId="45" xfId="0" applyNumberFormat="1" applyBorder="1" applyAlignment="1">
      <alignment horizontal="center" vertical="center"/>
    </xf>
    <xf numFmtId="3" fontId="51" fillId="0" borderId="0" xfId="0" applyNumberFormat="1" applyFont="1" applyAlignment="1">
      <alignment horizontal="center"/>
    </xf>
    <xf numFmtId="0" fontId="51" fillId="0" borderId="0" xfId="0" applyFont="1" applyAlignment="1">
      <alignment horizontal="center"/>
    </xf>
    <xf numFmtId="3" fontId="29" fillId="0" borderId="0" xfId="49" applyNumberFormat="1" applyFont="1" applyFill="1" applyAlignment="1">
      <alignment horizontal="center" vertical="center"/>
    </xf>
    <xf numFmtId="3" fontId="29" fillId="0" borderId="0" xfId="49" applyNumberFormat="1" applyFont="1" applyFill="1" applyAlignment="1">
      <alignment horizontal="center"/>
    </xf>
    <xf numFmtId="0" fontId="26" fillId="0" borderId="0" xfId="49" applyFill="1" applyAlignment="1">
      <alignment horizontal="center" vertical="center"/>
    </xf>
    <xf numFmtId="0" fontId="13" fillId="0" borderId="0" xfId="49" applyFont="1" applyFill="1" applyAlignment="1">
      <alignment horizontal="center" vertical="center" wrapText="1"/>
    </xf>
    <xf numFmtId="0" fontId="15" fillId="0" borderId="0" xfId="49" applyFont="1" applyFill="1" applyAlignment="1">
      <alignment horizontal="center"/>
    </xf>
    <xf numFmtId="0" fontId="15" fillId="0" borderId="29" xfId="49" applyFont="1" applyFill="1" applyBorder="1" applyAlignment="1">
      <alignment horizontal="center"/>
    </xf>
    <xf numFmtId="14" fontId="29" fillId="0" borderId="22" xfId="49" applyNumberFormat="1" applyFont="1" applyFill="1" applyBorder="1"/>
    <xf numFmtId="0" fontId="29" fillId="0" borderId="10" xfId="49" applyFont="1" applyFill="1" applyBorder="1"/>
    <xf numFmtId="0" fontId="29" fillId="0" borderId="0" xfId="49" applyFont="1" applyFill="1" applyAlignment="1">
      <alignment horizontal="left"/>
    </xf>
    <xf numFmtId="0" fontId="29" fillId="0" borderId="22" xfId="49" applyFont="1" applyFill="1" applyBorder="1"/>
    <xf numFmtId="0" fontId="43" fillId="0" borderId="22" xfId="49" applyFont="1" applyFill="1" applyBorder="1"/>
    <xf numFmtId="0" fontId="43" fillId="0" borderId="0" xfId="49" applyFont="1" applyFill="1"/>
    <xf numFmtId="14" fontId="29" fillId="0" borderId="22" xfId="49" applyNumberFormat="1" applyFont="1" applyFill="1" applyBorder="1" applyAlignment="1">
      <alignment horizontal="left"/>
    </xf>
    <xf numFmtId="0" fontId="29" fillId="0" borderId="0" xfId="49" applyFont="1" applyFill="1" applyAlignment="1">
      <alignment horizontal="right"/>
    </xf>
    <xf numFmtId="0" fontId="29" fillId="16" borderId="0" xfId="49" applyFont="1"/>
    <xf numFmtId="0" fontId="53" fillId="0" borderId="0" xfId="49" applyFont="1" applyFill="1"/>
    <xf numFmtId="0" fontId="53" fillId="16" borderId="0" xfId="49" applyFont="1"/>
    <xf numFmtId="14" fontId="53" fillId="0" borderId="22" xfId="49" applyNumberFormat="1" applyFont="1" applyFill="1" applyBorder="1"/>
    <xf numFmtId="0" fontId="53" fillId="0" borderId="10" xfId="49" applyFont="1" applyFill="1" applyBorder="1"/>
    <xf numFmtId="0" fontId="53" fillId="0" borderId="0" xfId="49" applyFont="1" applyFill="1" applyAlignment="1">
      <alignment horizontal="left"/>
    </xf>
    <xf numFmtId="0" fontId="53" fillId="0" borderId="22" xfId="49" applyFont="1" applyFill="1" applyBorder="1"/>
    <xf numFmtId="0" fontId="54" fillId="0" borderId="22" xfId="49" applyFont="1" applyFill="1" applyBorder="1"/>
    <xf numFmtId="0" fontId="54" fillId="0" borderId="0" xfId="49" applyFont="1" applyFill="1"/>
    <xf numFmtId="14" fontId="53" fillId="0" borderId="22" xfId="49" applyNumberFormat="1" applyFont="1" applyFill="1" applyBorder="1" applyAlignment="1">
      <alignment horizontal="left"/>
    </xf>
    <xf numFmtId="0" fontId="53" fillId="0" borderId="0" xfId="49" applyFont="1" applyFill="1" applyAlignment="1">
      <alignment horizontal="right"/>
    </xf>
    <xf numFmtId="1" fontId="53" fillId="0" borderId="0" xfId="49" applyNumberFormat="1" applyFont="1" applyFill="1" applyAlignment="1">
      <alignment horizontal="center" vertical="center"/>
    </xf>
    <xf numFmtId="0" fontId="47" fillId="0" borderId="39" xfId="49" applyFont="1" applyFill="1" applyBorder="1" applyAlignment="1">
      <alignment horizontal="center"/>
    </xf>
    <xf numFmtId="0" fontId="29" fillId="0" borderId="47" xfId="49" applyFont="1" applyFill="1" applyBorder="1" applyAlignment="1">
      <alignment horizontal="center" wrapText="1"/>
    </xf>
    <xf numFmtId="0" fontId="29" fillId="0" borderId="48" xfId="49" applyFont="1" applyFill="1" applyBorder="1" applyAlignment="1">
      <alignment horizontal="center"/>
    </xf>
    <xf numFmtId="1" fontId="29" fillId="0" borderId="0" xfId="49" applyNumberFormat="1" applyFont="1" applyFill="1" applyAlignment="1">
      <alignment horizontal="center" vertical="center"/>
    </xf>
    <xf numFmtId="0" fontId="53" fillId="0" borderId="24" xfId="49" applyFont="1" applyFill="1" applyBorder="1" applyAlignment="1">
      <alignment horizontal="center"/>
    </xf>
    <xf numFmtId="0" fontId="15" fillId="19" borderId="50" xfId="48" applyFont="1" applyFill="1" applyBorder="1" applyAlignment="1">
      <alignment horizontal="center"/>
    </xf>
    <xf numFmtId="0" fontId="13" fillId="0" borderId="0" xfId="48" applyFont="1"/>
    <xf numFmtId="0" fontId="55" fillId="0" borderId="0" xfId="48" applyFont="1"/>
    <xf numFmtId="0" fontId="45" fillId="19" borderId="49" xfId="48" applyFont="1" applyFill="1" applyBorder="1" applyAlignment="1">
      <alignment horizontal="center"/>
    </xf>
    <xf numFmtId="0" fontId="45" fillId="19" borderId="50" xfId="48" applyFont="1" applyFill="1" applyBorder="1" applyAlignment="1">
      <alignment horizontal="center"/>
    </xf>
    <xf numFmtId="0" fontId="46" fillId="0" borderId="54" xfId="48" applyFont="1" applyBorder="1"/>
    <xf numFmtId="0" fontId="46" fillId="0" borderId="55" xfId="48" applyFont="1" applyBorder="1"/>
    <xf numFmtId="0" fontId="46" fillId="0" borderId="56" xfId="48" applyFont="1" applyBorder="1"/>
    <xf numFmtId="0" fontId="46" fillId="0" borderId="57" xfId="48" quotePrefix="1" applyFont="1" applyBorder="1"/>
    <xf numFmtId="0" fontId="46" fillId="0" borderId="22" xfId="48" applyFont="1" applyBorder="1"/>
    <xf numFmtId="0" fontId="46" fillId="0" borderId="58" xfId="48" applyFont="1" applyBorder="1"/>
    <xf numFmtId="0" fontId="13" fillId="0" borderId="0" xfId="48" applyFont="1" applyAlignment="1">
      <alignment horizontal="centerContinuous"/>
    </xf>
    <xf numFmtId="0" fontId="11" fillId="19" borderId="0" xfId="48" applyFont="1" applyFill="1" applyAlignment="1">
      <alignment horizontal="center"/>
    </xf>
    <xf numFmtId="0" fontId="11" fillId="0" borderId="0" xfId="0" applyFont="1" applyProtection="1">
      <protection locked="0"/>
    </xf>
    <xf numFmtId="0" fontId="51" fillId="0" borderId="0" xfId="0" applyFont="1"/>
    <xf numFmtId="0" fontId="46" fillId="0" borderId="0" xfId="0" applyFont="1" applyAlignment="1">
      <alignment horizontal="left"/>
    </xf>
    <xf numFmtId="0" fontId="46" fillId="0" borderId="0" xfId="0" applyFont="1" applyAlignment="1">
      <alignment horizontal="left" vertical="top" wrapText="1"/>
    </xf>
    <xf numFmtId="0" fontId="14" fillId="0" borderId="0" xfId="0" applyFont="1" applyAlignment="1">
      <alignment horizontal="left"/>
    </xf>
    <xf numFmtId="0" fontId="14" fillId="0" borderId="0" xfId="0" applyFont="1" applyAlignment="1">
      <alignment horizontal="left" wrapText="1"/>
    </xf>
    <xf numFmtId="0" fontId="11" fillId="0" borderId="0" xfId="0" applyFont="1" applyAlignment="1">
      <alignment horizontal="left" vertical="center" wrapText="1"/>
    </xf>
    <xf numFmtId="0" fontId="44" fillId="0" borderId="22" xfId="49" applyFont="1" applyFill="1" applyBorder="1"/>
    <xf numFmtId="0" fontId="11" fillId="0" borderId="0" xfId="0" applyFont="1" applyAlignment="1">
      <alignment horizontal="left" vertical="center"/>
    </xf>
    <xf numFmtId="0" fontId="0" fillId="0" borderId="0" xfId="0" applyAlignment="1">
      <alignment horizontal="left" vertical="center" wrapText="1"/>
    </xf>
    <xf numFmtId="0" fontId="26" fillId="0" borderId="60" xfId="49" applyFill="1" applyBorder="1" applyAlignment="1">
      <alignment horizontal="center" wrapText="1"/>
    </xf>
    <xf numFmtId="0" fontId="44" fillId="19" borderId="61" xfId="48" applyFont="1" applyFill="1" applyBorder="1" applyAlignment="1">
      <alignment horizontal="center" vertical="center" wrapText="1"/>
    </xf>
    <xf numFmtId="0" fontId="44" fillId="0" borderId="10" xfId="49" applyFont="1" applyFill="1" applyBorder="1"/>
    <xf numFmtId="0" fontId="11" fillId="0" borderId="0" xfId="0" applyFont="1" applyAlignment="1">
      <alignment horizontal="left" vertical="top" wrapText="1"/>
    </xf>
    <xf numFmtId="0" fontId="0" fillId="0" borderId="0" xfId="0" applyAlignment="1">
      <alignment horizontal="left" vertical="top" wrapText="1"/>
    </xf>
    <xf numFmtId="0" fontId="55" fillId="0" borderId="0" xfId="0" applyFont="1" applyAlignment="1">
      <alignment horizontal="center" vertical="center"/>
    </xf>
    <xf numFmtId="0" fontId="55" fillId="0" borderId="0" xfId="49" applyFont="1" applyFill="1" applyAlignment="1">
      <alignment horizontal="left"/>
    </xf>
    <xf numFmtId="0" fontId="55" fillId="0" borderId="0" xfId="49" applyFont="1" applyFill="1"/>
    <xf numFmtId="0" fontId="29" fillId="0" borderId="0" xfId="48" quotePrefix="1" applyFont="1" applyAlignment="1">
      <alignment vertical="center"/>
    </xf>
    <xf numFmtId="0" fontId="29" fillId="0" borderId="0" xfId="49" applyFont="1" applyFill="1" applyAlignment="1">
      <alignment horizontal="center" vertical="center" wrapText="1"/>
    </xf>
    <xf numFmtId="167" fontId="50" fillId="0" borderId="0" xfId="49" applyNumberFormat="1" applyFont="1" applyFill="1" applyAlignment="1">
      <alignment horizontal="center" vertical="center"/>
    </xf>
    <xf numFmtId="10" fontId="29" fillId="0" borderId="0" xfId="49" applyNumberFormat="1" applyFont="1" applyFill="1" applyAlignment="1">
      <alignment horizontal="center" vertical="center"/>
    </xf>
    <xf numFmtId="0" fontId="11" fillId="0" borderId="0" xfId="0" applyFont="1" applyAlignment="1">
      <alignment horizontal="center" vertical="center"/>
    </xf>
    <xf numFmtId="0" fontId="7" fillId="0" borderId="0" xfId="0" applyFont="1" applyProtection="1">
      <protection locked="0"/>
    </xf>
    <xf numFmtId="0" fontId="4" fillId="0" borderId="0" xfId="0" applyFont="1"/>
    <xf numFmtId="0" fontId="4" fillId="0" borderId="0" xfId="0" applyFont="1" applyAlignment="1">
      <alignment horizontal="center"/>
    </xf>
    <xf numFmtId="0" fontId="4" fillId="0" borderId="12" xfId="0" applyFont="1" applyBorder="1" applyAlignment="1">
      <alignment horizontal="center" vertical="center"/>
    </xf>
    <xf numFmtId="1" fontId="0" fillId="0" borderId="15" xfId="0" applyNumberFormat="1" applyBorder="1" applyAlignment="1">
      <alignment horizontal="center" vertical="center"/>
    </xf>
    <xf numFmtId="0" fontId="11" fillId="0" borderId="0" xfId="0" applyFont="1" applyAlignment="1">
      <alignment horizontal="center"/>
    </xf>
    <xf numFmtId="1" fontId="29" fillId="0" borderId="36" xfId="49" applyNumberFormat="1" applyFont="1" applyFill="1" applyBorder="1" applyAlignment="1">
      <alignment horizontal="center" vertical="center" wrapText="1"/>
    </xf>
    <xf numFmtId="0" fontId="4" fillId="0" borderId="12" xfId="0" applyFont="1" applyBorder="1" applyAlignment="1">
      <alignment vertical="center"/>
    </xf>
    <xf numFmtId="4" fontId="11" fillId="0" borderId="0" xfId="0" applyNumberFormat="1" applyFont="1" applyProtection="1">
      <protection locked="0"/>
    </xf>
    <xf numFmtId="0" fontId="11"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42" fillId="0" borderId="0" xfId="0" applyFont="1" applyAlignment="1">
      <alignment horizontal="center" vertical="center"/>
    </xf>
    <xf numFmtId="0" fontId="81" fillId="0" borderId="0" xfId="0" applyFont="1" applyAlignment="1">
      <alignment horizontal="center"/>
    </xf>
    <xf numFmtId="0" fontId="82" fillId="0" borderId="0" xfId="0" applyFont="1" applyAlignment="1">
      <alignment horizontal="center"/>
    </xf>
    <xf numFmtId="0" fontId="7" fillId="0" borderId="0" xfId="0" applyFont="1" applyAlignment="1">
      <alignment horizontal="right" vertical="center" wrapText="1"/>
    </xf>
    <xf numFmtId="0" fontId="29" fillId="0" borderId="27" xfId="48" quotePrefix="1" applyFont="1" applyBorder="1" applyAlignment="1">
      <alignment vertical="center" wrapText="1"/>
    </xf>
    <xf numFmtId="0" fontId="29" fillId="0" borderId="74" xfId="48" quotePrefix="1" applyFont="1" applyBorder="1" applyAlignment="1">
      <alignment vertical="center"/>
    </xf>
    <xf numFmtId="0" fontId="29" fillId="0" borderId="74" xfId="48" applyFont="1" applyBorder="1" applyAlignment="1">
      <alignment vertical="center"/>
    </xf>
    <xf numFmtId="3" fontId="29" fillId="0" borderId="25" xfId="49" applyNumberFormat="1" applyFont="1" applyFill="1" applyBorder="1" applyAlignment="1">
      <alignment horizontal="center" vertical="center"/>
    </xf>
    <xf numFmtId="7" fontId="6" fillId="0" borderId="0" xfId="48" applyNumberFormat="1" applyFont="1"/>
    <xf numFmtId="10" fontId="6" fillId="0" borderId="0" xfId="52" applyNumberFormat="1" applyFont="1"/>
    <xf numFmtId="0" fontId="6" fillId="0" borderId="0" xfId="48" applyFont="1"/>
    <xf numFmtId="0" fontId="4" fillId="0" borderId="0" xfId="0" applyFont="1" applyAlignment="1">
      <alignment horizontal="left" vertical="center" wrapText="1"/>
    </xf>
    <xf numFmtId="0" fontId="4" fillId="0" borderId="0" xfId="0" applyFont="1" applyAlignment="1">
      <alignment vertical="center"/>
    </xf>
    <xf numFmtId="0" fontId="93" fillId="0" borderId="0" xfId="0" applyFont="1" applyProtection="1">
      <protection locked="0"/>
    </xf>
    <xf numFmtId="0" fontId="93" fillId="0" borderId="0" xfId="0" applyFont="1" applyAlignment="1" applyProtection="1">
      <alignment horizontal="center"/>
      <protection locked="0"/>
    </xf>
    <xf numFmtId="0" fontId="7" fillId="0" borderId="0" xfId="0" applyFont="1" applyAlignment="1" applyProtection="1">
      <alignment horizontal="left"/>
      <protection locked="0"/>
    </xf>
    <xf numFmtId="0" fontId="85" fillId="0" borderId="0" xfId="0" applyFont="1" applyProtection="1">
      <protection locked="0"/>
    </xf>
    <xf numFmtId="2" fontId="7" fillId="0" borderId="0" xfId="0" quotePrefix="1" applyNumberFormat="1" applyFont="1" applyAlignment="1" applyProtection="1">
      <alignment horizontal="center" vertical="center"/>
      <protection locked="0"/>
    </xf>
    <xf numFmtId="2" fontId="42" fillId="0" borderId="0" xfId="0" applyNumberFormat="1" applyFont="1" applyAlignment="1" applyProtection="1">
      <alignment horizontal="center" vertical="center"/>
      <protection locked="0"/>
    </xf>
    <xf numFmtId="2" fontId="42" fillId="0" borderId="0" xfId="0" quotePrefix="1" applyNumberFormat="1" applyFont="1" applyAlignment="1" applyProtection="1">
      <alignment horizontal="center" vertical="center"/>
      <protection locked="0"/>
    </xf>
    <xf numFmtId="2" fontId="86" fillId="0" borderId="0" xfId="0" quotePrefix="1" applyNumberFormat="1" applyFont="1" applyAlignment="1" applyProtection="1">
      <alignment horizontal="center" vertical="center"/>
      <protection locked="0"/>
    </xf>
    <xf numFmtId="0" fontId="42" fillId="0" borderId="0" xfId="0" applyFont="1" applyAlignment="1" applyProtection="1">
      <alignment horizontal="center" vertical="center" wrapText="1"/>
      <protection locked="0"/>
    </xf>
    <xf numFmtId="0" fontId="42" fillId="0" borderId="73" xfId="0" applyFont="1" applyBorder="1" applyAlignment="1" applyProtection="1">
      <alignment horizontal="left" vertical="top" wrapText="1"/>
      <protection locked="0"/>
    </xf>
    <xf numFmtId="0" fontId="89" fillId="0" borderId="0" xfId="0" applyFont="1" applyProtection="1">
      <protection locked="0"/>
    </xf>
    <xf numFmtId="0" fontId="87" fillId="0" borderId="0" xfId="0" applyFont="1" applyAlignment="1" applyProtection="1">
      <alignment horizontal="left"/>
      <protection locked="0"/>
    </xf>
    <xf numFmtId="0" fontId="87" fillId="0" borderId="0" xfId="0" applyFont="1" applyProtection="1">
      <protection locked="0"/>
    </xf>
    <xf numFmtId="0" fontId="90" fillId="0" borderId="0" xfId="0" applyFont="1" applyProtection="1">
      <protection locked="0"/>
    </xf>
    <xf numFmtId="0" fontId="4" fillId="0" borderId="0" xfId="0" applyFont="1" applyAlignment="1">
      <alignment horizontal="left" vertical="center"/>
    </xf>
    <xf numFmtId="0" fontId="4" fillId="0" borderId="0" xfId="0" applyFont="1" applyAlignment="1">
      <alignment horizontal="left" vertical="top" wrapText="1"/>
    </xf>
    <xf numFmtId="0" fontId="49" fillId="0" borderId="0" xfId="49" applyFont="1" applyFill="1" applyAlignment="1">
      <alignment horizontal="left" vertical="center"/>
    </xf>
    <xf numFmtId="0" fontId="94" fillId="0" borderId="0" xfId="0" applyFont="1" applyAlignment="1">
      <alignment horizontal="left" vertical="center"/>
    </xf>
    <xf numFmtId="0" fontId="49" fillId="0" borderId="0" xfId="49" applyFont="1" applyFill="1" applyAlignment="1">
      <alignment horizontal="left"/>
    </xf>
    <xf numFmtId="0" fontId="94" fillId="0" borderId="0" xfId="0" applyFont="1" applyAlignment="1">
      <alignment horizontal="left" vertical="center" readingOrder="1"/>
    </xf>
    <xf numFmtId="0" fontId="49" fillId="0" borderId="0" xfId="49" applyFont="1" applyFill="1" applyAlignment="1">
      <alignment horizontal="right"/>
    </xf>
    <xf numFmtId="0" fontId="49" fillId="0" borderId="0" xfId="49" applyFont="1" applyFill="1"/>
    <xf numFmtId="0" fontId="4" fillId="0" borderId="11" xfId="0" applyFont="1" applyBorder="1" applyAlignment="1">
      <alignment horizontal="center" vertical="center"/>
    </xf>
    <xf numFmtId="1" fontId="4" fillId="0" borderId="12" xfId="0" applyNumberFormat="1" applyFont="1" applyBorder="1" applyAlignment="1">
      <alignment horizontal="center" vertical="center"/>
    </xf>
    <xf numFmtId="1"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13" fillId="0" borderId="0" xfId="49" applyFont="1" applyFill="1"/>
    <xf numFmtId="0" fontId="60" fillId="0" borderId="0" xfId="0" applyFont="1"/>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7" fillId="0" borderId="0" xfId="47" applyFont="1" applyAlignment="1">
      <alignment horizontal="left" vertical="top" wrapText="1" indent="1"/>
    </xf>
    <xf numFmtId="0" fontId="4" fillId="0" borderId="0" xfId="47" applyAlignment="1">
      <alignment horizontal="left" vertical="top" wrapText="1" indent="2"/>
    </xf>
    <xf numFmtId="0" fontId="13" fillId="0" borderId="0" xfId="0" applyFont="1"/>
    <xf numFmtId="0" fontId="7" fillId="0" borderId="98" xfId="47" applyFont="1" applyBorder="1" applyAlignment="1">
      <alignment horizontal="right" vertical="center"/>
    </xf>
    <xf numFmtId="0" fontId="7" fillId="0" borderId="91" xfId="47" applyFont="1" applyBorder="1" applyAlignment="1">
      <alignment vertical="center"/>
    </xf>
    <xf numFmtId="0" fontId="7" fillId="0" borderId="73" xfId="47" applyFont="1" applyBorder="1" applyAlignment="1">
      <alignment vertical="center"/>
    </xf>
    <xf numFmtId="0" fontId="4" fillId="0" borderId="73" xfId="47" applyBorder="1" applyAlignment="1">
      <alignment vertical="center"/>
    </xf>
    <xf numFmtId="0" fontId="4" fillId="0" borderId="73" xfId="47" applyBorder="1" applyAlignment="1" applyProtection="1">
      <alignment vertical="center"/>
      <protection locked="0"/>
    </xf>
    <xf numFmtId="0" fontId="4" fillId="0" borderId="91" xfId="47" applyBorder="1" applyAlignment="1">
      <alignment vertical="center"/>
    </xf>
    <xf numFmtId="0" fontId="4" fillId="0" borderId="97" xfId="47" applyBorder="1" applyAlignment="1">
      <alignment vertical="center"/>
    </xf>
    <xf numFmtId="0" fontId="4" fillId="0" borderId="0" xfId="47" applyAlignment="1">
      <alignment vertical="center"/>
    </xf>
    <xf numFmtId="0" fontId="7" fillId="0" borderId="13" xfId="47" applyFont="1" applyBorder="1" applyAlignment="1">
      <alignment horizontal="right" vertical="center"/>
    </xf>
    <xf numFmtId="0" fontId="95" fillId="0" borderId="0" xfId="47" applyFont="1" applyAlignment="1">
      <alignment vertical="center"/>
    </xf>
    <xf numFmtId="0" fontId="42" fillId="0" borderId="0" xfId="47" applyFont="1" applyAlignment="1">
      <alignment horizontal="right" vertical="center"/>
    </xf>
    <xf numFmtId="0" fontId="4" fillId="0" borderId="10" xfId="47" applyBorder="1" applyAlignment="1">
      <alignment vertical="center"/>
    </xf>
    <xf numFmtId="0" fontId="4" fillId="0" borderId="82" xfId="47" applyBorder="1" applyAlignment="1">
      <alignment vertical="center"/>
    </xf>
    <xf numFmtId="0" fontId="7" fillId="0" borderId="0" xfId="47" applyFont="1" applyAlignment="1">
      <alignment horizontal="right" vertical="center"/>
    </xf>
    <xf numFmtId="0" fontId="8" fillId="0" borderId="10" xfId="47" applyFont="1" applyBorder="1" applyAlignment="1" applyProtection="1">
      <alignment horizontal="center" vertical="center"/>
      <protection locked="0"/>
    </xf>
    <xf numFmtId="0" fontId="7" fillId="0" borderId="0" xfId="47" applyFont="1" applyAlignment="1">
      <alignment vertical="center"/>
    </xf>
    <xf numFmtId="0" fontId="4" fillId="0" borderId="0" xfId="47" applyAlignment="1">
      <alignment horizontal="right" vertical="center"/>
    </xf>
    <xf numFmtId="0" fontId="8" fillId="0" borderId="10" xfId="47" applyFont="1" applyBorder="1" applyAlignment="1" applyProtection="1">
      <alignment vertical="center"/>
      <protection locked="0"/>
    </xf>
    <xf numFmtId="0" fontId="10" fillId="0" borderId="10" xfId="47" applyFont="1" applyBorder="1" applyAlignment="1" applyProtection="1">
      <alignment vertical="center"/>
      <protection locked="0"/>
    </xf>
    <xf numFmtId="0" fontId="4" fillId="0" borderId="10" xfId="47" applyBorder="1" applyAlignment="1" applyProtection="1">
      <alignment vertical="center"/>
      <protection locked="0"/>
    </xf>
    <xf numFmtId="0" fontId="12" fillId="0" borderId="10" xfId="47" applyFont="1" applyBorder="1" applyAlignment="1">
      <alignment vertical="center"/>
    </xf>
    <xf numFmtId="0" fontId="4" fillId="0" borderId="13" xfId="47" applyBorder="1" applyAlignment="1">
      <alignment vertical="center"/>
    </xf>
    <xf numFmtId="0" fontId="4" fillId="0" borderId="0" xfId="47" applyAlignment="1">
      <alignment horizontal="left" vertical="center"/>
    </xf>
    <xf numFmtId="0" fontId="4" fillId="0" borderId="0" xfId="47" applyAlignment="1" applyProtection="1">
      <alignment vertical="center"/>
      <protection locked="0"/>
    </xf>
    <xf numFmtId="14" fontId="4" fillId="0" borderId="10" xfId="47" applyNumberFormat="1" applyBorder="1" applyAlignment="1">
      <alignment vertical="center"/>
    </xf>
    <xf numFmtId="0" fontId="8" fillId="0" borderId="0" xfId="47" applyFont="1" applyAlignment="1" applyProtection="1">
      <alignment horizontal="center" vertical="center"/>
      <protection locked="0"/>
    </xf>
    <xf numFmtId="0" fontId="45" fillId="0" borderId="0" xfId="47" applyFont="1" applyAlignment="1">
      <alignment vertical="center"/>
    </xf>
    <xf numFmtId="0" fontId="4" fillId="0" borderId="99" xfId="47" applyBorder="1" applyAlignment="1">
      <alignment vertical="center"/>
    </xf>
    <xf numFmtId="0" fontId="4" fillId="0" borderId="11" xfId="47" applyBorder="1" applyAlignment="1">
      <alignment vertical="center"/>
    </xf>
    <xf numFmtId="0" fontId="4" fillId="0" borderId="11" xfId="47" applyBorder="1" applyAlignment="1">
      <alignment horizontal="left" vertical="center"/>
    </xf>
    <xf numFmtId="49" fontId="4" fillId="0" borderId="11" xfId="47" applyNumberFormat="1" applyBorder="1" applyAlignment="1">
      <alignment vertical="center"/>
    </xf>
    <xf numFmtId="0" fontId="46" fillId="0" borderId="12" xfId="0" applyFont="1" applyBorder="1" applyAlignment="1">
      <alignment horizontal="center" vertical="center"/>
    </xf>
    <xf numFmtId="0" fontId="46" fillId="0" borderId="12"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97" fillId="0" borderId="12" xfId="0" applyFont="1" applyBorder="1" applyAlignment="1">
      <alignment horizontal="center" vertical="center"/>
    </xf>
    <xf numFmtId="0" fontId="46" fillId="0" borderId="16" xfId="0" applyFont="1" applyBorder="1" applyAlignment="1">
      <alignment horizontal="center" vertical="center"/>
    </xf>
    <xf numFmtId="0" fontId="97" fillId="0" borderId="16" xfId="0" applyFont="1" applyBorder="1" applyAlignment="1">
      <alignment horizontal="center" vertical="center"/>
    </xf>
    <xf numFmtId="0" fontId="96" fillId="0" borderId="0" xfId="0" applyFont="1" applyProtection="1">
      <protection locked="0"/>
    </xf>
    <xf numFmtId="0" fontId="46" fillId="0" borderId="12" xfId="0" applyFont="1" applyBorder="1" applyAlignment="1" applyProtection="1">
      <alignment horizontal="left" vertical="center"/>
      <protection locked="0"/>
    </xf>
    <xf numFmtId="0" fontId="4" fillId="0" borderId="0" xfId="47"/>
    <xf numFmtId="0" fontId="4" fillId="0" borderId="0" xfId="47" applyAlignment="1">
      <alignment horizontal="left" vertical="top" wrapText="1"/>
    </xf>
    <xf numFmtId="0" fontId="92" fillId="0" borderId="0" xfId="47" applyFont="1" applyAlignment="1">
      <alignment horizontal="left" vertical="top" wrapText="1"/>
    </xf>
    <xf numFmtId="0" fontId="4" fillId="0" borderId="0" xfId="42"/>
    <xf numFmtId="0" fontId="4" fillId="24" borderId="0" xfId="42" applyFill="1"/>
    <xf numFmtId="0" fontId="4" fillId="0" borderId="0" xfId="42" applyAlignment="1">
      <alignment wrapText="1"/>
    </xf>
    <xf numFmtId="0" fontId="4" fillId="0" borderId="0" xfId="42" applyAlignment="1">
      <alignment horizontal="justify" wrapText="1"/>
    </xf>
    <xf numFmtId="0" fontId="4" fillId="0" borderId="0" xfId="42" applyAlignment="1">
      <alignment horizontal="justify"/>
    </xf>
    <xf numFmtId="0" fontId="4" fillId="0" borderId="0" xfId="42" applyAlignment="1">
      <alignment horizontal="left" wrapText="1" indent="1"/>
    </xf>
    <xf numFmtId="0" fontId="4" fillId="0" borderId="0" xfId="42" applyAlignment="1">
      <alignment horizontal="left" wrapText="1" indent="2"/>
    </xf>
    <xf numFmtId="0" fontId="4" fillId="0" borderId="0" xfId="42" applyAlignment="1">
      <alignment horizontal="justify" vertical="top"/>
    </xf>
    <xf numFmtId="0" fontId="4" fillId="0" borderId="0" xfId="42" applyAlignment="1">
      <alignment vertical="center" wrapText="1"/>
    </xf>
    <xf numFmtId="0" fontId="95" fillId="0" borderId="10" xfId="47" applyFont="1" applyBorder="1" applyAlignment="1">
      <alignment horizontal="left" vertical="center"/>
    </xf>
    <xf numFmtId="0" fontId="95" fillId="0" borderId="10" xfId="47" applyFont="1" applyBorder="1" applyAlignment="1" applyProtection="1">
      <alignment horizontal="left" vertical="center"/>
      <protection locked="0"/>
    </xf>
    <xf numFmtId="164" fontId="46" fillId="0" borderId="11" xfId="0" quotePrefix="1" applyNumberFormat="1" applyFont="1" applyBorder="1" applyAlignment="1">
      <alignment horizontal="center" vertical="center"/>
    </xf>
    <xf numFmtId="0" fontId="15" fillId="0" borderId="45" xfId="0" applyFont="1" applyBorder="1" applyAlignment="1" applyProtection="1">
      <alignment horizontal="center" vertical="center"/>
      <protection locked="0"/>
    </xf>
    <xf numFmtId="0" fontId="15" fillId="26" borderId="106" xfId="0" applyFont="1" applyFill="1" applyBorder="1" applyAlignment="1" applyProtection="1">
      <alignment horizontal="center" vertical="center"/>
      <protection locked="0"/>
    </xf>
    <xf numFmtId="9" fontId="46" fillId="0" borderId="12" xfId="0" applyNumberFormat="1" applyFont="1" applyBorder="1" applyAlignment="1" applyProtection="1">
      <alignment horizontal="center" vertical="center"/>
      <protection locked="0"/>
    </xf>
    <xf numFmtId="0" fontId="46" fillId="0" borderId="18" xfId="0" applyFont="1" applyBorder="1" applyAlignment="1">
      <alignment horizontal="center"/>
    </xf>
    <xf numFmtId="0" fontId="46" fillId="0" borderId="12" xfId="0" applyFont="1" applyBorder="1" applyAlignment="1">
      <alignment horizontal="center"/>
    </xf>
    <xf numFmtId="0" fontId="46" fillId="0" borderId="109" xfId="0" applyFont="1" applyBorder="1" applyAlignment="1">
      <alignment horizontal="center"/>
    </xf>
    <xf numFmtId="0" fontId="31" fillId="26" borderId="12" xfId="0" applyFont="1" applyFill="1" applyBorder="1" applyAlignment="1">
      <alignment horizontal="center" vertical="center"/>
    </xf>
    <xf numFmtId="0" fontId="31" fillId="26" borderId="44" xfId="0" applyFont="1" applyFill="1" applyBorder="1" applyAlignment="1">
      <alignment horizontal="center" vertical="center"/>
    </xf>
    <xf numFmtId="0" fontId="15" fillId="26" borderId="109" xfId="0" applyFont="1" applyFill="1" applyBorder="1" applyAlignment="1">
      <alignment horizontal="center"/>
    </xf>
    <xf numFmtId="0" fontId="83" fillId="26" borderId="110" xfId="0" applyFont="1" applyFill="1" applyBorder="1" applyAlignment="1">
      <alignment horizontal="center" vertical="center" wrapText="1"/>
    </xf>
    <xf numFmtId="0" fontId="15" fillId="26" borderId="105" xfId="0" applyFont="1" applyFill="1" applyBorder="1" applyAlignment="1">
      <alignment horizontal="center" vertical="center"/>
    </xf>
    <xf numFmtId="0" fontId="7" fillId="26" borderId="83" xfId="0" applyFont="1" applyFill="1" applyBorder="1" applyAlignment="1">
      <alignment horizontal="center" vertical="center" wrapText="1"/>
    </xf>
    <xf numFmtId="0" fontId="7" fillId="26" borderId="75" xfId="0" applyFont="1" applyFill="1" applyBorder="1" applyAlignment="1">
      <alignment horizontal="center" vertical="center"/>
    </xf>
    <xf numFmtId="0" fontId="7" fillId="26" borderId="15" xfId="0" applyFont="1" applyFill="1" applyBorder="1" applyAlignment="1">
      <alignment horizontal="center" vertical="center" wrapText="1"/>
    </xf>
    <xf numFmtId="3" fontId="42" fillId="26" borderId="12" xfId="0" applyNumberFormat="1" applyFont="1" applyFill="1" applyBorder="1" applyAlignment="1">
      <alignment horizontal="center" vertical="center"/>
    </xf>
    <xf numFmtId="0" fontId="29" fillId="26" borderId="31" xfId="49" applyFont="1" applyFill="1" applyBorder="1"/>
    <xf numFmtId="0" fontId="29" fillId="26" borderId="32" xfId="49" applyFont="1" applyFill="1" applyBorder="1"/>
    <xf numFmtId="0" fontId="29" fillId="26" borderId="0" xfId="49" applyFont="1" applyFill="1"/>
    <xf numFmtId="0" fontId="47" fillId="26" borderId="0" xfId="49" applyFont="1" applyFill="1" applyAlignment="1">
      <alignment horizontal="center"/>
    </xf>
    <xf numFmtId="0" fontId="29" fillId="26" borderId="23" xfId="49" applyFont="1" applyFill="1" applyBorder="1"/>
    <xf numFmtId="0" fontId="29" fillId="26" borderId="22" xfId="49" applyFont="1" applyFill="1" applyBorder="1"/>
    <xf numFmtId="0" fontId="29" fillId="26" borderId="24" xfId="49" applyFont="1" applyFill="1" applyBorder="1"/>
    <xf numFmtId="0" fontId="29" fillId="26" borderId="60" xfId="49" applyFont="1" applyFill="1" applyBorder="1" applyAlignment="1">
      <alignment horizontal="center" wrapText="1"/>
    </xf>
    <xf numFmtId="0" fontId="29" fillId="26" borderId="24" xfId="49" applyFont="1" applyFill="1" applyBorder="1" applyAlignment="1">
      <alignment horizontal="center"/>
    </xf>
    <xf numFmtId="0" fontId="46" fillId="0" borderId="12" xfId="0" applyFont="1" applyBorder="1" applyAlignment="1">
      <alignment horizontal="left" vertical="center" wrapText="1"/>
    </xf>
    <xf numFmtId="0" fontId="15" fillId="26" borderId="75" xfId="0" applyFont="1" applyFill="1" applyBorder="1" applyAlignment="1" applyProtection="1">
      <alignment horizontal="center" vertical="center" wrapText="1"/>
      <protection locked="0"/>
    </xf>
    <xf numFmtId="0" fontId="13" fillId="0" borderId="0" xfId="0" applyFont="1" applyProtection="1">
      <protection locked="0"/>
    </xf>
    <xf numFmtId="0" fontId="83" fillId="0" borderId="0" xfId="0" applyFont="1" applyProtection="1">
      <protection locked="0"/>
    </xf>
    <xf numFmtId="164" fontId="13" fillId="0" borderId="0" xfId="0" applyNumberFormat="1" applyFont="1" applyProtection="1">
      <protection locked="0"/>
    </xf>
    <xf numFmtId="0" fontId="96" fillId="0" borderId="0" xfId="0" applyFont="1" applyAlignment="1" applyProtection="1">
      <alignment wrapText="1"/>
      <protection locked="0"/>
    </xf>
    <xf numFmtId="164" fontId="46" fillId="0" borderId="11" xfId="0" quotePrefix="1" applyNumberFormat="1" applyFont="1" applyBorder="1" applyAlignment="1" applyProtection="1">
      <alignment horizontal="center" vertical="center"/>
      <protection locked="0"/>
    </xf>
    <xf numFmtId="164" fontId="46" fillId="0" borderId="11" xfId="0" applyNumberFormat="1" applyFont="1" applyBorder="1" applyAlignment="1" applyProtection="1">
      <alignment horizontal="center" vertical="center"/>
      <protection locked="0"/>
    </xf>
    <xf numFmtId="0" fontId="46" fillId="0" borderId="12" xfId="0" applyFont="1" applyBorder="1" applyAlignment="1" applyProtection="1">
      <alignment horizontal="center" vertical="center" wrapText="1"/>
      <protection locked="0"/>
    </xf>
    <xf numFmtId="2" fontId="46" fillId="0" borderId="11" xfId="0" quotePrefix="1" applyNumberFormat="1" applyFont="1" applyBorder="1" applyAlignment="1" applyProtection="1">
      <alignment horizontal="center" vertical="center"/>
      <protection locked="0"/>
    </xf>
    <xf numFmtId="0" fontId="46" fillId="0" borderId="17" xfId="0" applyFont="1" applyBorder="1" applyAlignment="1" applyProtection="1">
      <alignment horizontal="left" vertical="center" wrapText="1"/>
      <protection locked="0"/>
    </xf>
    <xf numFmtId="2" fontId="46" fillId="0" borderId="11" xfId="0" applyNumberFormat="1" applyFont="1" applyBorder="1" applyAlignment="1" applyProtection="1">
      <alignment horizontal="center" vertical="center"/>
      <protection locked="0"/>
    </xf>
    <xf numFmtId="1" fontId="46" fillId="0" borderId="12" xfId="0" applyNumberFormat="1" applyFont="1" applyBorder="1" applyAlignment="1" applyProtection="1">
      <alignment horizontal="center" vertical="center" wrapText="1"/>
      <protection locked="0"/>
    </xf>
    <xf numFmtId="9" fontId="46" fillId="0" borderId="12" xfId="0" applyNumberFormat="1" applyFont="1" applyBorder="1" applyAlignment="1" applyProtection="1">
      <alignment horizontal="center" vertical="center" wrapText="1"/>
      <protection locked="0"/>
    </xf>
    <xf numFmtId="0" fontId="83" fillId="0" borderId="0" xfId="0" applyFont="1" applyAlignment="1" applyProtection="1">
      <alignment horizontal="center" wrapText="1"/>
      <protection locked="0"/>
    </xf>
    <xf numFmtId="0" fontId="15" fillId="26" borderId="118" xfId="0" applyFont="1" applyFill="1" applyBorder="1" applyAlignment="1" applyProtection="1">
      <alignment horizontal="center" vertical="center" wrapText="1"/>
      <protection locked="0"/>
    </xf>
    <xf numFmtId="0" fontId="15" fillId="26" borderId="106" xfId="0" applyFont="1" applyFill="1" applyBorder="1" applyAlignment="1" applyProtection="1">
      <alignment horizontal="center" vertical="center" wrapText="1"/>
      <protection locked="0"/>
    </xf>
    <xf numFmtId="0" fontId="46" fillId="0" borderId="18" xfId="0" applyFont="1" applyBorder="1" applyAlignment="1" applyProtection="1">
      <alignment horizontal="center"/>
      <protection locked="0"/>
    </xf>
    <xf numFmtId="0" fontId="46" fillId="0" borderId="68"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19" xfId="0" applyFont="1" applyBorder="1" applyAlignment="1" applyProtection="1">
      <alignment horizontal="center"/>
      <protection locked="0"/>
    </xf>
    <xf numFmtId="0" fontId="15" fillId="26" borderId="109" xfId="0" applyFont="1" applyFill="1" applyBorder="1" applyAlignment="1" applyProtection="1">
      <alignment horizontal="center"/>
      <protection locked="0"/>
    </xf>
    <xf numFmtId="0" fontId="46" fillId="0" borderId="109" xfId="0" applyFont="1" applyBorder="1" applyAlignment="1" applyProtection="1">
      <alignment horizontal="center"/>
      <protection locked="0"/>
    </xf>
    <xf numFmtId="0" fontId="15" fillId="26" borderId="105" xfId="0" applyFont="1" applyFill="1" applyBorder="1" applyAlignment="1" applyProtection="1">
      <alignment horizontal="center" vertical="center"/>
      <protection locked="0"/>
    </xf>
    <xf numFmtId="0" fontId="83" fillId="0" borderId="0" xfId="0" applyFont="1" applyAlignment="1" applyProtection="1">
      <alignment vertical="center"/>
      <protection locked="0"/>
    </xf>
    <xf numFmtId="164" fontId="83" fillId="0" borderId="0" xfId="0" applyNumberFormat="1" applyFont="1" applyProtection="1">
      <protection locked="0"/>
    </xf>
    <xf numFmtId="0" fontId="83" fillId="0" borderId="0" xfId="0" applyFont="1" applyAlignment="1" applyProtection="1">
      <alignment horizontal="center"/>
      <protection locked="0"/>
    </xf>
    <xf numFmtId="0" fontId="13" fillId="0" borderId="0" xfId="0" applyFont="1" applyAlignment="1" applyProtection="1">
      <alignment horizontal="center" wrapText="1"/>
      <protection locked="0"/>
    </xf>
    <xf numFmtId="0" fontId="15" fillId="26" borderId="125" xfId="0" applyFont="1" applyFill="1" applyBorder="1" applyAlignment="1">
      <alignment horizontal="right"/>
    </xf>
    <xf numFmtId="0" fontId="46" fillId="0" borderId="64" xfId="0" quotePrefix="1" applyFont="1" applyBorder="1" applyAlignment="1">
      <alignment horizontal="center" vertical="center" wrapText="1"/>
    </xf>
    <xf numFmtId="0" fontId="46" fillId="0" borderId="110" xfId="0" quotePrefix="1" applyFont="1" applyBorder="1" applyAlignment="1">
      <alignment horizontal="center" vertical="center" wrapText="1"/>
    </xf>
    <xf numFmtId="0" fontId="15" fillId="26" borderId="126" xfId="0" applyFont="1" applyFill="1" applyBorder="1" applyAlignment="1">
      <alignment horizontal="right" vertical="center"/>
    </xf>
    <xf numFmtId="0" fontId="15" fillId="26" borderId="123" xfId="0" applyFont="1" applyFill="1" applyBorder="1" applyAlignment="1">
      <alignment horizontal="center" vertical="center" wrapText="1"/>
    </xf>
    <xf numFmtId="0" fontId="15" fillId="26" borderId="86" xfId="0" applyFont="1" applyFill="1" applyBorder="1" applyAlignment="1" applyProtection="1">
      <alignment horizontal="center" vertical="center" wrapText="1"/>
      <protection locked="0"/>
    </xf>
    <xf numFmtId="164" fontId="15" fillId="26" borderId="83" xfId="0" applyNumberFormat="1" applyFont="1" applyFill="1" applyBorder="1" applyAlignment="1" applyProtection="1">
      <alignment horizontal="centerContinuous" vertical="center" wrapText="1"/>
      <protection locked="0"/>
    </xf>
    <xf numFmtId="0" fontId="15" fillId="26" borderId="75" xfId="0" applyFont="1" applyFill="1" applyBorder="1" applyAlignment="1" applyProtection="1">
      <alignment horizontal="centerContinuous" vertical="center" wrapText="1"/>
      <protection locked="0"/>
    </xf>
    <xf numFmtId="0" fontId="15" fillId="26" borderId="75" xfId="0" applyFont="1" applyFill="1" applyBorder="1" applyAlignment="1" applyProtection="1">
      <alignment horizontal="center" vertical="center"/>
      <protection locked="0"/>
    </xf>
    <xf numFmtId="2" fontId="46" fillId="0" borderId="65" xfId="0" quotePrefix="1" applyNumberFormat="1" applyFont="1" applyBorder="1" applyAlignment="1" applyProtection="1">
      <alignment horizontal="center" vertical="center"/>
      <protection locked="0"/>
    </xf>
    <xf numFmtId="0" fontId="46" fillId="0" borderId="12" xfId="0" applyFont="1" applyBorder="1" applyAlignment="1" applyProtection="1">
      <alignment horizontal="left" vertical="center" wrapText="1"/>
      <protection locked="0"/>
    </xf>
    <xf numFmtId="0" fontId="96" fillId="0" borderId="0" xfId="0" applyFont="1" applyAlignment="1" applyProtection="1">
      <alignment vertical="center"/>
      <protection locked="0"/>
    </xf>
    <xf numFmtId="164" fontId="96" fillId="0" borderId="0" xfId="0" applyNumberFormat="1" applyFont="1" applyProtection="1">
      <protection locked="0"/>
    </xf>
    <xf numFmtId="0" fontId="46" fillId="0" borderId="0" xfId="0" applyFont="1" applyAlignment="1" applyProtection="1">
      <alignment wrapText="1"/>
      <protection locked="0"/>
    </xf>
    <xf numFmtId="0" fontId="46" fillId="0" borderId="0" xfId="0" applyFont="1" applyProtection="1">
      <protection locked="0"/>
    </xf>
    <xf numFmtId="0" fontId="46" fillId="0" borderId="0" xfId="0" applyFont="1" applyAlignment="1" applyProtection="1">
      <alignment horizontal="right"/>
      <protection locked="0"/>
    </xf>
    <xf numFmtId="0" fontId="99" fillId="0" borderId="0" xfId="0" applyFont="1" applyAlignment="1" applyProtection="1">
      <alignment horizontal="left"/>
      <protection locked="0"/>
    </xf>
    <xf numFmtId="0" fontId="45" fillId="0" borderId="0" xfId="0" applyFont="1" applyAlignment="1" applyProtection="1">
      <alignment horizontal="left"/>
      <protection locked="0"/>
    </xf>
    <xf numFmtId="164" fontId="13" fillId="0" borderId="0" xfId="0" applyNumberFormat="1" applyFont="1"/>
    <xf numFmtId="164" fontId="46" fillId="0" borderId="88" xfId="0" applyNumberFormat="1" applyFont="1" applyBorder="1" applyProtection="1">
      <protection locked="0"/>
    </xf>
    <xf numFmtId="0" fontId="96" fillId="0" borderId="88" xfId="0" applyFont="1" applyBorder="1" applyAlignment="1" applyProtection="1">
      <alignment wrapText="1"/>
      <protection locked="0"/>
    </xf>
    <xf numFmtId="0" fontId="96" fillId="0" borderId="88" xfId="0" applyFont="1" applyBorder="1" applyProtection="1">
      <protection locked="0"/>
    </xf>
    <xf numFmtId="0" fontId="98" fillId="26" borderId="44" xfId="0" applyFont="1" applyFill="1" applyBorder="1" applyAlignment="1">
      <alignment horizontal="center" vertical="center"/>
    </xf>
    <xf numFmtId="0" fontId="46" fillId="0" borderId="12" xfId="0" applyFont="1" applyBorder="1" applyAlignment="1">
      <alignment horizontal="center" vertical="center" wrapText="1"/>
    </xf>
    <xf numFmtId="0" fontId="46" fillId="0" borderId="12" xfId="0" applyFont="1" applyBorder="1" applyAlignment="1">
      <alignment vertical="center"/>
    </xf>
    <xf numFmtId="9" fontId="46" fillId="0" borderId="12" xfId="0" applyNumberFormat="1" applyFont="1" applyBorder="1" applyAlignment="1">
      <alignment horizontal="center" vertical="center" wrapText="1"/>
    </xf>
    <xf numFmtId="0" fontId="15" fillId="26" borderId="83" xfId="0" applyFont="1" applyFill="1" applyBorder="1" applyAlignment="1" applyProtection="1">
      <alignment horizontal="centerContinuous" vertical="center" wrapText="1"/>
      <protection locked="0"/>
    </xf>
    <xf numFmtId="0" fontId="15" fillId="26" borderId="76" xfId="0" applyFont="1" applyFill="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15" fillId="26" borderId="12" xfId="0" applyFont="1" applyFill="1" applyBorder="1" applyAlignment="1" applyProtection="1">
      <alignment horizontal="center" vertical="center" wrapText="1"/>
      <protection locked="0"/>
    </xf>
    <xf numFmtId="0" fontId="15" fillId="26" borderId="12" xfId="0" applyFont="1" applyFill="1" applyBorder="1" applyAlignment="1">
      <alignment horizontal="center" vertical="center" wrapText="1"/>
    </xf>
    <xf numFmtId="0" fontId="15" fillId="26" borderId="76" xfId="0" applyFont="1" applyFill="1" applyBorder="1" applyAlignment="1" applyProtection="1">
      <alignment horizontal="center" vertical="center" wrapText="1"/>
      <protection locked="0"/>
    </xf>
    <xf numFmtId="0" fontId="46" fillId="0" borderId="18" xfId="0" applyFont="1" applyBorder="1" applyAlignment="1">
      <alignment horizontal="center" vertical="center"/>
    </xf>
    <xf numFmtId="0" fontId="15" fillId="26" borderId="43" xfId="0" applyFont="1" applyFill="1" applyBorder="1" applyAlignment="1">
      <alignment horizontal="center"/>
    </xf>
    <xf numFmtId="0" fontId="15" fillId="26" borderId="43" xfId="0" applyFont="1" applyFill="1" applyBorder="1" applyAlignment="1">
      <alignment horizontal="right" vertical="center"/>
    </xf>
    <xf numFmtId="0" fontId="45" fillId="26" borderId="109" xfId="0" applyFont="1" applyFill="1" applyBorder="1" applyAlignment="1">
      <alignment horizontal="center" vertical="center"/>
    </xf>
    <xf numFmtId="0" fontId="46" fillId="0" borderId="109" xfId="0" applyFont="1" applyBorder="1" applyAlignment="1">
      <alignment horizontal="center" vertical="center"/>
    </xf>
    <xf numFmtId="9" fontId="46" fillId="0" borderId="12" xfId="0" applyNumberFormat="1" applyFont="1" applyBorder="1" applyAlignment="1">
      <alignment horizontal="center" vertical="center"/>
    </xf>
    <xf numFmtId="9" fontId="97" fillId="0" borderId="12" xfId="0" applyNumberFormat="1" applyFont="1" applyBorder="1" applyAlignment="1">
      <alignment horizontal="center" vertical="center"/>
    </xf>
    <xf numFmtId="0" fontId="46" fillId="26" borderId="110" xfId="0" applyFont="1" applyFill="1" applyBorder="1" applyAlignment="1">
      <alignment horizontal="center" vertical="center"/>
    </xf>
    <xf numFmtId="0" fontId="15" fillId="26" borderId="121" xfId="0" applyFont="1" applyFill="1" applyBorder="1" applyAlignment="1">
      <alignment horizontal="center" vertical="center" wrapText="1"/>
    </xf>
    <xf numFmtId="0" fontId="13" fillId="0" borderId="0" xfId="0" applyFont="1" applyAlignment="1" applyProtection="1">
      <alignment horizontal="left"/>
      <protection locked="0"/>
    </xf>
    <xf numFmtId="0" fontId="5" fillId="18" borderId="0" xfId="0" applyFont="1" applyFill="1" applyProtection="1">
      <protection locked="0"/>
    </xf>
    <xf numFmtId="0" fontId="15" fillId="26" borderId="75" xfId="0" applyFont="1" applyFill="1" applyBorder="1" applyAlignment="1" applyProtection="1">
      <alignment horizontal="centerContinuous" vertical="center"/>
      <protection locked="0"/>
    </xf>
    <xf numFmtId="0" fontId="46" fillId="0" borderId="12" xfId="0" applyFont="1" applyBorder="1" applyAlignment="1" applyProtection="1">
      <alignment vertical="center"/>
      <protection locked="0"/>
    </xf>
    <xf numFmtId="0" fontId="7" fillId="0" borderId="0" xfId="0" applyFont="1" applyAlignment="1" applyProtection="1">
      <alignment horizontal="right" vertical="center" wrapText="1"/>
      <protection locked="0"/>
    </xf>
    <xf numFmtId="0" fontId="42" fillId="0" borderId="0" xfId="0" applyFont="1" applyAlignment="1" applyProtection="1">
      <alignment horizontal="center" vertical="center"/>
      <protection locked="0"/>
    </xf>
    <xf numFmtId="164" fontId="5" fillId="0" borderId="0" xfId="0" applyNumberFormat="1" applyFont="1" applyProtection="1">
      <protection locked="0"/>
    </xf>
    <xf numFmtId="0" fontId="46" fillId="0" borderId="18" xfId="0" applyFont="1" applyBorder="1" applyAlignment="1" applyProtection="1">
      <alignment horizontal="center" vertical="center"/>
      <protection locked="0"/>
    </xf>
    <xf numFmtId="0" fontId="0" fillId="0" borderId="0" xfId="0" applyAlignment="1" applyProtection="1">
      <alignment horizontal="center"/>
      <protection locked="0"/>
    </xf>
    <xf numFmtId="0" fontId="45" fillId="26" borderId="109" xfId="0" applyFont="1" applyFill="1" applyBorder="1" applyAlignment="1" applyProtection="1">
      <alignment horizontal="center" vertical="center"/>
      <protection locked="0"/>
    </xf>
    <xf numFmtId="0" fontId="46" fillId="0" borderId="109" xfId="0" applyFont="1" applyBorder="1" applyAlignment="1" applyProtection="1">
      <alignment horizontal="center" vertical="center"/>
      <protection locked="0"/>
    </xf>
    <xf numFmtId="0" fontId="15" fillId="26" borderId="43" xfId="0" applyFont="1" applyFill="1" applyBorder="1" applyAlignment="1" applyProtection="1">
      <alignment horizontal="center"/>
      <protection locked="0"/>
    </xf>
    <xf numFmtId="0" fontId="7" fillId="0" borderId="0" xfId="0" applyFont="1" applyAlignment="1" applyProtection="1">
      <alignment horizontal="center"/>
      <protection locked="0"/>
    </xf>
    <xf numFmtId="0" fontId="60" fillId="0" borderId="0" xfId="0" applyFont="1" applyProtection="1">
      <protection locked="0"/>
    </xf>
    <xf numFmtId="0" fontId="46" fillId="0" borderId="11" xfId="0" applyFont="1" applyBorder="1" applyAlignment="1" applyProtection="1">
      <alignment horizontal="center" vertical="center"/>
      <protection locked="0"/>
    </xf>
    <xf numFmtId="0" fontId="5" fillId="0" borderId="0" xfId="42" applyFont="1" applyProtection="1">
      <protection locked="0"/>
    </xf>
    <xf numFmtId="0" fontId="15" fillId="26" borderId="12" xfId="0" applyFont="1" applyFill="1" applyBorder="1" applyAlignment="1" applyProtection="1">
      <alignment horizontal="center" vertical="center"/>
      <protection locked="0"/>
    </xf>
    <xf numFmtId="0" fontId="15" fillId="26" borderId="100" xfId="0" applyFont="1" applyFill="1" applyBorder="1" applyAlignment="1">
      <alignment horizontal="center" vertical="center" wrapText="1"/>
    </xf>
    <xf numFmtId="0" fontId="46" fillId="0" borderId="12" xfId="42" applyFont="1" applyBorder="1" applyAlignment="1">
      <alignment horizontal="left" vertical="center" wrapText="1"/>
    </xf>
    <xf numFmtId="0" fontId="20" fillId="0" borderId="0" xfId="0" applyFont="1" applyAlignment="1" applyProtection="1">
      <alignment horizontal="center" vertical="center" wrapText="1"/>
      <protection locked="0"/>
    </xf>
    <xf numFmtId="0" fontId="20" fillId="0" borderId="0" xfId="0" applyFont="1" applyProtection="1">
      <protection locked="0"/>
    </xf>
    <xf numFmtId="0" fontId="20" fillId="0" borderId="0" xfId="0" applyFont="1" applyAlignment="1" applyProtection="1">
      <alignment horizontal="center" vertical="center"/>
      <protection locked="0"/>
    </xf>
    <xf numFmtId="0" fontId="20" fillId="0" borderId="0" xfId="0" applyFont="1" applyAlignment="1" applyProtection="1">
      <alignment wrapText="1"/>
      <protection locked="0"/>
    </xf>
    <xf numFmtId="0" fontId="5" fillId="0" borderId="0" xfId="0" applyFont="1" applyAlignment="1" applyProtection="1">
      <alignment horizontal="center"/>
      <protection locked="0"/>
    </xf>
    <xf numFmtId="1" fontId="20" fillId="0" borderId="14" xfId="0" applyNumberFormat="1" applyFont="1" applyBorder="1" applyAlignment="1" applyProtection="1">
      <alignment horizontal="center"/>
      <protection locked="0"/>
    </xf>
    <xf numFmtId="0" fontId="20" fillId="0" borderId="12" xfId="0" applyFont="1" applyBorder="1" applyAlignment="1" applyProtection="1">
      <alignment horizontal="center" vertical="center" wrapText="1"/>
      <protection locked="0"/>
    </xf>
    <xf numFmtId="1" fontId="15" fillId="26" borderId="83" xfId="0" applyNumberFormat="1" applyFont="1" applyFill="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2" fontId="46" fillId="0" borderId="12" xfId="0" applyNumberFormat="1"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49" fontId="46" fillId="0" borderId="12" xfId="0" applyNumberFormat="1" applyFont="1" applyBorder="1" applyAlignment="1">
      <alignment horizontal="center" vertical="center"/>
    </xf>
    <xf numFmtId="1" fontId="46" fillId="0" borderId="12" xfId="0" applyNumberFormat="1" applyFont="1" applyBorder="1" applyAlignment="1">
      <alignment horizontal="center" vertical="center"/>
    </xf>
    <xf numFmtId="164" fontId="46" fillId="0" borderId="11" xfId="0" applyNumberFormat="1" applyFont="1" applyBorder="1" applyAlignment="1">
      <alignment horizontal="center" vertical="center"/>
    </xf>
    <xf numFmtId="2" fontId="46" fillId="0" borderId="11" xfId="0" applyNumberFormat="1" applyFont="1" applyBorder="1" applyAlignment="1">
      <alignment horizontal="center" vertical="center" wrapText="1"/>
    </xf>
    <xf numFmtId="2" fontId="46" fillId="0" borderId="11" xfId="0" quotePrefix="1" applyNumberFormat="1" applyFont="1" applyBorder="1" applyAlignment="1">
      <alignment horizontal="center" vertical="center"/>
    </xf>
    <xf numFmtId="2" fontId="46" fillId="0" borderId="11" xfId="0" applyNumberFormat="1" applyFont="1" applyBorder="1" applyAlignment="1">
      <alignment horizontal="center" vertical="center"/>
    </xf>
    <xf numFmtId="1" fontId="97" fillId="0" borderId="12" xfId="0" applyNumberFormat="1" applyFont="1" applyBorder="1" applyAlignment="1">
      <alignment horizontal="center" vertical="center"/>
    </xf>
    <xf numFmtId="0" fontId="46" fillId="0" borderId="11" xfId="0" applyFont="1" applyBorder="1" applyAlignment="1">
      <alignment horizontal="center" vertical="center"/>
    </xf>
    <xf numFmtId="0" fontId="97" fillId="0" borderId="12" xfId="0" applyFont="1" applyBorder="1" applyAlignment="1">
      <alignment horizontal="center" vertical="center" wrapText="1"/>
    </xf>
    <xf numFmtId="0" fontId="46" fillId="0" borderId="12" xfId="0" applyFont="1" applyBorder="1" applyAlignment="1">
      <alignment horizontal="left" vertical="center"/>
    </xf>
    <xf numFmtId="0" fontId="46" fillId="0" borderId="16" xfId="0" applyFont="1" applyBorder="1" applyAlignment="1">
      <alignment horizontal="left" vertical="center" wrapText="1"/>
    </xf>
    <xf numFmtId="0" fontId="46" fillId="0" borderId="16" xfId="0" applyFont="1" applyBorder="1" applyAlignment="1">
      <alignment horizontal="center" vertical="center" wrapText="1"/>
    </xf>
    <xf numFmtId="0" fontId="97" fillId="0" borderId="16" xfId="0" applyFont="1" applyBorder="1" applyAlignment="1">
      <alignment horizontal="center" vertical="center" wrapText="1"/>
    </xf>
    <xf numFmtId="0" fontId="46" fillId="0" borderId="18" xfId="0" applyFont="1" applyBorder="1" applyAlignment="1">
      <alignment horizontal="center" vertical="center" wrapText="1"/>
    </xf>
    <xf numFmtId="0" fontId="15" fillId="26" borderId="83" xfId="0" applyFont="1" applyFill="1" applyBorder="1" applyAlignment="1">
      <alignment horizontal="center" vertical="center" wrapText="1"/>
    </xf>
    <xf numFmtId="0" fontId="15" fillId="26" borderId="75" xfId="0" applyFont="1" applyFill="1" applyBorder="1" applyAlignment="1">
      <alignment horizontal="center" vertical="center" wrapText="1"/>
    </xf>
    <xf numFmtId="0" fontId="15" fillId="26" borderId="75" xfId="0" applyFont="1" applyFill="1" applyBorder="1" applyAlignment="1">
      <alignment horizontal="center" vertical="center"/>
    </xf>
    <xf numFmtId="0" fontId="15" fillId="26" borderId="76" xfId="0" applyFont="1" applyFill="1" applyBorder="1" applyAlignment="1">
      <alignment horizontal="center" vertical="center"/>
    </xf>
    <xf numFmtId="0" fontId="15" fillId="26" borderId="11" xfId="0" applyFont="1" applyFill="1" applyBorder="1" applyAlignment="1">
      <alignment horizontal="center" vertical="center" wrapText="1"/>
    </xf>
    <xf numFmtId="0" fontId="15" fillId="26" borderId="12" xfId="0" applyFont="1" applyFill="1" applyBorder="1" applyAlignment="1">
      <alignment horizontal="left" vertical="center"/>
    </xf>
    <xf numFmtId="0" fontId="45" fillId="26" borderId="11" xfId="0" applyFont="1" applyFill="1" applyBorder="1" applyAlignment="1">
      <alignment horizontal="center" vertical="center" wrapText="1"/>
    </xf>
    <xf numFmtId="0" fontId="45" fillId="26" borderId="12" xfId="0" applyFont="1" applyFill="1" applyBorder="1" applyAlignment="1">
      <alignment horizontal="left" vertical="center"/>
    </xf>
    <xf numFmtId="0" fontId="45" fillId="26" borderId="12" xfId="0" applyFont="1" applyFill="1" applyBorder="1" applyAlignment="1">
      <alignment horizontal="center" vertical="center"/>
    </xf>
    <xf numFmtId="0" fontId="45" fillId="26" borderId="12" xfId="0" applyFont="1" applyFill="1" applyBorder="1" applyAlignment="1">
      <alignment horizontal="center" vertical="center" wrapText="1"/>
    </xf>
    <xf numFmtId="0" fontId="13" fillId="26" borderId="45" xfId="0" applyFont="1" applyFill="1" applyBorder="1" applyAlignment="1">
      <alignment horizontal="center" vertical="center"/>
    </xf>
    <xf numFmtId="0" fontId="13" fillId="0" borderId="0" xfId="0" applyFont="1" applyAlignment="1" applyProtection="1">
      <alignment horizontal="center"/>
      <protection locked="0"/>
    </xf>
    <xf numFmtId="0" fontId="51" fillId="0" borderId="0" xfId="0" applyFont="1" applyProtection="1">
      <protection locked="0"/>
    </xf>
    <xf numFmtId="0" fontId="4" fillId="0" borderId="0" xfId="0" applyFont="1" applyProtection="1">
      <protection locked="0"/>
    </xf>
    <xf numFmtId="0" fontId="7" fillId="0" borderId="0" xfId="0" applyFont="1" applyAlignment="1" applyProtection="1">
      <alignment horizontal="right" wrapText="1"/>
      <protection locked="0"/>
    </xf>
    <xf numFmtId="0" fontId="4" fillId="0" borderId="0" xfId="0" applyFont="1" applyAlignment="1" applyProtection="1">
      <alignment horizontal="center"/>
      <protection locked="0"/>
    </xf>
    <xf numFmtId="0" fontId="0" fillId="0" borderId="0" xfId="0" applyAlignment="1" applyProtection="1">
      <alignment horizontal="center" wrapText="1"/>
      <protection locked="0"/>
    </xf>
    <xf numFmtId="0" fontId="63" fillId="0" borderId="0" xfId="0" applyFont="1" applyProtection="1">
      <protection locked="0"/>
    </xf>
    <xf numFmtId="164" fontId="46" fillId="0" borderId="0" xfId="0" applyNumberFormat="1" applyFont="1" applyProtection="1">
      <protection locked="0"/>
    </xf>
    <xf numFmtId="0" fontId="46" fillId="26" borderId="12" xfId="0" applyFont="1" applyFill="1" applyBorder="1" applyAlignment="1" applyProtection="1">
      <alignment horizontal="center" vertical="center" wrapText="1"/>
      <protection locked="0"/>
    </xf>
    <xf numFmtId="0" fontId="46" fillId="26" borderId="12" xfId="0" applyFont="1" applyFill="1" applyBorder="1" applyAlignment="1" applyProtection="1">
      <alignment horizontal="center" vertical="center"/>
      <protection locked="0"/>
    </xf>
    <xf numFmtId="0" fontId="46" fillId="0" borderId="11" xfId="0" applyFont="1" applyBorder="1" applyAlignment="1" applyProtection="1">
      <alignment horizontal="center" vertical="center" wrapText="1"/>
      <protection locked="0"/>
    </xf>
    <xf numFmtId="16" fontId="46" fillId="0" borderId="11" xfId="0" quotePrefix="1" applyNumberFormat="1" applyFont="1" applyBorder="1" applyAlignment="1" applyProtection="1">
      <alignment horizontal="center" vertical="center" wrapText="1"/>
      <protection locked="0"/>
    </xf>
    <xf numFmtId="0" fontId="46" fillId="26" borderId="15" xfId="0" applyFont="1" applyFill="1" applyBorder="1" applyAlignment="1" applyProtection="1">
      <alignment horizontal="center" vertical="center" wrapText="1"/>
      <protection locked="0"/>
    </xf>
    <xf numFmtId="0" fontId="46" fillId="0" borderId="11" xfId="0" quotePrefix="1" applyFont="1" applyBorder="1" applyAlignment="1" applyProtection="1">
      <alignment horizontal="center" vertical="center"/>
      <protection locked="0"/>
    </xf>
    <xf numFmtId="1" fontId="57" fillId="0" borderId="12" xfId="0" applyNumberFormat="1" applyFont="1" applyBorder="1" applyAlignment="1" applyProtection="1">
      <alignment horizontal="center" vertical="center"/>
      <protection locked="0"/>
    </xf>
    <xf numFmtId="0" fontId="13" fillId="26" borderId="11" xfId="0" applyFont="1" applyFill="1" applyBorder="1" applyAlignment="1" applyProtection="1">
      <alignment horizontal="center" vertical="center"/>
      <protection locked="0"/>
    </xf>
    <xf numFmtId="0" fontId="15" fillId="26" borderId="12" xfId="0" applyFont="1" applyFill="1" applyBorder="1" applyAlignment="1" applyProtection="1">
      <alignment horizontal="left" vertical="center"/>
      <protection locked="0"/>
    </xf>
    <xf numFmtId="0" fontId="13" fillId="26" borderId="12" xfId="0" applyFont="1" applyFill="1" applyBorder="1" applyAlignment="1" applyProtection="1">
      <alignment horizontal="center" vertical="center" wrapText="1"/>
      <protection locked="0"/>
    </xf>
    <xf numFmtId="0" fontId="13" fillId="26" borderId="12" xfId="0" applyFont="1" applyFill="1" applyBorder="1" applyAlignment="1" applyProtection="1">
      <alignment horizontal="center" vertical="center"/>
      <protection locked="0"/>
    </xf>
    <xf numFmtId="0" fontId="15" fillId="26" borderId="11" xfId="0" applyFont="1" applyFill="1" applyBorder="1" applyAlignment="1" applyProtection="1">
      <alignment horizontal="center" vertical="center" wrapText="1"/>
      <protection locked="0"/>
    </xf>
    <xf numFmtId="0" fontId="15" fillId="26" borderId="15" xfId="0" applyFont="1" applyFill="1" applyBorder="1" applyAlignment="1" applyProtection="1">
      <alignment horizontal="center" vertical="center" wrapText="1"/>
      <protection locked="0"/>
    </xf>
    <xf numFmtId="0" fontId="13" fillId="26" borderId="15" xfId="0" applyFont="1" applyFill="1" applyBorder="1" applyAlignment="1" applyProtection="1">
      <alignment horizontal="center" vertical="center"/>
      <protection locked="0"/>
    </xf>
    <xf numFmtId="0" fontId="46" fillId="0" borderId="15" xfId="0" applyFont="1" applyBorder="1" applyAlignment="1" applyProtection="1">
      <alignment horizontal="left" vertical="center"/>
      <protection locked="0"/>
    </xf>
    <xf numFmtId="0" fontId="46" fillId="0" borderId="63" xfId="0" applyFont="1" applyBorder="1" applyAlignment="1" applyProtection="1">
      <alignment horizontal="left" vertical="center"/>
      <protection locked="0"/>
    </xf>
    <xf numFmtId="0" fontId="13" fillId="26" borderId="105" xfId="0" applyFont="1" applyFill="1" applyBorder="1" applyAlignment="1" applyProtection="1">
      <alignment horizontal="center" vertical="center"/>
      <protection locked="0"/>
    </xf>
    <xf numFmtId="0" fontId="13" fillId="26" borderId="105" xfId="0" applyFont="1" applyFill="1" applyBorder="1" applyAlignment="1">
      <alignment horizontal="center" vertical="center"/>
    </xf>
    <xf numFmtId="0" fontId="13" fillId="26" borderId="123" xfId="0" applyFont="1" applyFill="1" applyBorder="1" applyAlignment="1" applyProtection="1">
      <alignment horizontal="left" vertical="center" wrapText="1"/>
      <protection locked="0"/>
    </xf>
    <xf numFmtId="0" fontId="46" fillId="0" borderId="64" xfId="0" applyFont="1" applyBorder="1" applyAlignment="1" applyProtection="1">
      <alignment horizontal="left" vertical="center"/>
      <protection locked="0"/>
    </xf>
    <xf numFmtId="0" fontId="45" fillId="26" borderId="118" xfId="0" applyFont="1" applyFill="1" applyBorder="1" applyAlignment="1" applyProtection="1">
      <alignment horizontal="center" vertical="center" wrapText="1"/>
      <protection locked="0"/>
    </xf>
    <xf numFmtId="0" fontId="45" fillId="26" borderId="106" xfId="0" applyFont="1" applyFill="1" applyBorder="1" applyAlignment="1" applyProtection="1">
      <alignment horizontal="center" vertical="center"/>
      <protection locked="0"/>
    </xf>
    <xf numFmtId="0" fontId="58" fillId="26" borderId="12" xfId="0" applyFont="1" applyFill="1" applyBorder="1" applyAlignment="1" applyProtection="1">
      <alignment horizontal="center" vertical="center"/>
      <protection locked="0"/>
    </xf>
    <xf numFmtId="0" fontId="13" fillId="26" borderId="44"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13" fillId="26" borderId="12" xfId="0" applyFont="1" applyFill="1" applyBorder="1" applyAlignment="1">
      <alignment horizontal="center" vertical="center"/>
    </xf>
    <xf numFmtId="0" fontId="13" fillId="0" borderId="0" xfId="0" applyFont="1" applyAlignment="1" applyProtection="1">
      <alignment vertical="center"/>
      <protection locked="0"/>
    </xf>
    <xf numFmtId="164" fontId="13" fillId="0" borderId="0" xfId="0" applyNumberFormat="1" applyFont="1" applyAlignment="1" applyProtection="1">
      <alignment vertical="center"/>
      <protection locked="0"/>
    </xf>
    <xf numFmtId="0" fontId="46" fillId="0" borderId="11" xfId="0" applyFont="1" applyBorder="1" applyAlignment="1">
      <alignment horizontal="center" vertical="center" wrapText="1"/>
    </xf>
    <xf numFmtId="9" fontId="97" fillId="0" borderId="12" xfId="0" quotePrefix="1" applyNumberFormat="1" applyFont="1" applyBorder="1" applyAlignment="1">
      <alignment horizontal="center" vertical="center"/>
    </xf>
    <xf numFmtId="1" fontId="46" fillId="0" borderId="12" xfId="0" quotePrefix="1" applyNumberFormat="1" applyFont="1" applyBorder="1" applyAlignment="1">
      <alignment horizontal="center" vertical="center"/>
    </xf>
    <xf numFmtId="0" fontId="13" fillId="26" borderId="44" xfId="0" applyFont="1" applyFill="1" applyBorder="1" applyAlignment="1">
      <alignment horizontal="center" vertical="center"/>
    </xf>
    <xf numFmtId="1" fontId="97" fillId="0" borderId="12" xfId="0" quotePrefix="1" applyNumberFormat="1" applyFont="1" applyBorder="1" applyAlignment="1">
      <alignment horizontal="center" vertical="center"/>
    </xf>
    <xf numFmtId="0" fontId="0" fillId="0" borderId="0" xfId="0" applyAlignment="1" applyProtection="1">
      <alignment horizontal="center" vertical="center" wrapText="1"/>
      <protection locked="0"/>
    </xf>
    <xf numFmtId="0" fontId="15" fillId="0" borderId="0" xfId="0" applyFont="1" applyAlignment="1" applyProtection="1">
      <alignment horizontal="left"/>
      <protection locked="0"/>
    </xf>
    <xf numFmtId="0" fontId="13" fillId="0" borderId="0" xfId="0" applyFont="1" applyAlignment="1" applyProtection="1">
      <alignment horizontal="center" vertical="center"/>
      <protection locked="0"/>
    </xf>
    <xf numFmtId="0" fontId="7" fillId="26" borderId="87" xfId="0" applyFont="1" applyFill="1" applyBorder="1" applyAlignment="1" applyProtection="1">
      <alignment horizontal="center" vertical="center"/>
      <protection locked="0"/>
    </xf>
    <xf numFmtId="0" fontId="11" fillId="26" borderId="45" xfId="0" applyFont="1" applyFill="1" applyBorder="1" applyAlignment="1" applyProtection="1">
      <alignment horizontal="left" vertical="center"/>
      <protection locked="0"/>
    </xf>
    <xf numFmtId="0" fontId="7" fillId="26" borderId="69" xfId="0" applyFont="1" applyFill="1" applyBorder="1" applyAlignment="1" applyProtection="1">
      <alignment horizontal="left" vertical="center"/>
      <protection locked="0"/>
    </xf>
    <xf numFmtId="0" fontId="15" fillId="26" borderId="83"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6" fillId="0" borderId="71" xfId="0" applyFont="1" applyBorder="1" applyAlignment="1" applyProtection="1">
      <alignment horizontal="center" vertical="center"/>
      <protection locked="0"/>
    </xf>
    <xf numFmtId="0" fontId="46" fillId="26" borderId="13" xfId="0" applyFont="1" applyFill="1" applyBorder="1" applyAlignment="1" applyProtection="1">
      <alignment vertical="center"/>
      <protection locked="0"/>
    </xf>
    <xf numFmtId="0" fontId="45" fillId="26" borderId="66" xfId="0" applyFont="1" applyFill="1" applyBorder="1" applyAlignment="1" applyProtection="1">
      <alignment horizontal="center" vertical="center"/>
      <protection locked="0"/>
    </xf>
    <xf numFmtId="0" fontId="45" fillId="26" borderId="80" xfId="0" applyFont="1" applyFill="1" applyBorder="1" applyAlignment="1" applyProtection="1">
      <alignment horizontal="center" vertical="center"/>
      <protection locked="0"/>
    </xf>
    <xf numFmtId="0" fontId="45" fillId="26" borderId="71" xfId="0" applyFont="1" applyFill="1" applyBorder="1" applyAlignment="1" applyProtection="1">
      <alignment horizontal="center" vertical="center"/>
      <protection locked="0"/>
    </xf>
    <xf numFmtId="2" fontId="46" fillId="0" borderId="71" xfId="0" applyNumberFormat="1" applyFont="1" applyBorder="1" applyAlignment="1" applyProtection="1">
      <alignment horizontal="center" vertical="center"/>
      <protection locked="0"/>
    </xf>
    <xf numFmtId="2" fontId="45" fillId="26" borderId="71" xfId="0" applyNumberFormat="1" applyFont="1" applyFill="1" applyBorder="1" applyAlignment="1" applyProtection="1">
      <alignment horizontal="center" vertical="center"/>
      <protection locked="0"/>
    </xf>
    <xf numFmtId="2" fontId="45" fillId="26" borderId="66" xfId="0" applyNumberFormat="1" applyFont="1" applyFill="1" applyBorder="1" applyAlignment="1" applyProtection="1">
      <alignment horizontal="center" vertical="center"/>
      <protection locked="0"/>
    </xf>
    <xf numFmtId="2" fontId="45" fillId="26" borderId="80" xfId="0" applyNumberFormat="1" applyFont="1" applyFill="1" applyBorder="1" applyAlignment="1" applyProtection="1">
      <alignment horizontal="center" vertical="center"/>
      <protection locked="0"/>
    </xf>
    <xf numFmtId="2" fontId="46" fillId="0" borderId="12" xfId="0" applyNumberFormat="1" applyFont="1" applyBorder="1" applyAlignment="1" applyProtection="1">
      <alignment horizontal="left" vertical="center"/>
      <protection locked="0"/>
    </xf>
    <xf numFmtId="2" fontId="105" fillId="0" borderId="12" xfId="0" applyNumberFormat="1" applyFont="1" applyBorder="1" applyAlignment="1" applyProtection="1">
      <alignment horizontal="center" vertical="center"/>
      <protection locked="0"/>
    </xf>
    <xf numFmtId="2" fontId="46" fillId="0" borderId="15" xfId="0" applyNumberFormat="1" applyFont="1" applyBorder="1" applyAlignment="1" applyProtection="1">
      <alignment horizontal="left" vertical="center"/>
      <protection locked="0"/>
    </xf>
    <xf numFmtId="0" fontId="97" fillId="0" borderId="12" xfId="0" applyFont="1" applyBorder="1" applyAlignment="1" applyProtection="1">
      <alignment horizontal="center" vertical="center" wrapText="1"/>
      <protection locked="0"/>
    </xf>
    <xf numFmtId="0" fontId="15" fillId="26" borderId="71" xfId="0" applyFont="1" applyFill="1" applyBorder="1" applyAlignment="1" applyProtection="1">
      <alignment horizontal="left" vertical="center" wrapText="1"/>
      <protection locked="0"/>
    </xf>
    <xf numFmtId="0" fontId="15" fillId="26" borderId="19" xfId="0" applyFont="1" applyFill="1" applyBorder="1" applyAlignment="1" applyProtection="1">
      <alignment horizontal="left" vertical="center" wrapText="1"/>
      <protection locked="0"/>
    </xf>
    <xf numFmtId="0" fontId="15" fillId="26" borderId="66" xfId="0" applyFont="1" applyFill="1" applyBorder="1" applyAlignment="1" applyProtection="1">
      <alignment horizontal="left" vertical="center" wrapText="1"/>
      <protection locked="0"/>
    </xf>
    <xf numFmtId="0" fontId="15" fillId="26" borderId="80" xfId="0" applyFont="1" applyFill="1" applyBorder="1" applyAlignment="1" applyProtection="1">
      <alignment horizontal="left" vertical="center" wrapText="1"/>
      <protection locked="0"/>
    </xf>
    <xf numFmtId="0" fontId="15" fillId="26" borderId="19" xfId="0" applyFont="1" applyFill="1" applyBorder="1" applyAlignment="1" applyProtection="1">
      <alignment horizontal="left" vertical="center"/>
      <protection locked="0"/>
    </xf>
    <xf numFmtId="2" fontId="15" fillId="26" borderId="19" xfId="0" applyNumberFormat="1" applyFont="1" applyFill="1" applyBorder="1" applyAlignment="1" applyProtection="1">
      <alignment horizontal="left" vertical="center"/>
      <protection locked="0"/>
    </xf>
    <xf numFmtId="0" fontId="45" fillId="26" borderId="66" xfId="0" applyFont="1" applyFill="1" applyBorder="1" applyAlignment="1">
      <alignment horizontal="center" vertical="center"/>
    </xf>
    <xf numFmtId="2" fontId="45" fillId="26" borderId="66" xfId="0" applyNumberFormat="1" applyFont="1" applyFill="1" applyBorder="1" applyAlignment="1">
      <alignment horizontal="center" vertical="center"/>
    </xf>
    <xf numFmtId="164" fontId="46" fillId="0" borderId="71" xfId="0" applyNumberFormat="1" applyFont="1" applyBorder="1" applyAlignment="1" applyProtection="1">
      <alignment horizontal="center" vertical="center"/>
      <protection locked="0"/>
    </xf>
    <xf numFmtId="0" fontId="15" fillId="26" borderId="71" xfId="0" applyFont="1" applyFill="1" applyBorder="1" applyAlignment="1" applyProtection="1">
      <alignment horizontal="center" vertical="center"/>
      <protection locked="0"/>
    </xf>
    <xf numFmtId="0" fontId="15" fillId="26" borderId="15" xfId="0" applyFont="1" applyFill="1" applyBorder="1" applyAlignment="1" applyProtection="1">
      <alignment horizontal="center" vertical="center"/>
      <protection locked="0"/>
    </xf>
    <xf numFmtId="0" fontId="46" fillId="26" borderId="45" xfId="0" applyFont="1" applyFill="1" applyBorder="1" applyAlignment="1" applyProtection="1">
      <alignment horizontal="center" vertical="center"/>
      <protection locked="0"/>
    </xf>
    <xf numFmtId="0" fontId="15" fillId="26" borderId="87" xfId="0" applyFont="1" applyFill="1" applyBorder="1" applyAlignment="1">
      <alignment horizontal="center" vertical="center"/>
    </xf>
    <xf numFmtId="0" fontId="31" fillId="26" borderId="88" xfId="0" applyFont="1" applyFill="1" applyBorder="1" applyAlignment="1">
      <alignment horizontal="center" vertical="center"/>
    </xf>
    <xf numFmtId="0" fontId="45" fillId="26" borderId="11" xfId="0" applyFont="1" applyFill="1" applyBorder="1" applyAlignment="1" applyProtection="1">
      <alignment horizontal="left" vertical="center"/>
      <protection locked="0"/>
    </xf>
    <xf numFmtId="0" fontId="46" fillId="0" borderId="12" xfId="0" applyFont="1" applyBorder="1" applyAlignment="1" applyProtection="1">
      <alignment vertical="center" wrapText="1"/>
      <protection locked="0"/>
    </xf>
    <xf numFmtId="0" fontId="15" fillId="26" borderId="11" xfId="0" applyFont="1" applyFill="1" applyBorder="1" applyAlignment="1" applyProtection="1">
      <alignment horizontal="center" vertical="center"/>
      <protection locked="0"/>
    </xf>
    <xf numFmtId="0" fontId="13" fillId="26" borderId="45" xfId="0" applyFont="1" applyFill="1" applyBorder="1" applyAlignment="1" applyProtection="1">
      <alignment horizontal="left" vertical="center"/>
      <protection locked="0"/>
    </xf>
    <xf numFmtId="0" fontId="15" fillId="26" borderId="44" xfId="0" applyFont="1" applyFill="1" applyBorder="1" applyAlignment="1">
      <alignment horizontal="center" vertical="center"/>
    </xf>
    <xf numFmtId="0" fontId="46" fillId="0" borderId="18" xfId="0" applyFont="1" applyBorder="1" applyAlignment="1" applyProtection="1">
      <alignment horizontal="left" vertical="center"/>
      <protection locked="0"/>
    </xf>
    <xf numFmtId="0" fontId="13" fillId="0" borderId="0" xfId="0" applyFont="1" applyAlignment="1">
      <alignment horizontal="left"/>
    </xf>
    <xf numFmtId="0" fontId="13" fillId="0" borderId="0" xfId="0" applyFont="1" applyAlignment="1">
      <alignment horizontal="center"/>
    </xf>
    <xf numFmtId="0" fontId="45" fillId="26" borderId="71" xfId="0" applyFont="1" applyFill="1" applyBorder="1" applyAlignment="1">
      <alignment horizontal="left" vertical="center"/>
    </xf>
    <xf numFmtId="0" fontId="45" fillId="26" borderId="66" xfId="0" applyFont="1" applyFill="1" applyBorder="1" applyAlignment="1">
      <alignment horizontal="left" vertical="center"/>
    </xf>
    <xf numFmtId="0" fontId="45" fillId="26" borderId="80" xfId="0" applyFont="1" applyFill="1" applyBorder="1" applyAlignment="1">
      <alignment horizontal="left" vertical="center"/>
    </xf>
    <xf numFmtId="0" fontId="46" fillId="0" borderId="15" xfId="0" applyFont="1" applyBorder="1" applyAlignment="1">
      <alignment horizontal="left" vertical="center"/>
    </xf>
    <xf numFmtId="0" fontId="46" fillId="0" borderId="71" xfId="0" applyFont="1" applyBorder="1" applyAlignment="1">
      <alignment horizontal="center" vertical="center"/>
    </xf>
    <xf numFmtId="2" fontId="46" fillId="0" borderId="71" xfId="0" applyNumberFormat="1" applyFont="1" applyBorder="1" applyAlignment="1">
      <alignment horizontal="center" vertical="center"/>
    </xf>
    <xf numFmtId="0" fontId="15" fillId="26" borderId="19" xfId="0" applyFont="1" applyFill="1" applyBorder="1" applyAlignment="1">
      <alignment horizontal="left" vertical="center"/>
    </xf>
    <xf numFmtId="0" fontId="13" fillId="0" borderId="0" xfId="0" applyFont="1" applyAlignment="1">
      <alignment horizontal="center" wrapText="1"/>
    </xf>
    <xf numFmtId="0" fontId="45" fillId="26" borderId="71" xfId="0" applyFont="1" applyFill="1" applyBorder="1" applyAlignment="1">
      <alignment horizontal="center" vertical="center"/>
    </xf>
    <xf numFmtId="0" fontId="45" fillId="26" borderId="80" xfId="0" applyFont="1" applyFill="1" applyBorder="1" applyAlignment="1">
      <alignment horizontal="center" vertical="center"/>
    </xf>
    <xf numFmtId="0" fontId="46" fillId="26" borderId="66" xfId="0" applyFont="1" applyFill="1" applyBorder="1"/>
    <xf numFmtId="0" fontId="46" fillId="26" borderId="80" xfId="0" applyFont="1" applyFill="1" applyBorder="1"/>
    <xf numFmtId="0" fontId="46" fillId="26" borderId="66" xfId="0" applyFont="1" applyFill="1" applyBorder="1" applyAlignment="1">
      <alignment horizontal="left"/>
    </xf>
    <xf numFmtId="0" fontId="46" fillId="26" borderId="80" xfId="0" applyFont="1" applyFill="1" applyBorder="1" applyAlignment="1">
      <alignment horizontal="left"/>
    </xf>
    <xf numFmtId="2" fontId="45" fillId="26" borderId="71" xfId="0" applyNumberFormat="1" applyFont="1" applyFill="1" applyBorder="1" applyAlignment="1">
      <alignment horizontal="left" vertical="center"/>
    </xf>
    <xf numFmtId="2" fontId="45" fillId="26" borderId="66" xfId="0" applyNumberFormat="1" applyFont="1" applyFill="1" applyBorder="1" applyAlignment="1">
      <alignment horizontal="left" vertical="center"/>
    </xf>
    <xf numFmtId="2" fontId="45" fillId="26" borderId="80" xfId="0" applyNumberFormat="1" applyFont="1" applyFill="1" applyBorder="1" applyAlignment="1">
      <alignment horizontal="left" vertical="center"/>
    </xf>
    <xf numFmtId="0" fontId="15" fillId="26" borderId="71" xfId="0" applyFont="1" applyFill="1" applyBorder="1" applyAlignment="1">
      <alignment horizontal="center" vertical="center"/>
    </xf>
    <xf numFmtId="0" fontId="15" fillId="26" borderId="66" xfId="0" applyFont="1" applyFill="1" applyBorder="1" applyAlignment="1">
      <alignment horizontal="center" vertical="center"/>
    </xf>
    <xf numFmtId="0" fontId="15" fillId="26" borderId="80" xfId="0" applyFont="1" applyFill="1" applyBorder="1" applyAlignment="1">
      <alignment horizontal="center" vertical="center"/>
    </xf>
    <xf numFmtId="0" fontId="15" fillId="26" borderId="19" xfId="0" applyFont="1" applyFill="1" applyBorder="1" applyAlignment="1">
      <alignment vertical="center"/>
    </xf>
    <xf numFmtId="2" fontId="15" fillId="26" borderId="19" xfId="0" applyNumberFormat="1" applyFont="1" applyFill="1" applyBorder="1" applyAlignment="1">
      <alignment horizontal="left" vertical="center"/>
    </xf>
    <xf numFmtId="2" fontId="46" fillId="0" borderId="71" xfId="0" applyNumberFormat="1" applyFont="1" applyBorder="1" applyAlignment="1">
      <alignment horizontal="center" vertical="center" wrapText="1"/>
    </xf>
    <xf numFmtId="0" fontId="46" fillId="0" borderId="15" xfId="0" applyFont="1" applyBorder="1" applyAlignment="1">
      <alignment horizontal="left" vertical="center" wrapText="1"/>
    </xf>
    <xf numFmtId="0" fontId="46" fillId="0" borderId="12" xfId="0" applyFont="1" applyBorder="1" applyAlignment="1">
      <alignment vertical="center" wrapText="1"/>
    </xf>
    <xf numFmtId="0" fontId="46" fillId="0" borderId="63" xfId="0" applyFont="1" applyBorder="1" applyAlignment="1">
      <alignment horizontal="left" vertical="center"/>
    </xf>
    <xf numFmtId="0" fontId="15" fillId="26" borderId="71" xfId="0" applyFont="1" applyFill="1" applyBorder="1" applyAlignment="1" applyProtection="1">
      <alignment horizontal="left" vertical="center"/>
      <protection locked="0"/>
    </xf>
    <xf numFmtId="0" fontId="15" fillId="26" borderId="66" xfId="0" applyFont="1" applyFill="1" applyBorder="1" applyAlignment="1" applyProtection="1">
      <alignment horizontal="left" vertical="center"/>
      <protection locked="0"/>
    </xf>
    <xf numFmtId="0" fontId="15" fillId="26" borderId="80" xfId="0"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45" fillId="26" borderId="71" xfId="0" applyFont="1" applyFill="1" applyBorder="1" applyAlignment="1" applyProtection="1">
      <alignment horizontal="left" vertical="center"/>
      <protection locked="0"/>
    </xf>
    <xf numFmtId="0" fontId="45" fillId="26" borderId="66" xfId="0" applyFont="1" applyFill="1" applyBorder="1" applyAlignment="1" applyProtection="1">
      <alignment horizontal="left" vertical="center"/>
      <protection locked="0"/>
    </xf>
    <xf numFmtId="0" fontId="45" fillId="26" borderId="80" xfId="0" applyFont="1" applyFill="1" applyBorder="1" applyAlignment="1" applyProtection="1">
      <alignment horizontal="left" vertical="center"/>
      <protection locked="0"/>
    </xf>
    <xf numFmtId="0" fontId="11" fillId="0" borderId="0" xfId="0" applyFont="1" applyAlignment="1" applyProtection="1">
      <alignment vertical="center"/>
      <protection locked="0"/>
    </xf>
    <xf numFmtId="0" fontId="7" fillId="0" borderId="0" xfId="0" applyFont="1" applyAlignment="1" applyProtection="1">
      <alignment vertical="center"/>
      <protection locked="0"/>
    </xf>
    <xf numFmtId="2" fontId="46" fillId="0" borderId="11" xfId="0" applyNumberFormat="1" applyFont="1" applyBorder="1" applyAlignment="1" applyProtection="1">
      <alignment horizontal="center" vertical="center" wrapText="1"/>
      <protection locked="0"/>
    </xf>
    <xf numFmtId="0" fontId="46" fillId="0" borderId="66" xfId="0" applyFont="1" applyBorder="1" applyAlignment="1" applyProtection="1">
      <alignment horizontal="left" vertical="center"/>
      <protection locked="0"/>
    </xf>
    <xf numFmtId="0" fontId="46" fillId="26" borderId="45" xfId="0" applyFont="1" applyFill="1" applyBorder="1" applyAlignment="1" applyProtection="1">
      <alignment horizontal="left" vertical="center"/>
      <protection locked="0"/>
    </xf>
    <xf numFmtId="0" fontId="55" fillId="0" borderId="0" xfId="0" applyFont="1" applyAlignment="1" applyProtection="1">
      <alignment horizontal="left"/>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vertical="center"/>
      <protection locked="0"/>
    </xf>
    <xf numFmtId="0" fontId="15" fillId="26" borderId="89" xfId="0" applyFont="1" applyFill="1" applyBorder="1" applyAlignment="1" applyProtection="1">
      <alignment horizontal="center" vertical="center" wrapText="1"/>
      <protection locked="0"/>
    </xf>
    <xf numFmtId="0" fontId="46" fillId="0" borderId="71" xfId="0" applyFont="1" applyBorder="1" applyAlignment="1" applyProtection="1">
      <alignment horizontal="left" vertical="center"/>
      <protection locked="0"/>
    </xf>
    <xf numFmtId="2" fontId="46" fillId="0" borderId="71" xfId="0" applyNumberFormat="1" applyFont="1" applyBorder="1" applyAlignment="1" applyProtection="1">
      <alignment horizontal="left" vertical="center"/>
      <protection locked="0"/>
    </xf>
    <xf numFmtId="4" fontId="46" fillId="0" borderId="71" xfId="0" applyNumberFormat="1" applyFont="1" applyBorder="1" applyAlignment="1" applyProtection="1">
      <alignment vertical="center"/>
      <protection locked="0"/>
    </xf>
    <xf numFmtId="2" fontId="46" fillId="0" borderId="71" xfId="0" applyNumberFormat="1" applyFont="1" applyBorder="1" applyAlignment="1" applyProtection="1">
      <alignment vertical="center"/>
      <protection locked="0"/>
    </xf>
    <xf numFmtId="2" fontId="45" fillId="26" borderId="71" xfId="0" applyNumberFormat="1" applyFont="1" applyFill="1" applyBorder="1" applyAlignment="1" applyProtection="1">
      <alignment horizontal="left" vertical="center"/>
      <protection locked="0"/>
    </xf>
    <xf numFmtId="2" fontId="45" fillId="26" borderId="66" xfId="0" applyNumberFormat="1" applyFont="1" applyFill="1" applyBorder="1" applyAlignment="1" applyProtection="1">
      <alignment horizontal="left" vertical="center"/>
      <protection locked="0"/>
    </xf>
    <xf numFmtId="2" fontId="45" fillId="26" borderId="80" xfId="0" applyNumberFormat="1" applyFont="1" applyFill="1" applyBorder="1" applyAlignment="1" applyProtection="1">
      <alignment horizontal="left" vertical="center"/>
      <protection locked="0"/>
    </xf>
    <xf numFmtId="2" fontId="46" fillId="0" borderId="72" xfId="0" applyNumberFormat="1"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16"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protection locked="0"/>
    </xf>
    <xf numFmtId="0" fontId="46" fillId="0" borderId="63" xfId="0" applyFont="1" applyBorder="1" applyAlignment="1" applyProtection="1">
      <alignment horizontal="center" vertical="center"/>
      <protection locked="0"/>
    </xf>
    <xf numFmtId="0" fontId="45" fillId="26" borderId="90" xfId="0" applyFont="1" applyFill="1" applyBorder="1" applyAlignment="1" applyProtection="1">
      <alignment horizontal="center" vertical="center"/>
      <protection locked="0"/>
    </xf>
    <xf numFmtId="0" fontId="45" fillId="26" borderId="45" xfId="0" applyFont="1" applyFill="1" applyBorder="1" applyAlignment="1" applyProtection="1">
      <alignment horizontal="center" vertical="center"/>
      <protection locked="0"/>
    </xf>
    <xf numFmtId="0" fontId="7" fillId="0" borderId="0" xfId="0" applyFont="1" applyAlignment="1" applyProtection="1">
      <alignment horizontal="center" wrapText="1"/>
      <protection locked="0"/>
    </xf>
    <xf numFmtId="0" fontId="7" fillId="0" borderId="0" xfId="0" applyFont="1" applyAlignment="1" applyProtection="1">
      <alignment horizontal="center" vertical="center"/>
      <protection locked="0"/>
    </xf>
    <xf numFmtId="0" fontId="45" fillId="26" borderId="44" xfId="0" applyFont="1" applyFill="1" applyBorder="1" applyAlignment="1">
      <alignment horizontal="center" vertical="center"/>
    </xf>
    <xf numFmtId="166" fontId="46" fillId="0" borderId="11" xfId="0" applyNumberFormat="1" applyFont="1" applyBorder="1" applyAlignment="1" applyProtection="1">
      <alignment horizontal="center" vertical="center"/>
      <protection locked="0"/>
    </xf>
    <xf numFmtId="0" fontId="15" fillId="26" borderId="45" xfId="0" applyFont="1" applyFill="1" applyBorder="1" applyAlignment="1" applyProtection="1">
      <alignment horizontal="center" vertical="center"/>
      <protection locked="0"/>
    </xf>
    <xf numFmtId="0" fontId="46" fillId="0" borderId="69" xfId="0" applyFont="1" applyBorder="1" applyAlignment="1" applyProtection="1">
      <alignment horizontal="center" vertical="center"/>
      <protection locked="0"/>
    </xf>
    <xf numFmtId="0" fontId="15" fillId="26" borderId="69" xfId="0" applyFont="1" applyFill="1" applyBorder="1" applyAlignment="1" applyProtection="1">
      <alignment horizontal="left" vertical="center"/>
      <protection locked="0"/>
    </xf>
    <xf numFmtId="0" fontId="15" fillId="26" borderId="68" xfId="0" applyFont="1" applyFill="1" applyBorder="1" applyAlignment="1" applyProtection="1">
      <alignment horizontal="left" vertical="center"/>
      <protection locked="0"/>
    </xf>
    <xf numFmtId="0" fontId="15" fillId="26" borderId="10" xfId="0" applyFont="1" applyFill="1" applyBorder="1" applyAlignment="1" applyProtection="1">
      <alignment horizontal="left" vertical="center"/>
      <protection locked="0"/>
    </xf>
    <xf numFmtId="0" fontId="15" fillId="26" borderId="81" xfId="0" applyFont="1" applyFill="1" applyBorder="1" applyAlignment="1" applyProtection="1">
      <alignment horizontal="left" vertical="center"/>
      <protection locked="0"/>
    </xf>
    <xf numFmtId="0" fontId="13" fillId="26" borderId="45" xfId="0" applyFont="1" applyFill="1" applyBorder="1" applyAlignment="1" applyProtection="1">
      <alignment horizontal="center" vertical="center"/>
      <protection locked="0"/>
    </xf>
    <xf numFmtId="0" fontId="97" fillId="0" borderId="18" xfId="0" applyFont="1" applyBorder="1" applyAlignment="1">
      <alignment horizontal="center" vertical="center"/>
    </xf>
    <xf numFmtId="0" fontId="15" fillId="26" borderId="12" xfId="0" applyFont="1" applyFill="1" applyBorder="1" applyAlignment="1">
      <alignment horizontal="center" vertical="center"/>
    </xf>
    <xf numFmtId="0" fontId="15" fillId="26" borderId="43" xfId="0" applyFont="1" applyFill="1" applyBorder="1" applyAlignment="1" applyProtection="1">
      <alignment horizontal="center" vertical="center"/>
      <protection locked="0"/>
    </xf>
    <xf numFmtId="0" fontId="13" fillId="0" borderId="0" xfId="0" applyFont="1" applyAlignment="1" applyProtection="1">
      <alignment horizontal="right" vertical="center"/>
      <protection locked="0"/>
    </xf>
    <xf numFmtId="0" fontId="97" fillId="0" borderId="12" xfId="0" applyFont="1" applyBorder="1" applyAlignment="1" applyProtection="1">
      <alignment horizontal="center" vertical="center"/>
      <protection locked="0"/>
    </xf>
    <xf numFmtId="0" fontId="46" fillId="0" borderId="16" xfId="0" applyFont="1" applyBorder="1" applyAlignment="1" applyProtection="1">
      <alignment horizontal="left" vertical="center" wrapText="1"/>
      <protection locked="0"/>
    </xf>
    <xf numFmtId="0" fontId="46" fillId="0" borderId="18" xfId="0" applyFont="1" applyBorder="1" applyAlignment="1" applyProtection="1">
      <alignment horizontal="left" vertical="center" wrapText="1"/>
      <protection locked="0"/>
    </xf>
    <xf numFmtId="4" fontId="45" fillId="26" borderId="71" xfId="0" applyNumberFormat="1" applyFont="1" applyFill="1" applyBorder="1" applyAlignment="1" applyProtection="1">
      <alignment horizontal="left" vertical="center"/>
      <protection locked="0"/>
    </xf>
    <xf numFmtId="4" fontId="15" fillId="26" borderId="19" xfId="0" applyNumberFormat="1" applyFont="1" applyFill="1" applyBorder="1" applyAlignment="1" applyProtection="1">
      <alignment horizontal="left" vertical="center"/>
      <protection locked="0"/>
    </xf>
    <xf numFmtId="4" fontId="45" fillId="26" borderId="66" xfId="0" applyNumberFormat="1" applyFont="1" applyFill="1" applyBorder="1" applyAlignment="1" applyProtection="1">
      <alignment horizontal="left" vertical="center"/>
      <protection locked="0"/>
    </xf>
    <xf numFmtId="4" fontId="45" fillId="26" borderId="80" xfId="0" applyNumberFormat="1" applyFont="1" applyFill="1" applyBorder="1" applyAlignment="1" applyProtection="1">
      <alignment horizontal="left" vertical="center"/>
      <protection locked="0"/>
    </xf>
    <xf numFmtId="0" fontId="31" fillId="26" borderId="44" xfId="0" applyFont="1" applyFill="1" applyBorder="1" applyAlignment="1" applyProtection="1">
      <alignment horizontal="center" vertical="center"/>
      <protection locked="0"/>
    </xf>
    <xf numFmtId="0" fontId="7" fillId="26" borderId="0" xfId="42" applyFont="1" applyFill="1" applyAlignment="1">
      <alignment vertical="center" wrapText="1"/>
    </xf>
    <xf numFmtId="0" fontId="92" fillId="26" borderId="0" xfId="42" applyFont="1" applyFill="1" applyAlignment="1">
      <alignment vertical="center" wrapText="1"/>
    </xf>
    <xf numFmtId="0" fontId="33" fillId="0" borderId="0" xfId="0" applyFont="1" applyAlignment="1" applyProtection="1">
      <alignment vertical="center"/>
      <protection locked="0"/>
    </xf>
    <xf numFmtId="0" fontId="21" fillId="0" borderId="0" xfId="0" applyFont="1" applyProtection="1">
      <protection locked="0"/>
    </xf>
    <xf numFmtId="0" fontId="22" fillId="0" borderId="0" xfId="0" applyFont="1" applyProtection="1">
      <protection locked="0"/>
    </xf>
    <xf numFmtId="0" fontId="97" fillId="0" borderId="12" xfId="0" applyFont="1" applyBorder="1" applyAlignment="1" applyProtection="1">
      <alignment vertical="center"/>
      <protection locked="0"/>
    </xf>
    <xf numFmtId="0" fontId="15" fillId="26" borderId="125" xfId="0" applyFont="1" applyFill="1" applyBorder="1" applyAlignment="1" applyProtection="1">
      <alignment horizontal="right"/>
      <protection locked="0"/>
    </xf>
    <xf numFmtId="0" fontId="15" fillId="26" borderId="126" xfId="0" applyFont="1" applyFill="1" applyBorder="1" applyAlignment="1" applyProtection="1">
      <alignment horizontal="right" vertical="center"/>
      <protection locked="0"/>
    </xf>
    <xf numFmtId="0" fontId="7" fillId="26" borderId="0" xfId="42" applyFont="1" applyFill="1" applyAlignment="1">
      <alignment horizontal="left" wrapText="1"/>
    </xf>
    <xf numFmtId="0" fontId="7" fillId="26" borderId="0" xfId="47" applyFont="1" applyFill="1" applyAlignment="1">
      <alignment horizontal="left" vertical="top" wrapText="1"/>
    </xf>
    <xf numFmtId="0" fontId="92" fillId="26" borderId="0" xfId="47" applyFont="1" applyFill="1" applyAlignment="1">
      <alignment horizontal="left" vertical="top" wrapText="1"/>
    </xf>
    <xf numFmtId="2" fontId="7" fillId="0" borderId="0" xfId="0" applyNumberFormat="1" applyFont="1" applyAlignment="1" applyProtection="1">
      <alignment horizontal="right" vertical="center"/>
      <protection locked="0"/>
    </xf>
    <xf numFmtId="2" fontId="7" fillId="0" borderId="0" xfId="0" quotePrefix="1" applyNumberFormat="1" applyFont="1" applyAlignment="1" applyProtection="1">
      <alignment horizontal="right" vertical="center"/>
      <protection locked="0"/>
    </xf>
    <xf numFmtId="0" fontId="61" fillId="0" borderId="0" xfId="0" applyFont="1" applyAlignment="1" applyProtection="1">
      <alignment horizontal="center"/>
      <protection locked="0"/>
    </xf>
    <xf numFmtId="0" fontId="0" fillId="0" borderId="0" xfId="0" applyAlignment="1" applyProtection="1">
      <alignment wrapText="1"/>
      <protection locked="0"/>
    </xf>
    <xf numFmtId="0" fontId="5" fillId="0" borderId="0" xfId="0" applyFont="1" applyAlignment="1" applyProtection="1">
      <alignment wrapText="1"/>
      <protection locked="0"/>
    </xf>
    <xf numFmtId="0" fontId="4" fillId="0" borderId="0" xfId="42" applyProtection="1">
      <protection locked="0"/>
    </xf>
    <xf numFmtId="0" fontId="4" fillId="0" borderId="0" xfId="42" applyAlignment="1" applyProtection="1">
      <alignment vertical="top" wrapText="1"/>
      <protection locked="0"/>
    </xf>
    <xf numFmtId="0" fontId="7" fillId="0" borderId="0" xfId="42" applyFont="1" applyProtection="1">
      <protection locked="0"/>
    </xf>
    <xf numFmtId="49" fontId="7" fillId="0" borderId="0" xfId="42" applyNumberFormat="1" applyFont="1" applyAlignment="1" applyProtection="1">
      <alignment horizontal="left" vertical="top" wrapText="1" indent="1"/>
      <protection locked="0"/>
    </xf>
    <xf numFmtId="0" fontId="7" fillId="0" borderId="0" xfId="42" applyFont="1" applyAlignment="1" applyProtection="1">
      <alignment horizontal="left" vertical="top" wrapText="1" indent="1"/>
      <protection locked="0"/>
    </xf>
    <xf numFmtId="49" fontId="7" fillId="0" borderId="0" xfId="42" applyNumberFormat="1" applyFont="1" applyAlignment="1" applyProtection="1">
      <alignment horizontal="left" vertical="top" wrapText="1" indent="2"/>
      <protection locked="0"/>
    </xf>
    <xf numFmtId="0" fontId="92" fillId="0" borderId="0" xfId="42" applyFont="1" applyAlignment="1" applyProtection="1">
      <alignment vertical="top" wrapText="1"/>
      <protection locked="0"/>
    </xf>
    <xf numFmtId="0" fontId="4" fillId="0" borderId="0" xfId="42" applyAlignment="1" applyProtection="1">
      <alignment horizontal="left" vertical="top" wrapText="1" indent="1"/>
      <protection locked="0"/>
    </xf>
    <xf numFmtId="0" fontId="4" fillId="0" borderId="0" xfId="42" applyAlignment="1" applyProtection="1">
      <alignment horizontal="left" vertical="top" wrapText="1"/>
      <protection locked="0"/>
    </xf>
    <xf numFmtId="0" fontId="7" fillId="0" borderId="0" xfId="42" applyFont="1" applyAlignment="1" applyProtection="1">
      <alignment horizontal="left" vertical="top" wrapText="1"/>
      <protection locked="0"/>
    </xf>
    <xf numFmtId="0" fontId="5" fillId="0" borderId="0" xfId="0" applyFont="1" applyAlignment="1" applyProtection="1">
      <alignment vertical="center"/>
      <protection locked="0"/>
    </xf>
    <xf numFmtId="164" fontId="5" fillId="0" borderId="0" xfId="0" applyNumberFormat="1" applyFont="1" applyAlignment="1" applyProtection="1">
      <alignment horizontal="left"/>
      <protection locked="0"/>
    </xf>
    <xf numFmtId="0" fontId="4" fillId="0" borderId="0" xfId="42" applyAlignment="1" applyProtection="1">
      <alignment vertical="center" wrapText="1"/>
      <protection locked="0"/>
    </xf>
    <xf numFmtId="0" fontId="4" fillId="0" borderId="0" xfId="42"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7"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25" fillId="0" borderId="0" xfId="0" applyFont="1" applyProtection="1">
      <protection locked="0"/>
    </xf>
    <xf numFmtId="0" fontId="4" fillId="0" borderId="0" xfId="42" applyAlignment="1" applyProtection="1">
      <alignment horizontal="left" vertical="top" wrapText="1" indent="4"/>
      <protection locked="0"/>
    </xf>
    <xf numFmtId="0" fontId="4" fillId="0" borderId="0" xfId="42" applyAlignment="1" applyProtection="1">
      <alignment horizontal="left" indent="6"/>
      <protection locked="0"/>
    </xf>
    <xf numFmtId="0" fontId="7" fillId="0" borderId="0" xfId="42" applyFont="1" applyAlignment="1" applyProtection="1">
      <alignment horizontal="left" indent="6"/>
      <protection locked="0"/>
    </xf>
    <xf numFmtId="2" fontId="93" fillId="0" borderId="0" xfId="0" applyNumberFormat="1" applyFont="1" applyAlignment="1" applyProtection="1">
      <alignment horizontal="center"/>
      <protection locked="0"/>
    </xf>
    <xf numFmtId="0" fontId="93" fillId="0" borderId="0" xfId="0" applyFont="1" applyAlignment="1" applyProtection="1">
      <alignment horizontal="center" wrapText="1"/>
      <protection locked="0"/>
    </xf>
    <xf numFmtId="2" fontId="0" fillId="0" borderId="0" xfId="0" applyNumberFormat="1" applyAlignment="1" applyProtection="1">
      <alignment horizontal="center"/>
      <protection locked="0"/>
    </xf>
    <xf numFmtId="0" fontId="86" fillId="0" borderId="0" xfId="0" applyFont="1" applyProtection="1">
      <protection locked="0"/>
    </xf>
    <xf numFmtId="2" fontId="42" fillId="0" borderId="0" xfId="0" applyNumberFormat="1" applyFont="1" applyAlignment="1" applyProtection="1">
      <alignment horizontal="right" vertical="center"/>
      <protection locked="0"/>
    </xf>
    <xf numFmtId="1" fontId="42" fillId="0" borderId="0" xfId="0" applyNumberFormat="1" applyFont="1" applyAlignment="1" applyProtection="1">
      <alignment horizontal="right" vertical="center"/>
      <protection locked="0"/>
    </xf>
    <xf numFmtId="1" fontId="88" fillId="0" borderId="0" xfId="0" applyNumberFormat="1" applyFont="1" applyAlignment="1" applyProtection="1">
      <alignment horizontal="right" vertical="center"/>
      <protection locked="0"/>
    </xf>
    <xf numFmtId="1" fontId="42" fillId="0" borderId="0" xfId="0" applyNumberFormat="1" applyFont="1" applyAlignment="1" applyProtection="1">
      <alignment horizontal="center" vertical="center" wrapText="1"/>
      <protection locked="0"/>
    </xf>
    <xf numFmtId="2" fontId="16" fillId="0" borderId="0" xfId="0" applyNumberFormat="1" applyFont="1" applyProtection="1">
      <protection locked="0"/>
    </xf>
    <xf numFmtId="0" fontId="18" fillId="0" borderId="0" xfId="0" applyFont="1" applyAlignment="1" applyProtection="1">
      <alignment horizontal="left"/>
      <protection locked="0"/>
    </xf>
    <xf numFmtId="2" fontId="84" fillId="0" borderId="0" xfId="0" applyNumberFormat="1" applyFont="1" applyProtection="1">
      <protection locked="0"/>
    </xf>
    <xf numFmtId="2" fontId="17" fillId="0" borderId="0" xfId="0" applyNumberFormat="1" applyFont="1" applyProtection="1">
      <protection locked="0"/>
    </xf>
    <xf numFmtId="3" fontId="18" fillId="0" borderId="0" xfId="0" applyNumberFormat="1" applyFont="1" applyAlignment="1" applyProtection="1">
      <alignment horizontal="center"/>
      <protection locked="0"/>
    </xf>
    <xf numFmtId="0" fontId="13" fillId="0" borderId="0" xfId="42" applyFont="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42" applyFont="1" applyAlignment="1" applyProtection="1">
      <alignment vertical="center"/>
      <protection locked="0"/>
    </xf>
    <xf numFmtId="0" fontId="52" fillId="0" borderId="0" xfId="42" applyFont="1" applyAlignment="1" applyProtection="1">
      <alignment horizontal="left" vertical="center" wrapText="1"/>
      <protection locked="0"/>
    </xf>
    <xf numFmtId="2" fontId="15" fillId="0" borderId="0" xfId="0" applyNumberFormat="1" applyFont="1" applyAlignment="1" applyProtection="1">
      <alignment vertical="center"/>
      <protection locked="0"/>
    </xf>
    <xf numFmtId="164" fontId="15" fillId="0" borderId="0" xfId="0" applyNumberFormat="1" applyFont="1" applyAlignment="1" applyProtection="1">
      <alignment vertical="center"/>
      <protection locked="0"/>
    </xf>
    <xf numFmtId="0" fontId="106" fillId="0" borderId="0" xfId="0" applyFont="1" applyAlignment="1" applyProtection="1">
      <alignment vertical="center"/>
      <protection locked="0"/>
    </xf>
    <xf numFmtId="0" fontId="97" fillId="0" borderId="12" xfId="0" applyFont="1" applyBorder="1" applyAlignment="1" applyProtection="1">
      <alignment horizontal="left" vertical="center" wrapText="1"/>
      <protection locked="0"/>
    </xf>
    <xf numFmtId="0" fontId="97" fillId="0" borderId="15" xfId="0" applyFont="1" applyBorder="1" applyAlignment="1" applyProtection="1">
      <alignment horizontal="left" vertical="center" wrapText="1"/>
      <protection locked="0"/>
    </xf>
    <xf numFmtId="0" fontId="15" fillId="26" borderId="0" xfId="42" applyFont="1" applyFill="1" applyAlignment="1" applyProtection="1">
      <alignment horizontal="left" vertical="center" wrapText="1"/>
      <protection locked="0"/>
    </xf>
    <xf numFmtId="0" fontId="15" fillId="26" borderId="43" xfId="0" applyFont="1" applyFill="1" applyBorder="1" applyAlignment="1">
      <alignment horizontal="center" vertical="center"/>
    </xf>
    <xf numFmtId="0" fontId="46" fillId="0" borderId="107" xfId="0" quotePrefix="1" applyFont="1" applyBorder="1" applyAlignment="1">
      <alignment horizontal="center" vertical="center" wrapText="1"/>
    </xf>
    <xf numFmtId="0" fontId="46" fillId="0" borderId="75" xfId="0" applyFont="1" applyBorder="1" applyAlignment="1" applyProtection="1">
      <alignment horizontal="center" vertical="center"/>
      <protection locked="0"/>
    </xf>
    <xf numFmtId="0" fontId="57" fillId="0" borderId="75" xfId="0" applyFont="1" applyBorder="1" applyAlignment="1" applyProtection="1">
      <alignment horizontal="center" vertical="center"/>
      <protection locked="0"/>
    </xf>
    <xf numFmtId="0" fontId="46" fillId="0" borderId="75" xfId="0" applyFont="1" applyBorder="1" applyAlignment="1">
      <alignment horizontal="center" vertical="center"/>
    </xf>
    <xf numFmtId="0" fontId="15" fillId="26" borderId="109" xfId="0" applyFont="1" applyFill="1" applyBorder="1" applyAlignment="1" applyProtection="1">
      <alignment horizontal="center" vertical="center"/>
      <protection locked="0"/>
    </xf>
    <xf numFmtId="0" fontId="15" fillId="26" borderId="109" xfId="0" applyFont="1" applyFill="1" applyBorder="1" applyAlignment="1">
      <alignment horizontal="center" vertical="center"/>
    </xf>
    <xf numFmtId="0" fontId="46" fillId="0" borderId="100" xfId="0" applyFont="1" applyBorder="1" applyAlignment="1" applyProtection="1">
      <alignment horizontal="center" vertical="center"/>
      <protection locked="0"/>
    </xf>
    <xf numFmtId="0" fontId="46" fillId="0" borderId="100" xfId="0" applyFont="1" applyBorder="1" applyAlignment="1">
      <alignment horizontal="center" vertical="center"/>
    </xf>
    <xf numFmtId="0" fontId="45" fillId="0" borderId="0" xfId="0" applyFont="1" applyProtection="1">
      <protection locked="0"/>
    </xf>
    <xf numFmtId="4" fontId="57" fillId="0" borderId="12" xfId="0" applyNumberFormat="1" applyFont="1" applyBorder="1" applyAlignment="1" applyProtection="1">
      <alignment horizontal="center" vertical="center"/>
      <protection locked="0"/>
    </xf>
    <xf numFmtId="2" fontId="57" fillId="0" borderId="12" xfId="0" applyNumberFormat="1" applyFont="1" applyBorder="1" applyAlignment="1" applyProtection="1">
      <alignment horizontal="center" vertical="center"/>
      <protection locked="0"/>
    </xf>
    <xf numFmtId="2" fontId="57" fillId="0" borderId="19" xfId="0" applyNumberFormat="1" applyFont="1" applyBorder="1" applyAlignment="1" applyProtection="1">
      <alignment horizontal="center" vertical="center"/>
      <protection locked="0"/>
    </xf>
    <xf numFmtId="2" fontId="46" fillId="0" borderId="79" xfId="0" quotePrefix="1" applyNumberFormat="1" applyFont="1" applyBorder="1" applyAlignment="1" applyProtection="1">
      <alignment horizontal="center" vertical="center"/>
      <protection locked="0"/>
    </xf>
    <xf numFmtId="2" fontId="46" fillId="0" borderId="67" xfId="0" quotePrefix="1" applyNumberFormat="1" applyFont="1" applyBorder="1" applyAlignment="1" applyProtection="1">
      <alignment horizontal="center" vertical="center"/>
      <protection locked="0"/>
    </xf>
    <xf numFmtId="0" fontId="46" fillId="0" borderId="19" xfId="0" applyFont="1" applyBorder="1" applyAlignment="1" applyProtection="1">
      <alignment horizontal="center" vertical="center"/>
      <protection locked="0"/>
    </xf>
    <xf numFmtId="4" fontId="57" fillId="0" borderId="19" xfId="0" applyNumberFormat="1" applyFont="1" applyBorder="1" applyAlignment="1" applyProtection="1">
      <alignment horizontal="center" vertical="center"/>
      <protection locked="0"/>
    </xf>
    <xf numFmtId="4" fontId="57" fillId="0" borderId="66" xfId="0" applyNumberFormat="1" applyFont="1" applyBorder="1" applyAlignment="1" applyProtection="1">
      <alignment horizontal="center" vertical="center"/>
      <protection locked="0"/>
    </xf>
    <xf numFmtId="2" fontId="46" fillId="0" borderId="66" xfId="0" applyNumberFormat="1" applyFont="1" applyBorder="1" applyAlignment="1" applyProtection="1">
      <alignment horizontal="center" vertical="center"/>
      <protection locked="0"/>
    </xf>
    <xf numFmtId="2" fontId="57" fillId="0" borderId="66" xfId="0" applyNumberFormat="1" applyFont="1" applyBorder="1" applyAlignment="1" applyProtection="1">
      <alignment horizontal="center" vertical="center"/>
      <protection locked="0"/>
    </xf>
    <xf numFmtId="0" fontId="97" fillId="0" borderId="78" xfId="0" applyFont="1" applyBorder="1" applyAlignment="1" applyProtection="1">
      <alignment horizontal="center" vertical="center" wrapText="1"/>
      <protection locked="0"/>
    </xf>
    <xf numFmtId="164" fontId="46" fillId="0" borderId="65" xfId="0" quotePrefix="1" applyNumberFormat="1" applyFont="1" applyBorder="1" applyAlignment="1" applyProtection="1">
      <alignment horizontal="center" vertical="center"/>
      <protection locked="0"/>
    </xf>
    <xf numFmtId="164" fontId="46" fillId="0" borderId="79" xfId="0" quotePrefix="1" applyNumberFormat="1" applyFont="1" applyBorder="1" applyAlignment="1" applyProtection="1">
      <alignment horizontal="center" vertical="center"/>
      <protection locked="0"/>
    </xf>
    <xf numFmtId="164" fontId="46" fillId="0" borderId="13" xfId="0" quotePrefix="1" applyNumberFormat="1"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164" fontId="46" fillId="0" borderId="72" xfId="0" quotePrefix="1" applyNumberFormat="1" applyFont="1" applyBorder="1" applyAlignment="1" applyProtection="1">
      <alignment horizontal="center" vertical="center"/>
      <protection locked="0"/>
    </xf>
    <xf numFmtId="0" fontId="46" fillId="0" borderId="20" xfId="0" applyFont="1" applyBorder="1" applyAlignment="1" applyProtection="1">
      <alignment horizontal="left" vertical="center" wrapText="1"/>
      <protection locked="0"/>
    </xf>
    <xf numFmtId="4" fontId="57" fillId="0" borderId="17" xfId="0" applyNumberFormat="1" applyFont="1" applyBorder="1" applyAlignment="1" applyProtection="1">
      <alignment horizontal="center" vertical="center"/>
      <protection locked="0"/>
    </xf>
    <xf numFmtId="2" fontId="57" fillId="0" borderId="14" xfId="0" applyNumberFormat="1" applyFont="1" applyBorder="1" applyAlignment="1" applyProtection="1">
      <alignment horizontal="center" vertical="center"/>
      <protection locked="0"/>
    </xf>
    <xf numFmtId="164" fontId="46" fillId="0" borderId="69" xfId="0" quotePrefix="1" applyNumberFormat="1" applyFont="1" applyBorder="1" applyAlignment="1" applyProtection="1">
      <alignment horizontal="center" vertical="center"/>
      <protection locked="0"/>
    </xf>
    <xf numFmtId="0" fontId="46" fillId="0" borderId="66" xfId="0" applyFont="1" applyBorder="1" applyAlignment="1" applyProtection="1">
      <alignment horizontal="left" vertical="center" wrapText="1"/>
      <protection locked="0"/>
    </xf>
    <xf numFmtId="0" fontId="96" fillId="0" borderId="12" xfId="0" applyFont="1" applyBorder="1" applyProtection="1">
      <protection locked="0"/>
    </xf>
    <xf numFmtId="0" fontId="46" fillId="0" borderId="66" xfId="0" applyFont="1" applyBorder="1" applyAlignment="1" applyProtection="1">
      <alignment horizontal="center" vertical="center"/>
      <protection locked="0"/>
    </xf>
    <xf numFmtId="164" fontId="46" fillId="0" borderId="67" xfId="0" quotePrefix="1" applyNumberFormat="1" applyFont="1" applyBorder="1" applyAlignment="1" applyProtection="1">
      <alignment horizontal="center" vertical="center"/>
      <protection locked="0"/>
    </xf>
    <xf numFmtId="4" fontId="46" fillId="0" borderId="19" xfId="0" applyNumberFormat="1" applyFont="1" applyBorder="1" applyAlignment="1" applyProtection="1">
      <alignment horizontal="center" vertical="center"/>
      <protection locked="0"/>
    </xf>
    <xf numFmtId="4" fontId="46" fillId="0" borderId="66" xfId="0" applyNumberFormat="1" applyFont="1" applyBorder="1" applyAlignment="1" applyProtection="1">
      <alignment horizontal="center" vertical="center"/>
      <protection locked="0"/>
    </xf>
    <xf numFmtId="0" fontId="46" fillId="0" borderId="78" xfId="0" applyFont="1" applyBorder="1" applyAlignment="1" applyProtection="1">
      <alignment horizontal="center" vertical="center" wrapText="1"/>
      <protection locked="0"/>
    </xf>
    <xf numFmtId="164" fontId="46" fillId="0" borderId="71" xfId="0" quotePrefix="1" applyNumberFormat="1" applyFont="1" applyBorder="1" applyAlignment="1" applyProtection="1">
      <alignment horizontal="center" vertical="center"/>
      <protection locked="0"/>
    </xf>
    <xf numFmtId="1" fontId="46" fillId="0" borderId="66" xfId="0" quotePrefix="1" applyNumberFormat="1" applyFont="1" applyBorder="1" applyAlignment="1" applyProtection="1">
      <alignment horizontal="left" vertical="center"/>
      <protection locked="0"/>
    </xf>
    <xf numFmtId="0" fontId="98" fillId="0" borderId="12" xfId="0" applyFont="1" applyBorder="1" applyAlignment="1" applyProtection="1">
      <alignment horizontal="center" vertical="center"/>
      <protection locked="0"/>
    </xf>
    <xf numFmtId="1" fontId="46" fillId="0" borderId="66" xfId="0" quotePrefix="1" applyNumberFormat="1" applyFont="1" applyBorder="1" applyAlignment="1" applyProtection="1">
      <alignment horizontal="center" vertical="center"/>
      <protection locked="0"/>
    </xf>
    <xf numFmtId="0" fontId="46" fillId="0" borderId="0" xfId="0" applyFont="1" applyAlignment="1" applyProtection="1">
      <alignment horizontal="left" vertical="center" wrapText="1"/>
      <protection locked="0"/>
    </xf>
    <xf numFmtId="4" fontId="97" fillId="0" borderId="12" xfId="0" applyNumberFormat="1" applyFont="1" applyBorder="1" applyAlignment="1" applyProtection="1">
      <alignment horizontal="center" vertical="center"/>
      <protection locked="0"/>
    </xf>
    <xf numFmtId="0" fontId="97" fillId="0" borderId="15" xfId="0" applyFont="1" applyBorder="1" applyAlignment="1" applyProtection="1">
      <alignment horizontal="center" vertical="center" wrapText="1"/>
      <protection locked="0"/>
    </xf>
    <xf numFmtId="0" fontId="97" fillId="0" borderId="0" xfId="0" applyFont="1" applyAlignment="1" applyProtection="1">
      <alignment horizontal="left" vertical="center" wrapText="1"/>
      <protection locked="0"/>
    </xf>
    <xf numFmtId="1" fontId="97" fillId="0" borderId="12" xfId="0" applyNumberFormat="1" applyFont="1" applyBorder="1" applyAlignment="1" applyProtection="1">
      <alignment horizontal="left" vertical="center"/>
      <protection locked="0"/>
    </xf>
    <xf numFmtId="1" fontId="46" fillId="0" borderId="12" xfId="0" applyNumberFormat="1" applyFont="1" applyBorder="1" applyAlignment="1" applyProtection="1">
      <alignment horizontal="center" vertical="center"/>
      <protection locked="0"/>
    </xf>
    <xf numFmtId="1" fontId="97" fillId="0" borderId="12" xfId="0" applyNumberFormat="1" applyFont="1" applyBorder="1" applyAlignment="1" applyProtection="1">
      <alignment horizontal="left" vertical="center" wrapText="1"/>
      <protection locked="0"/>
    </xf>
    <xf numFmtId="1" fontId="46" fillId="0" borderId="12" xfId="0" applyNumberFormat="1" applyFont="1" applyBorder="1" applyAlignment="1" applyProtection="1">
      <alignment horizontal="left" vertical="center"/>
      <protection locked="0"/>
    </xf>
    <xf numFmtId="0" fontId="46" fillId="0" borderId="19" xfId="0" applyFont="1" applyBorder="1" applyAlignment="1" applyProtection="1">
      <alignment horizontal="left" vertical="center" wrapText="1"/>
      <protection locked="0"/>
    </xf>
    <xf numFmtId="0" fontId="57" fillId="0" borderId="68" xfId="0" applyFont="1" applyBorder="1" applyAlignment="1" applyProtection="1">
      <alignment horizontal="center" vertical="center"/>
      <protection locked="0"/>
    </xf>
    <xf numFmtId="2" fontId="57" fillId="0" borderId="18" xfId="0" applyNumberFormat="1" applyFont="1" applyBorder="1" applyAlignment="1" applyProtection="1">
      <alignment horizontal="center" vertical="center"/>
      <protection locked="0"/>
    </xf>
    <xf numFmtId="2" fontId="46" fillId="0" borderId="68" xfId="0" applyNumberFormat="1" applyFont="1" applyBorder="1" applyAlignment="1" applyProtection="1">
      <alignment horizontal="center" vertical="center"/>
      <protection locked="0"/>
    </xf>
    <xf numFmtId="9" fontId="46" fillId="0" borderId="19" xfId="0" applyNumberFormat="1" applyFont="1" applyBorder="1" applyAlignment="1" applyProtection="1">
      <alignment horizontal="center" vertical="center" wrapText="1"/>
      <protection locked="0"/>
    </xf>
    <xf numFmtId="1" fontId="46" fillId="0" borderId="18" xfId="0" applyNumberFormat="1" applyFont="1" applyBorder="1" applyAlignment="1" applyProtection="1">
      <alignment horizontal="left" vertical="center"/>
      <protection locked="0"/>
    </xf>
    <xf numFmtId="1" fontId="46" fillId="0" borderId="18" xfId="0" applyNumberFormat="1" applyFont="1" applyBorder="1" applyAlignment="1" applyProtection="1">
      <alignment horizontal="center" vertical="center"/>
      <protection locked="0"/>
    </xf>
    <xf numFmtId="0" fontId="97" fillId="0" borderId="18" xfId="0" applyFont="1" applyBorder="1" applyAlignment="1" applyProtection="1">
      <alignment horizontal="center" vertical="center" wrapText="1"/>
      <protection locked="0"/>
    </xf>
    <xf numFmtId="1" fontId="46" fillId="0" borderId="10" xfId="0" quotePrefix="1" applyNumberFormat="1" applyFont="1" applyBorder="1" applyAlignment="1" applyProtection="1">
      <alignment horizontal="center" vertical="center"/>
      <protection locked="0"/>
    </xf>
    <xf numFmtId="1" fontId="46" fillId="0" borderId="20" xfId="0" quotePrefix="1" applyNumberFormat="1" applyFont="1" applyBorder="1" applyAlignment="1" applyProtection="1">
      <alignment horizontal="center" vertical="center"/>
      <protection locked="0"/>
    </xf>
    <xf numFmtId="2" fontId="57" fillId="0" borderId="68" xfId="0" applyNumberFormat="1" applyFont="1" applyBorder="1" applyAlignment="1" applyProtection="1">
      <alignment horizontal="center" vertical="center"/>
      <protection locked="0"/>
    </xf>
    <xf numFmtId="2" fontId="46" fillId="0" borderId="10" xfId="0" applyNumberFormat="1" applyFont="1" applyBorder="1" applyAlignment="1" applyProtection="1">
      <alignment horizontal="center" vertical="center"/>
      <protection locked="0"/>
    </xf>
    <xf numFmtId="0" fontId="46" fillId="0" borderId="18" xfId="0" applyFont="1" applyBorder="1" applyAlignment="1" applyProtection="1">
      <alignment horizontal="center" vertical="center" wrapText="1"/>
      <protection locked="0"/>
    </xf>
    <xf numFmtId="1" fontId="97" fillId="0" borderId="12" xfId="0" applyNumberFormat="1" applyFont="1" applyBorder="1" applyAlignment="1" applyProtection="1">
      <alignment horizontal="center" vertical="center"/>
      <protection locked="0"/>
    </xf>
    <xf numFmtId="2" fontId="57" fillId="0" borderId="21" xfId="0" applyNumberFormat="1" applyFont="1" applyBorder="1" applyAlignment="1" applyProtection="1">
      <alignment horizontal="center" vertical="center"/>
      <protection locked="0"/>
    </xf>
    <xf numFmtId="3" fontId="57" fillId="0" borderId="12" xfId="0" applyNumberFormat="1" applyFont="1" applyBorder="1" applyAlignment="1" applyProtection="1">
      <alignment horizontal="center" vertical="center"/>
      <protection locked="0"/>
    </xf>
    <xf numFmtId="0" fontId="97" fillId="0" borderId="64" xfId="0" applyFont="1" applyBorder="1" applyAlignment="1" applyProtection="1">
      <alignment horizontal="center" vertical="center" wrapText="1"/>
      <protection locked="0"/>
    </xf>
    <xf numFmtId="1" fontId="57" fillId="0" borderId="68" xfId="0" applyNumberFormat="1" applyFont="1" applyBorder="1" applyAlignment="1" applyProtection="1">
      <alignment horizontal="center" vertical="center"/>
      <protection locked="0"/>
    </xf>
    <xf numFmtId="1" fontId="46" fillId="0" borderId="18" xfId="0" applyNumberFormat="1" applyFont="1" applyBorder="1" applyAlignment="1" applyProtection="1">
      <alignment horizontal="center" vertical="center" wrapText="1"/>
      <protection locked="0"/>
    </xf>
    <xf numFmtId="9" fontId="46" fillId="0" borderId="68" xfId="0" applyNumberFormat="1" applyFont="1" applyBorder="1" applyAlignment="1" applyProtection="1">
      <alignment horizontal="center" vertical="center"/>
      <protection locked="0"/>
    </xf>
    <xf numFmtId="2" fontId="46" fillId="0" borderId="14" xfId="0" applyNumberFormat="1" applyFont="1" applyBorder="1" applyAlignment="1" applyProtection="1">
      <alignment horizontal="center" vertical="center"/>
      <protection locked="0"/>
    </xf>
    <xf numFmtId="1" fontId="97" fillId="0" borderId="12" xfId="0" applyNumberFormat="1" applyFont="1" applyBorder="1" applyAlignment="1" applyProtection="1">
      <alignment horizontal="center" vertical="center" wrapText="1"/>
      <protection locked="0"/>
    </xf>
    <xf numFmtId="0" fontId="46" fillId="0" borderId="21" xfId="0" applyFont="1" applyBorder="1" applyAlignment="1" applyProtection="1">
      <alignment horizontal="center" vertical="center"/>
      <protection locked="0"/>
    </xf>
    <xf numFmtId="1" fontId="46" fillId="0" borderId="12" xfId="0" applyNumberFormat="1" applyFont="1" applyBorder="1" applyAlignment="1" applyProtection="1">
      <alignment vertical="center"/>
      <protection locked="0"/>
    </xf>
    <xf numFmtId="0" fontId="46" fillId="0" borderId="18" xfId="0" applyFont="1" applyBorder="1" applyAlignment="1" applyProtection="1">
      <alignment vertical="center" wrapText="1"/>
      <protection locked="0"/>
    </xf>
    <xf numFmtId="1" fontId="46" fillId="0" borderId="12" xfId="0" applyNumberFormat="1" applyFont="1" applyBorder="1" applyAlignment="1" applyProtection="1">
      <alignment vertical="center" wrapText="1"/>
      <protection locked="0"/>
    </xf>
    <xf numFmtId="9" fontId="46" fillId="0" borderId="14" xfId="0" applyNumberFormat="1" applyFont="1" applyBorder="1" applyAlignment="1" applyProtection="1">
      <alignment horizontal="center" vertical="center"/>
      <protection locked="0"/>
    </xf>
    <xf numFmtId="0" fontId="46" fillId="0" borderId="17" xfId="0" applyFont="1" applyBorder="1" applyAlignment="1" applyProtection="1">
      <alignment vertical="center" wrapText="1"/>
      <protection locked="0"/>
    </xf>
    <xf numFmtId="2" fontId="46" fillId="0" borderId="12" xfId="0" applyNumberFormat="1" applyFont="1" applyBorder="1" applyAlignment="1">
      <alignment horizontal="center" vertical="center"/>
    </xf>
    <xf numFmtId="2" fontId="97" fillId="0" borderId="12" xfId="0" applyNumberFormat="1" applyFont="1" applyBorder="1" applyAlignment="1">
      <alignment horizontal="center" vertical="center"/>
    </xf>
    <xf numFmtId="2" fontId="46" fillId="0" borderId="68" xfId="0" applyNumberFormat="1" applyFont="1" applyBorder="1" applyAlignment="1">
      <alignment horizontal="center" vertical="center"/>
    </xf>
    <xf numFmtId="1" fontId="46" fillId="0" borderId="68" xfId="0" applyNumberFormat="1" applyFont="1" applyBorder="1" applyAlignment="1">
      <alignment horizontal="center" vertical="center"/>
    </xf>
    <xf numFmtId="0" fontId="46" fillId="26" borderId="110" xfId="0" applyFont="1" applyFill="1" applyBorder="1" applyAlignment="1">
      <alignment horizontal="center" vertical="center" wrapText="1"/>
    </xf>
    <xf numFmtId="0" fontId="15" fillId="26" borderId="0" xfId="42" applyFont="1" applyFill="1" applyAlignment="1" applyProtection="1">
      <alignment vertical="center" wrapText="1"/>
      <protection locked="0"/>
    </xf>
    <xf numFmtId="0" fontId="45" fillId="26" borderId="93" xfId="0" applyFont="1" applyFill="1" applyBorder="1" applyAlignment="1" applyProtection="1">
      <alignment horizontal="center" vertical="center" wrapText="1"/>
      <protection locked="0"/>
    </xf>
    <xf numFmtId="3" fontId="45" fillId="26" borderId="44" xfId="0" applyNumberFormat="1" applyFont="1" applyFill="1" applyBorder="1" applyAlignment="1">
      <alignment horizontal="center" vertical="center"/>
    </xf>
    <xf numFmtId="1" fontId="45" fillId="26" borderId="44" xfId="0" applyNumberFormat="1" applyFont="1" applyFill="1" applyBorder="1" applyAlignment="1">
      <alignment horizontal="center" vertical="center"/>
    </xf>
    <xf numFmtId="0" fontId="45" fillId="26" borderId="44" xfId="0" applyFont="1" applyFill="1" applyBorder="1" applyAlignment="1" applyProtection="1">
      <alignment horizontal="center" vertical="center" wrapText="1"/>
      <protection locked="0"/>
    </xf>
    <xf numFmtId="0" fontId="97" fillId="26" borderId="45" xfId="0" applyFont="1" applyFill="1" applyBorder="1" applyAlignment="1" applyProtection="1">
      <alignment horizontal="center" vertical="center" wrapText="1"/>
      <protection locked="0"/>
    </xf>
    <xf numFmtId="2" fontId="46" fillId="26" borderId="19" xfId="0" applyNumberFormat="1" applyFont="1" applyFill="1" applyBorder="1" applyAlignment="1" applyProtection="1">
      <alignment horizontal="center" vertical="center"/>
      <protection locked="0"/>
    </xf>
    <xf numFmtId="0" fontId="46" fillId="26" borderId="66" xfId="0" applyFont="1" applyFill="1" applyBorder="1" applyAlignment="1" applyProtection="1">
      <alignment horizontal="center" vertical="center"/>
      <protection locked="0"/>
    </xf>
    <xf numFmtId="2" fontId="46" fillId="26" borderId="66" xfId="0" applyNumberFormat="1" applyFont="1" applyFill="1" applyBorder="1" applyAlignment="1" applyProtection="1">
      <alignment horizontal="center" vertical="center"/>
      <protection locked="0"/>
    </xf>
    <xf numFmtId="0" fontId="45" fillId="26" borderId="12" xfId="0" applyFont="1" applyFill="1" applyBorder="1" applyAlignment="1" applyProtection="1">
      <alignment horizontal="center" vertical="center" wrapText="1"/>
      <protection locked="0"/>
    </xf>
    <xf numFmtId="1" fontId="45" fillId="26" borderId="12" xfId="0" applyNumberFormat="1" applyFont="1" applyFill="1" applyBorder="1" applyAlignment="1">
      <alignment horizontal="center" vertical="center"/>
    </xf>
    <xf numFmtId="3" fontId="45" fillId="26" borderId="12" xfId="0" applyNumberFormat="1" applyFont="1" applyFill="1" applyBorder="1" applyAlignment="1">
      <alignment horizontal="center" vertical="center"/>
    </xf>
    <xf numFmtId="0" fontId="97" fillId="26" borderId="15" xfId="0" applyFont="1" applyFill="1" applyBorder="1" applyAlignment="1" applyProtection="1">
      <alignment horizontal="center" vertical="center" wrapText="1"/>
      <protection locked="0"/>
    </xf>
    <xf numFmtId="2" fontId="45" fillId="26" borderId="83" xfId="0" applyNumberFormat="1" applyFont="1" applyFill="1" applyBorder="1" applyAlignment="1" applyProtection="1">
      <alignment horizontal="centerContinuous" vertical="center" wrapText="1"/>
      <protection locked="0"/>
    </xf>
    <xf numFmtId="0" fontId="45" fillId="26" borderId="75" xfId="0" applyFont="1" applyFill="1" applyBorder="1" applyAlignment="1" applyProtection="1">
      <alignment horizontal="centerContinuous" vertical="center"/>
      <protection locked="0"/>
    </xf>
    <xf numFmtId="0" fontId="45" fillId="26" borderId="75" xfId="0" applyFont="1" applyFill="1" applyBorder="1" applyAlignment="1" applyProtection="1">
      <alignment horizontal="center" vertical="center" wrapText="1"/>
      <protection locked="0"/>
    </xf>
    <xf numFmtId="0" fontId="45" fillId="26" borderId="85" xfId="0" applyFont="1" applyFill="1" applyBorder="1" applyAlignment="1" applyProtection="1">
      <alignment horizontal="center" vertical="center" wrapText="1"/>
      <protection locked="0"/>
    </xf>
    <xf numFmtId="0" fontId="45" fillId="26" borderId="86" xfId="0" applyFont="1" applyFill="1" applyBorder="1" applyAlignment="1" applyProtection="1">
      <alignment horizontal="center" vertical="center" wrapText="1"/>
      <protection locked="0"/>
    </xf>
    <xf numFmtId="0" fontId="45" fillId="26" borderId="76" xfId="0" applyFont="1" applyFill="1" applyBorder="1" applyAlignment="1" applyProtection="1">
      <alignment horizontal="center" vertical="center" wrapText="1"/>
      <protection locked="0"/>
    </xf>
    <xf numFmtId="0" fontId="46" fillId="0" borderId="21" xfId="0" applyFont="1" applyBorder="1" applyAlignment="1" applyProtection="1">
      <alignment vertical="center"/>
      <protection locked="0"/>
    </xf>
    <xf numFmtId="0" fontId="83" fillId="0" borderId="0" xfId="0" applyFont="1" applyAlignment="1" applyProtection="1">
      <alignment horizontal="center" vertical="center"/>
      <protection locked="0"/>
    </xf>
    <xf numFmtId="0" fontId="45" fillId="18" borderId="67" xfId="0" applyFont="1" applyFill="1" applyBorder="1" applyAlignment="1" applyProtection="1">
      <alignment horizontal="centerContinuous" vertical="center" wrapText="1"/>
      <protection locked="0"/>
    </xf>
    <xf numFmtId="0" fontId="45" fillId="18" borderId="18" xfId="0" applyFont="1" applyFill="1" applyBorder="1" applyAlignment="1" applyProtection="1">
      <alignment horizontal="centerContinuous" vertical="center"/>
      <protection locked="0"/>
    </xf>
    <xf numFmtId="0" fontId="45" fillId="18" borderId="18" xfId="0" applyFont="1" applyFill="1" applyBorder="1" applyAlignment="1" applyProtection="1">
      <alignment horizontal="center" vertical="center" wrapText="1"/>
      <protection locked="0"/>
    </xf>
    <xf numFmtId="0" fontId="45" fillId="18" borderId="68" xfId="0" applyFont="1" applyFill="1" applyBorder="1" applyAlignment="1" applyProtection="1">
      <alignment horizontal="center" vertical="center" wrapText="1"/>
      <protection locked="0"/>
    </xf>
    <xf numFmtId="0" fontId="45" fillId="18" borderId="0" xfId="0" applyFont="1" applyFill="1" applyAlignment="1" applyProtection="1">
      <alignment horizontal="center" vertical="center" wrapText="1"/>
      <protection locked="0"/>
    </xf>
    <xf numFmtId="0" fontId="45" fillId="18" borderId="64" xfId="0" applyFont="1" applyFill="1" applyBorder="1" applyAlignment="1" applyProtection="1">
      <alignment horizontal="center" vertical="center"/>
      <protection locked="0"/>
    </xf>
    <xf numFmtId="0" fontId="97" fillId="0" borderId="16" xfId="0" applyFont="1" applyBorder="1" applyAlignment="1" applyProtection="1">
      <alignment horizontal="center" vertical="center" wrapText="1"/>
      <protection locked="0"/>
    </xf>
    <xf numFmtId="0" fontId="107" fillId="0" borderId="12" xfId="0" applyFont="1" applyBorder="1" applyAlignment="1" applyProtection="1">
      <alignment vertical="center" wrapText="1"/>
      <protection locked="0"/>
    </xf>
    <xf numFmtId="0" fontId="46" fillId="0" borderId="17" xfId="0" applyFont="1" applyBorder="1" applyAlignment="1" applyProtection="1">
      <alignment horizontal="center" vertical="center" wrapText="1"/>
      <protection locked="0"/>
    </xf>
    <xf numFmtId="2" fontId="46" fillId="0" borderId="10" xfId="0" quotePrefix="1" applyNumberFormat="1" applyFont="1" applyBorder="1" applyAlignment="1" applyProtection="1">
      <alignment horizontal="center" vertical="center"/>
      <protection locked="0"/>
    </xf>
    <xf numFmtId="2" fontId="46" fillId="0" borderId="81" xfId="0" quotePrefix="1" applyNumberFormat="1" applyFont="1" applyBorder="1" applyAlignment="1" applyProtection="1">
      <alignment horizontal="center" vertical="center"/>
      <protection locked="0"/>
    </xf>
    <xf numFmtId="0" fontId="97" fillId="0" borderId="17" xfId="0" applyFont="1" applyBorder="1" applyAlignment="1" applyProtection="1">
      <alignment horizontal="center" vertical="center" wrapText="1"/>
      <protection locked="0"/>
    </xf>
    <xf numFmtId="164" fontId="97" fillId="0" borderId="69" xfId="0" applyNumberFormat="1" applyFont="1" applyBorder="1" applyAlignment="1" applyProtection="1">
      <alignment horizontal="center" vertical="center"/>
      <protection locked="0"/>
    </xf>
    <xf numFmtId="2" fontId="97" fillId="0" borderId="10" xfId="0" applyNumberFormat="1" applyFont="1" applyBorder="1" applyAlignment="1" applyProtection="1">
      <alignment horizontal="center" vertical="center"/>
      <protection locked="0"/>
    </xf>
    <xf numFmtId="2" fontId="97" fillId="0" borderId="81" xfId="0" applyNumberFormat="1" applyFont="1" applyBorder="1" applyAlignment="1" applyProtection="1">
      <alignment horizontal="center" vertical="center"/>
      <protection locked="0"/>
    </xf>
    <xf numFmtId="0" fontId="97" fillId="0" borderId="18" xfId="0" applyFont="1" applyBorder="1" applyAlignment="1" applyProtection="1">
      <alignment horizontal="left" vertical="center" wrapText="1"/>
      <protection locked="0"/>
    </xf>
    <xf numFmtId="2" fontId="97" fillId="0" borderId="0" xfId="0" quotePrefix="1" applyNumberFormat="1" applyFont="1" applyAlignment="1" applyProtection="1">
      <alignment horizontal="center" vertical="center"/>
      <protection locked="0"/>
    </xf>
    <xf numFmtId="2" fontId="97" fillId="0" borderId="82" xfId="0" quotePrefix="1" applyNumberFormat="1" applyFont="1" applyBorder="1" applyAlignment="1" applyProtection="1">
      <alignment horizontal="center" vertical="center"/>
      <protection locked="0"/>
    </xf>
    <xf numFmtId="0" fontId="97" fillId="0" borderId="12" xfId="0" applyFont="1" applyBorder="1" applyAlignment="1" applyProtection="1">
      <alignment vertical="center" wrapText="1"/>
      <protection locked="0"/>
    </xf>
    <xf numFmtId="164" fontId="107" fillId="0" borderId="13" xfId="0" quotePrefix="1" applyNumberFormat="1" applyFont="1" applyBorder="1" applyAlignment="1" applyProtection="1">
      <alignment horizontal="center" vertical="center"/>
      <protection locked="0"/>
    </xf>
    <xf numFmtId="2" fontId="107" fillId="0" borderId="0" xfId="0" quotePrefix="1" applyNumberFormat="1" applyFont="1" applyAlignment="1" applyProtection="1">
      <alignment horizontal="center" vertical="center"/>
      <protection locked="0"/>
    </xf>
    <xf numFmtId="2" fontId="107" fillId="0" borderId="82" xfId="0" quotePrefix="1" applyNumberFormat="1" applyFont="1" applyBorder="1" applyAlignment="1" applyProtection="1">
      <alignment horizontal="center" vertical="center"/>
      <protection locked="0"/>
    </xf>
    <xf numFmtId="164" fontId="97" fillId="0" borderId="13" xfId="0" quotePrefix="1" applyNumberFormat="1" applyFont="1" applyBorder="1" applyAlignment="1" applyProtection="1">
      <alignment horizontal="center" vertical="center"/>
      <protection locked="0"/>
    </xf>
    <xf numFmtId="0" fontId="97" fillId="0" borderId="10" xfId="0" applyFont="1" applyBorder="1" applyAlignment="1" applyProtection="1">
      <alignment horizontal="center" vertical="center"/>
      <protection locked="0"/>
    </xf>
    <xf numFmtId="0" fontId="97" fillId="0" borderId="0" xfId="0" applyFont="1" applyAlignment="1" applyProtection="1">
      <alignment horizontal="center" vertical="center" wrapText="1"/>
      <protection locked="0"/>
    </xf>
    <xf numFmtId="0" fontId="97" fillId="0" borderId="77" xfId="0" applyFont="1" applyBorder="1" applyAlignment="1" applyProtection="1">
      <alignment horizontal="center" vertical="center"/>
      <protection locked="0"/>
    </xf>
    <xf numFmtId="2" fontId="97" fillId="0" borderId="10" xfId="0" quotePrefix="1" applyNumberFormat="1" applyFont="1" applyBorder="1" applyAlignment="1" applyProtection="1">
      <alignment horizontal="center" vertical="center"/>
      <protection locked="0"/>
    </xf>
    <xf numFmtId="2" fontId="97" fillId="0" borderId="81" xfId="0" quotePrefix="1" applyNumberFormat="1" applyFont="1" applyBorder="1" applyAlignment="1" applyProtection="1">
      <alignment horizontal="center" vertical="center"/>
      <protection locked="0"/>
    </xf>
    <xf numFmtId="0" fontId="97" fillId="0" borderId="18" xfId="0" applyFont="1" applyBorder="1" applyAlignment="1" applyProtection="1">
      <alignment horizontal="center" vertical="center"/>
      <protection locked="0"/>
    </xf>
    <xf numFmtId="0" fontId="97" fillId="0" borderId="0" xfId="0" applyFont="1" applyAlignment="1" applyProtection="1">
      <alignment horizontal="center" vertical="center"/>
      <protection locked="0"/>
    </xf>
    <xf numFmtId="1" fontId="97" fillId="0" borderId="12" xfId="0" applyNumberFormat="1" applyFont="1" applyBorder="1" applyAlignment="1" applyProtection="1">
      <alignment vertical="center"/>
      <protection locked="0"/>
    </xf>
    <xf numFmtId="2" fontId="97" fillId="0" borderId="0" xfId="0" applyNumberFormat="1" applyFont="1" applyAlignment="1" applyProtection="1">
      <alignment horizontal="center" vertical="center"/>
      <protection locked="0"/>
    </xf>
    <xf numFmtId="2" fontId="97" fillId="0" borderId="82" xfId="0" applyNumberFormat="1" applyFont="1" applyBorder="1" applyAlignment="1" applyProtection="1">
      <alignment horizontal="center" vertical="center"/>
      <protection locked="0"/>
    </xf>
    <xf numFmtId="0" fontId="97" fillId="0" borderId="0" xfId="0" applyFont="1" applyAlignment="1" applyProtection="1">
      <alignment vertical="center" wrapText="1"/>
      <protection locked="0"/>
    </xf>
    <xf numFmtId="1" fontId="97" fillId="0" borderId="0" xfId="0" applyNumberFormat="1" applyFont="1" applyAlignment="1" applyProtection="1">
      <alignment horizontal="center" vertical="center"/>
      <protection locked="0"/>
    </xf>
    <xf numFmtId="0" fontId="97" fillId="0" borderId="66" xfId="0" applyFont="1" applyBorder="1" applyAlignment="1" applyProtection="1">
      <alignment vertical="center" wrapText="1"/>
      <protection locked="0"/>
    </xf>
    <xf numFmtId="0" fontId="97" fillId="0" borderId="66" xfId="0" applyFont="1" applyBorder="1" applyAlignment="1" applyProtection="1">
      <alignment horizontal="center" vertical="center"/>
      <protection locked="0"/>
    </xf>
    <xf numFmtId="0" fontId="97" fillId="0" borderId="66" xfId="0" applyFont="1" applyBorder="1" applyAlignment="1" applyProtection="1">
      <alignment horizontal="center" vertical="center" wrapText="1"/>
      <protection locked="0"/>
    </xf>
    <xf numFmtId="1" fontId="97" fillId="0" borderId="18" xfId="0" applyNumberFormat="1" applyFont="1" applyBorder="1" applyAlignment="1" applyProtection="1">
      <alignment vertical="center"/>
      <protection locked="0"/>
    </xf>
    <xf numFmtId="2" fontId="97" fillId="0" borderId="69" xfId="0" quotePrefix="1" applyNumberFormat="1" applyFont="1" applyBorder="1" applyAlignment="1" applyProtection="1">
      <alignment horizontal="center" vertical="center"/>
      <protection locked="0"/>
    </xf>
    <xf numFmtId="1" fontId="97" fillId="0" borderId="10" xfId="0" applyNumberFormat="1" applyFont="1" applyBorder="1" applyAlignment="1" applyProtection="1">
      <alignment vertical="center"/>
      <protection locked="0"/>
    </xf>
    <xf numFmtId="1" fontId="97" fillId="0" borderId="12" xfId="0" applyNumberFormat="1" applyFont="1" applyBorder="1" applyAlignment="1" applyProtection="1">
      <alignment vertical="center" wrapText="1"/>
      <protection locked="0"/>
    </xf>
    <xf numFmtId="2" fontId="97" fillId="0" borderId="66" xfId="0" quotePrefix="1" applyNumberFormat="1" applyFont="1" applyBorder="1" applyAlignment="1" applyProtection="1">
      <alignment horizontal="center" vertical="center"/>
      <protection locked="0"/>
    </xf>
    <xf numFmtId="2" fontId="97" fillId="0" borderId="80" xfId="0" quotePrefix="1" applyNumberFormat="1" applyFont="1" applyBorder="1" applyAlignment="1" applyProtection="1">
      <alignment horizontal="center" vertical="center"/>
      <protection locked="0"/>
    </xf>
    <xf numFmtId="0" fontId="97" fillId="0" borderId="18" xfId="0" applyFont="1" applyBorder="1" applyAlignment="1" applyProtection="1">
      <alignment vertical="center" wrapText="1"/>
      <protection locked="0"/>
    </xf>
    <xf numFmtId="1" fontId="97" fillId="0" borderId="18" xfId="0" applyNumberFormat="1" applyFont="1" applyBorder="1" applyAlignment="1" applyProtection="1">
      <alignment horizontal="center" vertical="center"/>
      <protection locked="0"/>
    </xf>
    <xf numFmtId="9" fontId="97" fillId="0" borderId="18" xfId="0" applyNumberFormat="1" applyFont="1" applyBorder="1" applyAlignment="1" applyProtection="1">
      <alignment horizontal="center" vertical="center"/>
      <protection locked="0"/>
    </xf>
    <xf numFmtId="9" fontId="97" fillId="0" borderId="68" xfId="0" applyNumberFormat="1" applyFont="1" applyBorder="1" applyAlignment="1" applyProtection="1">
      <alignment horizontal="center" vertical="center"/>
      <protection locked="0"/>
    </xf>
    <xf numFmtId="0" fontId="15" fillId="26" borderId="91" xfId="0" applyFont="1" applyFill="1" applyBorder="1" applyAlignment="1" applyProtection="1">
      <alignment horizontal="center" vertical="center" wrapText="1"/>
      <protection locked="0"/>
    </xf>
    <xf numFmtId="2" fontId="31" fillId="26" borderId="87" xfId="0" applyNumberFormat="1" applyFont="1" applyFill="1" applyBorder="1" applyAlignment="1" applyProtection="1">
      <alignment horizontal="right" vertical="center"/>
      <protection locked="0"/>
    </xf>
    <xf numFmtId="0" fontId="31" fillId="26" borderId="44" xfId="0" applyFont="1" applyFill="1" applyBorder="1" applyAlignment="1" applyProtection="1">
      <alignment horizontal="center" vertical="center" wrapText="1"/>
      <protection locked="0"/>
    </xf>
    <xf numFmtId="0" fontId="46" fillId="0" borderId="15" xfId="0" applyFont="1" applyBorder="1" applyAlignment="1" applyProtection="1">
      <alignment horizontal="left" vertical="center" wrapText="1"/>
      <protection locked="0"/>
    </xf>
    <xf numFmtId="0" fontId="107" fillId="0" borderId="12" xfId="0" applyFont="1" applyBorder="1" applyAlignment="1" applyProtection="1">
      <alignment horizontal="center" vertical="center"/>
      <protection locked="0"/>
    </xf>
    <xf numFmtId="2" fontId="97" fillId="0" borderId="12" xfId="0" applyNumberFormat="1" applyFont="1" applyBorder="1" applyAlignment="1" applyProtection="1">
      <alignment horizontal="center" vertical="center"/>
      <protection locked="0"/>
    </xf>
    <xf numFmtId="0" fontId="97" fillId="0" borderId="64"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2" fontId="57" fillId="0" borderId="0" xfId="0" applyNumberFormat="1" applyFont="1" applyAlignment="1" applyProtection="1">
      <alignment horizontal="center" vertical="center"/>
      <protection locked="0"/>
    </xf>
    <xf numFmtId="0" fontId="97" fillId="0" borderId="82" xfId="0" applyFont="1" applyBorder="1" applyAlignment="1" applyProtection="1">
      <alignment horizontal="left" vertical="center" wrapText="1"/>
      <protection locked="0"/>
    </xf>
    <xf numFmtId="0" fontId="97" fillId="0" borderId="21" xfId="0" applyFont="1" applyBorder="1" applyAlignment="1" applyProtection="1">
      <alignment horizontal="left" vertical="center" wrapText="1"/>
      <protection locked="0"/>
    </xf>
    <xf numFmtId="2" fontId="57" fillId="21" borderId="0" xfId="0" applyNumberFormat="1" applyFont="1" applyFill="1" applyAlignment="1" applyProtection="1">
      <alignment horizontal="center" vertical="center"/>
      <protection locked="0"/>
    </xf>
    <xf numFmtId="0" fontId="57" fillId="0" borderId="66" xfId="0" applyFont="1" applyBorder="1" applyAlignment="1" applyProtection="1">
      <alignment horizontal="center" vertical="center"/>
      <protection locked="0"/>
    </xf>
    <xf numFmtId="2" fontId="97" fillId="0" borderId="66" xfId="0" applyNumberFormat="1" applyFont="1" applyBorder="1" applyAlignment="1" applyProtection="1">
      <alignment horizontal="center" vertical="center"/>
      <protection locked="0"/>
    </xf>
    <xf numFmtId="0" fontId="97" fillId="0" borderId="80" xfId="0" applyFont="1" applyBorder="1" applyAlignment="1" applyProtection="1">
      <alignment horizontal="left" vertical="center" wrapText="1"/>
      <protection locked="0"/>
    </xf>
    <xf numFmtId="2" fontId="97" fillId="0" borderId="18" xfId="0" applyNumberFormat="1" applyFont="1" applyBorder="1" applyAlignment="1" applyProtection="1">
      <alignment horizontal="center" vertical="center"/>
      <protection locked="0"/>
    </xf>
    <xf numFmtId="0" fontId="108" fillId="0" borderId="12" xfId="0" applyFont="1" applyBorder="1" applyAlignment="1" applyProtection="1">
      <alignment vertical="center"/>
      <protection locked="0"/>
    </xf>
    <xf numFmtId="0" fontId="108" fillId="0" borderId="15" xfId="0" applyFont="1" applyBorder="1" applyAlignment="1" applyProtection="1">
      <alignment vertical="center"/>
      <protection locked="0"/>
    </xf>
    <xf numFmtId="0" fontId="57" fillId="0" borderId="10" xfId="0" applyFont="1" applyBorder="1" applyAlignment="1" applyProtection="1">
      <alignment horizontal="center" vertical="center"/>
      <protection locked="0"/>
    </xf>
    <xf numFmtId="2" fontId="57" fillId="0" borderId="10" xfId="0" applyNumberFormat="1" applyFont="1" applyBorder="1" applyAlignment="1" applyProtection="1">
      <alignment horizontal="center" vertical="center"/>
      <protection locked="0"/>
    </xf>
    <xf numFmtId="0" fontId="108" fillId="0" borderId="10" xfId="0" applyFont="1" applyBorder="1" applyAlignment="1" applyProtection="1">
      <alignment vertical="center"/>
      <protection locked="0"/>
    </xf>
    <xf numFmtId="0" fontId="108" fillId="0" borderId="81" xfId="0" applyFont="1" applyBorder="1" applyAlignment="1" applyProtection="1">
      <alignment vertical="center"/>
      <protection locked="0"/>
    </xf>
    <xf numFmtId="2" fontId="108" fillId="0" borderId="12" xfId="0" applyNumberFormat="1" applyFont="1" applyBorder="1" applyAlignment="1" applyProtection="1">
      <alignment horizontal="center" vertical="center"/>
      <protection locked="0"/>
    </xf>
    <xf numFmtId="9" fontId="97" fillId="0" borderId="12" xfId="0" applyNumberFormat="1" applyFont="1" applyBorder="1" applyAlignment="1" applyProtection="1">
      <alignment horizontal="center" vertical="center"/>
      <protection locked="0"/>
    </xf>
    <xf numFmtId="0" fontId="108" fillId="21" borderId="15" xfId="0" applyFont="1" applyFill="1" applyBorder="1" applyAlignment="1" applyProtection="1">
      <alignment vertical="center"/>
      <protection locked="0"/>
    </xf>
    <xf numFmtId="0" fontId="97" fillId="0" borderId="15" xfId="0" applyFont="1" applyBorder="1" applyAlignment="1" applyProtection="1">
      <alignment vertical="center"/>
      <protection locked="0"/>
    </xf>
    <xf numFmtId="0" fontId="97" fillId="0" borderId="21" xfId="0" applyFont="1" applyBorder="1" applyAlignment="1" applyProtection="1">
      <alignment horizontal="center" vertical="center"/>
      <protection locked="0"/>
    </xf>
    <xf numFmtId="0" fontId="108" fillId="0" borderId="18" xfId="0" applyFont="1" applyBorder="1" applyAlignment="1" applyProtection="1">
      <alignment vertical="center"/>
      <protection locked="0"/>
    </xf>
    <xf numFmtId="0" fontId="97" fillId="0" borderId="64" xfId="0" applyFont="1" applyBorder="1" applyAlignment="1" applyProtection="1">
      <alignment vertical="center"/>
      <protection locked="0"/>
    </xf>
    <xf numFmtId="0" fontId="109" fillId="26" borderId="12" xfId="0" applyFont="1" applyFill="1" applyBorder="1" applyAlignment="1" applyProtection="1">
      <alignment vertical="center"/>
      <protection locked="0"/>
    </xf>
    <xf numFmtId="0" fontId="109" fillId="26" borderId="15" xfId="0" applyFont="1" applyFill="1" applyBorder="1" applyAlignment="1" applyProtection="1">
      <alignment vertical="center"/>
      <protection locked="0"/>
    </xf>
    <xf numFmtId="0" fontId="108" fillId="0" borderId="64" xfId="0" applyFont="1" applyBorder="1" applyAlignment="1" applyProtection="1">
      <alignment vertical="center"/>
      <protection locked="0"/>
    </xf>
    <xf numFmtId="0" fontId="31" fillId="26" borderId="45" xfId="0" applyFont="1" applyFill="1" applyBorder="1" applyAlignment="1" applyProtection="1">
      <alignment horizontal="left" vertical="center" wrapText="1"/>
      <protection locked="0"/>
    </xf>
    <xf numFmtId="0" fontId="104" fillId="0" borderId="129" xfId="0" quotePrefix="1" applyFont="1" applyBorder="1" applyAlignment="1" applyProtection="1">
      <alignment horizontal="center"/>
      <protection locked="0"/>
    </xf>
    <xf numFmtId="1" fontId="31" fillId="26" borderId="87" xfId="0" applyNumberFormat="1" applyFont="1" applyFill="1" applyBorder="1" applyAlignment="1">
      <alignment horizontal="center" vertical="center"/>
    </xf>
    <xf numFmtId="1" fontId="31" fillId="26" borderId="44" xfId="0" applyNumberFormat="1" applyFont="1" applyFill="1" applyBorder="1" applyAlignment="1">
      <alignment horizontal="center" vertical="center" wrapText="1"/>
    </xf>
    <xf numFmtId="1" fontId="97" fillId="0" borderId="18" xfId="0" applyNumberFormat="1" applyFont="1" applyBorder="1" applyAlignment="1">
      <alignment horizontal="center" vertical="center"/>
    </xf>
    <xf numFmtId="3" fontId="97" fillId="0" borderId="18" xfId="0" applyNumberFormat="1" applyFont="1" applyBorder="1" applyAlignment="1">
      <alignment horizontal="center" vertical="center"/>
    </xf>
    <xf numFmtId="1" fontId="31" fillId="26" borderId="12" xfId="0" applyNumberFormat="1" applyFont="1" applyFill="1" applyBorder="1" applyAlignment="1">
      <alignment horizontal="center" vertical="center"/>
    </xf>
    <xf numFmtId="1" fontId="88" fillId="0" borderId="0" xfId="0" applyNumberFormat="1" applyFont="1" applyAlignment="1">
      <alignment horizontal="right" vertical="center"/>
    </xf>
    <xf numFmtId="2" fontId="46" fillId="0" borderId="0" xfId="0" applyNumberFormat="1" applyFont="1" applyAlignment="1">
      <alignment horizontal="center" vertical="center"/>
    </xf>
    <xf numFmtId="0" fontId="97" fillId="0" borderId="37" xfId="0" applyFont="1" applyBorder="1" applyAlignment="1">
      <alignment horizontal="center" vertical="center" wrapText="1"/>
    </xf>
    <xf numFmtId="2" fontId="97" fillId="0" borderId="0" xfId="0" applyNumberFormat="1" applyFont="1" applyAlignment="1">
      <alignment horizontal="center" vertical="center"/>
    </xf>
    <xf numFmtId="2" fontId="97" fillId="0" borderId="0" xfId="0" quotePrefix="1" applyNumberFormat="1" applyFont="1" applyAlignment="1">
      <alignment horizontal="center" vertical="center"/>
    </xf>
    <xf numFmtId="2" fontId="46" fillId="0" borderId="66" xfId="0" applyNumberFormat="1" applyFont="1" applyBorder="1" applyAlignment="1">
      <alignment horizontal="center" vertical="center"/>
    </xf>
    <xf numFmtId="2" fontId="46" fillId="0" borderId="10" xfId="0" applyNumberFormat="1" applyFont="1" applyBorder="1" applyAlignment="1">
      <alignment horizontal="center" vertical="center"/>
    </xf>
    <xf numFmtId="2" fontId="97" fillId="0" borderId="66" xfId="0" quotePrefix="1" applyNumberFormat="1" applyFont="1" applyBorder="1" applyAlignment="1">
      <alignment horizontal="center" vertical="center"/>
    </xf>
    <xf numFmtId="3" fontId="31" fillId="26" borderId="12" xfId="0" applyNumberFormat="1" applyFont="1" applyFill="1" applyBorder="1" applyAlignment="1">
      <alignment horizontal="center" vertical="center"/>
    </xf>
    <xf numFmtId="2" fontId="97" fillId="0" borderId="10" xfId="0" quotePrefix="1" applyNumberFormat="1" applyFont="1" applyBorder="1" applyAlignment="1">
      <alignment horizontal="center" vertical="center"/>
    </xf>
    <xf numFmtId="3" fontId="97" fillId="0" borderId="10" xfId="0" quotePrefix="1" applyNumberFormat="1" applyFont="1" applyBorder="1" applyAlignment="1">
      <alignment horizontal="center" vertical="center"/>
    </xf>
    <xf numFmtId="2" fontId="107" fillId="0" borderId="0" xfId="0" quotePrefix="1" applyNumberFormat="1" applyFont="1" applyAlignment="1">
      <alignment horizontal="center" vertical="center"/>
    </xf>
    <xf numFmtId="2" fontId="97" fillId="0" borderId="10" xfId="0" applyNumberFormat="1" applyFont="1" applyBorder="1" applyAlignment="1">
      <alignment horizontal="center" vertical="center"/>
    </xf>
    <xf numFmtId="2" fontId="46" fillId="0" borderId="10" xfId="0" quotePrefix="1" applyNumberFormat="1" applyFont="1" applyBorder="1" applyAlignment="1">
      <alignment horizontal="center" vertical="center"/>
    </xf>
    <xf numFmtId="0" fontId="97" fillId="0" borderId="16" xfId="0" applyFont="1" applyBorder="1" applyAlignment="1" applyProtection="1">
      <alignment horizontal="center" vertical="center"/>
      <protection locked="0"/>
    </xf>
    <xf numFmtId="164" fontId="97" fillId="22" borderId="11" xfId="0" applyNumberFormat="1" applyFont="1" applyFill="1" applyBorder="1" applyAlignment="1" applyProtection="1">
      <alignment horizontal="center" vertical="center" wrapText="1"/>
      <protection locked="0"/>
    </xf>
    <xf numFmtId="0" fontId="57" fillId="22" borderId="12" xfId="0" applyFont="1" applyFill="1" applyBorder="1" applyAlignment="1" applyProtection="1">
      <alignment vertical="center"/>
      <protection locked="0"/>
    </xf>
    <xf numFmtId="2" fontId="46" fillId="20" borderId="12" xfId="0" applyNumberFormat="1" applyFont="1" applyFill="1" applyBorder="1" applyAlignment="1" applyProtection="1">
      <alignment horizontal="center" vertical="center"/>
      <protection locked="0"/>
    </xf>
    <xf numFmtId="0" fontId="97" fillId="24" borderId="12" xfId="0" applyFont="1" applyFill="1" applyBorder="1" applyAlignment="1" applyProtection="1">
      <alignment horizontal="center" vertical="center" wrapText="1"/>
      <protection locked="0"/>
    </xf>
    <xf numFmtId="2" fontId="46" fillId="24" borderId="12" xfId="0" applyNumberFormat="1" applyFont="1" applyFill="1" applyBorder="1" applyAlignment="1" applyProtection="1">
      <alignment horizontal="center" vertical="center"/>
      <protection locked="0"/>
    </xf>
    <xf numFmtId="164" fontId="97" fillId="22" borderId="11" xfId="0" applyNumberFormat="1" applyFont="1" applyFill="1" applyBorder="1" applyAlignment="1" applyProtection="1">
      <alignment horizontal="center" vertical="center"/>
      <protection locked="0"/>
    </xf>
    <xf numFmtId="1" fontId="46" fillId="24" borderId="12" xfId="0" applyNumberFormat="1" applyFont="1" applyFill="1" applyBorder="1" applyAlignment="1" applyProtection="1">
      <alignment horizontal="center" vertical="center"/>
      <protection locked="0"/>
    </xf>
    <xf numFmtId="2" fontId="97" fillId="20" borderId="12" xfId="0" applyNumberFormat="1" applyFont="1" applyFill="1" applyBorder="1" applyAlignment="1" applyProtection="1">
      <alignment horizontal="center" vertical="center"/>
      <protection locked="0"/>
    </xf>
    <xf numFmtId="0" fontId="46" fillId="24" borderId="12" xfId="0" applyFont="1" applyFill="1" applyBorder="1" applyAlignment="1" applyProtection="1">
      <alignment vertical="center"/>
      <protection locked="0"/>
    </xf>
    <xf numFmtId="0" fontId="57" fillId="23" borderId="12" xfId="0" applyFont="1" applyFill="1" applyBorder="1" applyAlignment="1" applyProtection="1">
      <alignment vertical="center"/>
      <protection locked="0"/>
    </xf>
    <xf numFmtId="0" fontId="46" fillId="24" borderId="12" xfId="0" applyFont="1" applyFill="1" applyBorder="1" applyAlignment="1" applyProtection="1">
      <alignment horizontal="center" vertical="center" wrapText="1"/>
      <protection locked="0"/>
    </xf>
    <xf numFmtId="2" fontId="97" fillId="18" borderId="12" xfId="0" applyNumberFormat="1" applyFont="1" applyFill="1" applyBorder="1" applyAlignment="1" applyProtection="1">
      <alignment horizontal="center" vertical="center"/>
      <protection locked="0"/>
    </xf>
    <xf numFmtId="2" fontId="97" fillId="22" borderId="11" xfId="0" applyNumberFormat="1" applyFont="1" applyFill="1" applyBorder="1" applyAlignment="1" applyProtection="1">
      <alignment horizontal="center" vertical="center"/>
      <protection locked="0"/>
    </xf>
    <xf numFmtId="0" fontId="97" fillId="20" borderId="12" xfId="0" applyFont="1" applyFill="1" applyBorder="1" applyAlignment="1" applyProtection="1">
      <alignment horizontal="center" vertical="center"/>
      <protection locked="0"/>
    </xf>
    <xf numFmtId="2" fontId="46" fillId="0" borderId="12" xfId="0" applyNumberFormat="1" applyFont="1" applyBorder="1" applyAlignment="1" applyProtection="1">
      <alignment vertical="center"/>
      <protection locked="0"/>
    </xf>
    <xf numFmtId="2" fontId="97" fillId="0" borderId="11" xfId="0" applyNumberFormat="1" applyFont="1" applyBorder="1" applyAlignment="1" applyProtection="1">
      <alignment horizontal="center" vertical="center"/>
      <protection locked="0"/>
    </xf>
    <xf numFmtId="2" fontId="97" fillId="0" borderId="12" xfId="0" applyNumberFormat="1" applyFont="1" applyBorder="1" applyAlignment="1" applyProtection="1">
      <alignment vertical="center"/>
      <protection locked="0"/>
    </xf>
    <xf numFmtId="0" fontId="97" fillId="22" borderId="66" xfId="0" applyFont="1" applyFill="1" applyBorder="1" applyAlignment="1" applyProtection="1">
      <alignment vertical="center"/>
      <protection locked="0"/>
    </xf>
    <xf numFmtId="0" fontId="97" fillId="22" borderId="80" xfId="0" applyFont="1" applyFill="1" applyBorder="1" applyAlignment="1" applyProtection="1">
      <alignment vertical="center"/>
      <protection locked="0"/>
    </xf>
    <xf numFmtId="2" fontId="31" fillId="26" borderId="12" xfId="0" applyNumberFormat="1" applyFont="1" applyFill="1" applyBorder="1" applyAlignment="1" applyProtection="1">
      <alignment horizontal="center" vertical="center"/>
      <protection locked="0"/>
    </xf>
    <xf numFmtId="4" fontId="31" fillId="26" borderId="44" xfId="0" applyNumberFormat="1" applyFont="1" applyFill="1" applyBorder="1" applyAlignment="1" applyProtection="1">
      <alignment horizontal="center" vertical="center"/>
      <protection locked="0"/>
    </xf>
    <xf numFmtId="0" fontId="31" fillId="26" borderId="12" xfId="0" applyFont="1" applyFill="1" applyBorder="1" applyAlignment="1" applyProtection="1">
      <alignment horizontal="center" vertical="center" wrapText="1"/>
      <protection locked="0"/>
    </xf>
    <xf numFmtId="0" fontId="110" fillId="23" borderId="12" xfId="0" applyFont="1" applyFill="1" applyBorder="1" applyAlignment="1" applyProtection="1">
      <alignment vertical="center"/>
      <protection locked="0"/>
    </xf>
    <xf numFmtId="0" fontId="58" fillId="26" borderId="12" xfId="0" applyFont="1" applyFill="1" applyBorder="1" applyAlignment="1" applyProtection="1">
      <alignment horizontal="center" vertical="center" wrapText="1"/>
      <protection locked="0"/>
    </xf>
    <xf numFmtId="3" fontId="97" fillId="0" borderId="12" xfId="41" applyNumberFormat="1" applyFont="1" applyBorder="1" applyAlignment="1" applyProtection="1">
      <alignment horizontal="center" vertical="center"/>
      <protection locked="0"/>
    </xf>
    <xf numFmtId="164" fontId="46" fillId="0" borderId="11" xfId="45" applyNumberFormat="1" applyFont="1" applyBorder="1" applyAlignment="1" applyProtection="1">
      <alignment horizontal="center" vertical="center"/>
      <protection locked="0"/>
    </xf>
    <xf numFmtId="0" fontId="46" fillId="0" borderId="12" xfId="45" applyFont="1" applyBorder="1" applyAlignment="1" applyProtection="1">
      <alignment horizontal="left" vertical="center"/>
      <protection locked="0"/>
    </xf>
    <xf numFmtId="0" fontId="46" fillId="0" borderId="21" xfId="45" applyFont="1" applyBorder="1" applyAlignment="1" applyProtection="1">
      <alignment horizontal="center" vertical="center" wrapText="1"/>
      <protection locked="0"/>
    </xf>
    <xf numFmtId="2" fontId="46" fillId="0" borderId="65" xfId="0" applyNumberFormat="1" applyFont="1" applyBorder="1" applyAlignment="1" applyProtection="1">
      <alignment horizontal="center" vertical="center"/>
      <protection locked="0"/>
    </xf>
    <xf numFmtId="0" fontId="97" fillId="0" borderId="16" xfId="0" applyFont="1" applyBorder="1" applyAlignment="1" applyProtection="1">
      <alignment vertical="center"/>
      <protection locked="0"/>
    </xf>
    <xf numFmtId="2" fontId="46" fillId="0" borderId="83" xfId="0" applyNumberFormat="1" applyFont="1" applyBorder="1" applyAlignment="1" applyProtection="1">
      <alignment horizontal="center" vertical="center"/>
      <protection locked="0"/>
    </xf>
    <xf numFmtId="0" fontId="46" fillId="0" borderId="75" xfId="0" applyFont="1" applyBorder="1" applyAlignment="1" applyProtection="1">
      <alignment horizontal="left" vertical="center" wrapText="1"/>
      <protection locked="0"/>
    </xf>
    <xf numFmtId="0" fontId="97" fillId="0" borderId="75" xfId="0" applyFont="1" applyBorder="1" applyAlignment="1" applyProtection="1">
      <alignment horizontal="center" vertical="center"/>
      <protection locked="0"/>
    </xf>
    <xf numFmtId="2" fontId="46" fillId="0" borderId="84" xfId="0" applyNumberFormat="1" applyFont="1" applyBorder="1" applyAlignment="1" applyProtection="1">
      <alignment horizontal="center" vertical="center"/>
      <protection locked="0"/>
    </xf>
    <xf numFmtId="0" fontId="46" fillId="0" borderId="44" xfId="0" applyFont="1" applyBorder="1" applyAlignment="1" applyProtection="1">
      <alignment horizontal="center" vertical="center" wrapText="1"/>
      <protection locked="0"/>
    </xf>
    <xf numFmtId="0" fontId="46" fillId="0" borderId="44" xfId="0" applyFont="1" applyBorder="1" applyAlignment="1" applyProtection="1">
      <alignment horizontal="left" vertical="center" wrapText="1"/>
      <protection locked="0"/>
    </xf>
    <xf numFmtId="0" fontId="46" fillId="0" borderId="44" xfId="0" applyFont="1" applyBorder="1" applyAlignment="1" applyProtection="1">
      <alignment horizontal="center" vertical="center"/>
      <protection locked="0"/>
    </xf>
    <xf numFmtId="0" fontId="57" fillId="0" borderId="44" xfId="0" applyFont="1" applyBorder="1" applyAlignment="1" applyProtection="1">
      <alignment horizontal="center" vertical="center"/>
      <protection locked="0"/>
    </xf>
    <xf numFmtId="2" fontId="46" fillId="0" borderId="67" xfId="0" applyNumberFormat="1" applyFont="1" applyBorder="1" applyAlignment="1" applyProtection="1">
      <alignment horizontal="center" vertical="center"/>
      <protection locked="0"/>
    </xf>
    <xf numFmtId="166" fontId="46" fillId="0" borderId="65" xfId="0" applyNumberFormat="1" applyFont="1" applyBorder="1" applyAlignment="1" applyProtection="1">
      <alignment horizontal="center" vertical="center"/>
      <protection locked="0"/>
    </xf>
    <xf numFmtId="166" fontId="46" fillId="0" borderId="83" xfId="0" applyNumberFormat="1" applyFont="1" applyBorder="1" applyAlignment="1" applyProtection="1">
      <alignment horizontal="center" vertical="center"/>
      <protection locked="0"/>
    </xf>
    <xf numFmtId="0" fontId="57" fillId="0" borderId="75" xfId="0" applyFont="1" applyBorder="1" applyAlignment="1" applyProtection="1">
      <alignment horizontal="center" vertical="center" wrapText="1"/>
      <protection locked="0"/>
    </xf>
    <xf numFmtId="166" fontId="46" fillId="0" borderId="65" xfId="45" applyNumberFormat="1" applyFont="1" applyBorder="1" applyAlignment="1" applyProtection="1">
      <alignment horizontal="center" vertical="center"/>
      <protection locked="0"/>
    </xf>
    <xf numFmtId="0" fontId="46" fillId="0" borderId="16" xfId="45" applyFont="1" applyBorder="1" applyAlignment="1" applyProtection="1">
      <alignment horizontal="left" vertical="center"/>
      <protection locked="0"/>
    </xf>
    <xf numFmtId="0" fontId="46" fillId="0" borderId="12" xfId="0" quotePrefix="1" applyFont="1" applyBorder="1" applyAlignment="1" applyProtection="1">
      <alignment horizontal="center" vertical="center"/>
      <protection locked="0"/>
    </xf>
    <xf numFmtId="9" fontId="46" fillId="0" borderId="12" xfId="0" quotePrefix="1" applyNumberFormat="1" applyFont="1" applyBorder="1" applyAlignment="1" applyProtection="1">
      <alignment horizontal="center" vertical="center"/>
      <protection locked="0"/>
    </xf>
    <xf numFmtId="0" fontId="46" fillId="0" borderId="19" xfId="0" applyFont="1" applyBorder="1" applyAlignment="1">
      <alignment horizontal="center" vertical="center"/>
    </xf>
    <xf numFmtId="0" fontId="15" fillId="26" borderId="125" xfId="0" applyFont="1" applyFill="1" applyBorder="1" applyAlignment="1">
      <alignment horizontal="center" vertical="center"/>
    </xf>
    <xf numFmtId="0" fontId="46" fillId="0" borderId="68" xfId="0" applyFont="1" applyBorder="1" applyAlignment="1">
      <alignment horizontal="center" vertical="center"/>
    </xf>
    <xf numFmtId="0" fontId="46" fillId="0" borderId="125" xfId="0" applyFont="1" applyBorder="1" applyAlignment="1">
      <alignment horizontal="center" vertical="center"/>
    </xf>
    <xf numFmtId="0" fontId="15" fillId="26" borderId="136" xfId="0" applyFont="1" applyFill="1" applyBorder="1" applyAlignment="1">
      <alignment horizontal="center" vertical="center"/>
    </xf>
    <xf numFmtId="0" fontId="15" fillId="26" borderId="129" xfId="0" applyFont="1" applyFill="1" applyBorder="1" applyAlignment="1" applyProtection="1">
      <alignment horizontal="right" vertical="center"/>
      <protection locked="0"/>
    </xf>
    <xf numFmtId="0" fontId="15" fillId="26" borderId="104" xfId="0" applyFont="1" applyFill="1" applyBorder="1" applyAlignment="1" applyProtection="1">
      <alignment horizontal="right" vertical="center"/>
      <protection locked="0"/>
    </xf>
    <xf numFmtId="166" fontId="46" fillId="0" borderId="67" xfId="0" applyNumberFormat="1" applyFont="1" applyBorder="1" applyAlignment="1" applyProtection="1">
      <alignment horizontal="center" vertical="center"/>
      <protection locked="0"/>
    </xf>
    <xf numFmtId="0" fontId="46" fillId="0" borderId="11" xfId="45" applyFont="1" applyBorder="1" applyAlignment="1" applyProtection="1">
      <alignment horizontal="center" vertical="center"/>
      <protection locked="0"/>
    </xf>
    <xf numFmtId="0" fontId="97" fillId="0" borderId="44" xfId="0" applyFont="1" applyBorder="1" applyAlignment="1">
      <alignment horizontal="center" vertical="center"/>
    </xf>
    <xf numFmtId="0" fontId="97" fillId="0" borderId="75" xfId="0" applyFont="1" applyBorder="1" applyAlignment="1">
      <alignment horizontal="center" vertical="center"/>
    </xf>
    <xf numFmtId="0" fontId="46" fillId="0" borderId="44" xfId="0" applyFont="1" applyBorder="1" applyAlignment="1">
      <alignment horizontal="center" vertical="center"/>
    </xf>
    <xf numFmtId="0" fontId="15" fillId="26" borderId="66" xfId="0" applyFont="1" applyFill="1" applyBorder="1" applyAlignment="1">
      <alignment horizontal="left" vertical="center"/>
    </xf>
    <xf numFmtId="0" fontId="45" fillId="0" borderId="12" xfId="0" applyFont="1" applyBorder="1" applyAlignment="1">
      <alignment horizontal="center" vertical="center"/>
    </xf>
    <xf numFmtId="0" fontId="45" fillId="0" borderId="12" xfId="0" quotePrefix="1" applyFont="1" applyBorder="1" applyAlignment="1">
      <alignment horizontal="center" vertical="center"/>
    </xf>
    <xf numFmtId="0" fontId="46" fillId="0" borderId="12" xfId="0" quotePrefix="1" applyFont="1" applyBorder="1" applyAlignment="1">
      <alignment horizontal="center" vertical="center"/>
    </xf>
    <xf numFmtId="0" fontId="46" fillId="0" borderId="20" xfId="0" applyFont="1" applyBorder="1" applyAlignment="1" applyProtection="1">
      <alignment vertical="center"/>
      <protection locked="0"/>
    </xf>
    <xf numFmtId="0" fontId="15" fillId="26" borderId="44" xfId="0" applyFont="1" applyFill="1" applyBorder="1" applyAlignment="1" applyProtection="1">
      <alignment horizontal="center" vertical="center" wrapText="1"/>
      <protection locked="0"/>
    </xf>
    <xf numFmtId="0" fontId="46" fillId="0" borderId="67" xfId="0" applyFont="1" applyBorder="1" applyAlignment="1">
      <alignment horizontal="center" vertical="center"/>
    </xf>
    <xf numFmtId="0" fontId="15" fillId="26" borderId="109" xfId="0" applyFont="1" applyFill="1" applyBorder="1" applyAlignment="1">
      <alignment vertical="center" wrapText="1"/>
    </xf>
    <xf numFmtId="0" fontId="46" fillId="0" borderId="109" xfId="0" applyFont="1" applyBorder="1" applyAlignment="1">
      <alignment horizontal="center" vertical="center" wrapText="1"/>
    </xf>
    <xf numFmtId="0" fontId="46" fillId="0" borderId="108" xfId="0" applyFont="1" applyBorder="1" applyAlignment="1">
      <alignment horizontal="center" vertical="center"/>
    </xf>
    <xf numFmtId="0" fontId="15" fillId="26" borderId="43" xfId="0" applyFont="1" applyFill="1" applyBorder="1" applyAlignment="1">
      <alignment vertical="center" wrapText="1"/>
    </xf>
    <xf numFmtId="0" fontId="104" fillId="0" borderId="20" xfId="0" quotePrefix="1" applyFont="1" applyBorder="1" applyAlignment="1" applyProtection="1">
      <alignment horizontal="center"/>
      <protection locked="0"/>
    </xf>
    <xf numFmtId="0" fontId="46" fillId="0" borderId="83" xfId="0" applyFont="1" applyBorder="1" applyAlignment="1">
      <alignment horizontal="center" vertical="center"/>
    </xf>
    <xf numFmtId="0" fontId="15" fillId="26" borderId="95" xfId="0" applyFont="1" applyFill="1" applyBorder="1" applyAlignment="1">
      <alignment horizontal="center" vertical="center"/>
    </xf>
    <xf numFmtId="0" fontId="15" fillId="26" borderId="128" xfId="0" applyFont="1" applyFill="1" applyBorder="1" applyAlignment="1">
      <alignment horizontal="center" vertical="center"/>
    </xf>
    <xf numFmtId="1" fontId="46" fillId="0" borderId="12" xfId="0" applyNumberFormat="1" applyFont="1" applyBorder="1" applyAlignment="1">
      <alignment horizontal="center" vertical="center" wrapText="1"/>
    </xf>
    <xf numFmtId="0" fontId="92" fillId="26" borderId="0" xfId="42" applyFont="1" applyFill="1" applyAlignment="1" applyProtection="1">
      <alignment vertical="center" wrapText="1"/>
      <protection locked="0"/>
    </xf>
    <xf numFmtId="0" fontId="92" fillId="26" borderId="0" xfId="42" applyFont="1" applyFill="1" applyAlignment="1" applyProtection="1">
      <alignment horizontal="left" vertical="center" wrapText="1"/>
      <protection locked="0"/>
    </xf>
    <xf numFmtId="0" fontId="46" fillId="0" borderId="68" xfId="0" applyFont="1" applyBorder="1" applyAlignment="1" applyProtection="1">
      <alignment horizontal="center" vertical="center"/>
      <protection locked="0"/>
    </xf>
    <xf numFmtId="0" fontId="15" fillId="26" borderId="125" xfId="0" applyFont="1" applyFill="1" applyBorder="1" applyAlignment="1" applyProtection="1">
      <alignment horizontal="right" vertical="center"/>
      <protection locked="0"/>
    </xf>
    <xf numFmtId="164" fontId="83" fillId="0" borderId="0" xfId="0" applyNumberFormat="1" applyFont="1" applyAlignment="1" applyProtection="1">
      <alignment vertical="center"/>
      <protection locked="0"/>
    </xf>
    <xf numFmtId="0" fontId="60" fillId="0" borderId="0" xfId="0" applyFont="1" applyAlignment="1" applyProtection="1">
      <alignment vertical="center"/>
      <protection locked="0"/>
    </xf>
    <xf numFmtId="164" fontId="46" fillId="0" borderId="11" xfId="0" applyNumberFormat="1" applyFont="1" applyBorder="1" applyAlignment="1" applyProtection="1">
      <alignment horizontal="center" vertical="center" wrapText="1"/>
      <protection locked="0"/>
    </xf>
    <xf numFmtId="0" fontId="15" fillId="26" borderId="11" xfId="0" applyFont="1" applyFill="1" applyBorder="1" applyAlignment="1" applyProtection="1">
      <alignment horizontal="left" vertical="center" wrapText="1"/>
      <protection locked="0"/>
    </xf>
    <xf numFmtId="0" fontId="15" fillId="26" borderId="12" xfId="0" applyFont="1" applyFill="1" applyBorder="1" applyAlignment="1" applyProtection="1">
      <alignment horizontal="left" vertical="center" wrapText="1"/>
      <protection locked="0"/>
    </xf>
    <xf numFmtId="0" fontId="15" fillId="26" borderId="12" xfId="0" applyFont="1" applyFill="1" applyBorder="1" applyAlignment="1">
      <alignment horizontal="left" vertical="center" wrapText="1"/>
    </xf>
    <xf numFmtId="0" fontId="97" fillId="0" borderId="0" xfId="0" applyFont="1" applyAlignment="1" applyProtection="1">
      <alignment horizontal="right" vertical="center"/>
      <protection locked="0"/>
    </xf>
    <xf numFmtId="164" fontId="111" fillId="0" borderId="0" xfId="0" applyNumberFormat="1" applyFont="1" applyAlignment="1" applyProtection="1">
      <alignment vertical="center"/>
      <protection locked="0"/>
    </xf>
    <xf numFmtId="0" fontId="46" fillId="0" borderId="80" xfId="0" applyFont="1" applyBorder="1" applyAlignment="1" applyProtection="1">
      <alignment horizontal="left" vertical="center"/>
      <protection locked="0"/>
    </xf>
    <xf numFmtId="0" fontId="92" fillId="0" borderId="0" xfId="0" applyFont="1" applyAlignment="1" applyProtection="1">
      <alignment vertical="center"/>
      <protection locked="0"/>
    </xf>
    <xf numFmtId="0" fontId="14" fillId="0" borderId="0" xfId="0" applyFont="1"/>
    <xf numFmtId="0" fontId="13" fillId="0" borderId="0" xfId="0" applyFont="1" applyAlignment="1">
      <alignment vertical="top" wrapText="1"/>
    </xf>
    <xf numFmtId="0" fontId="14" fillId="0" borderId="140" xfId="0" applyFont="1" applyBorder="1" applyAlignment="1">
      <alignment horizontal="center" vertical="center"/>
    </xf>
    <xf numFmtId="0" fontId="13" fillId="0" borderId="141"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92" fillId="26" borderId="0" xfId="0" applyFont="1" applyFill="1" applyAlignment="1">
      <alignment vertical="top" wrapText="1"/>
    </xf>
    <xf numFmtId="0" fontId="112" fillId="0" borderId="0" xfId="0" applyFont="1" applyAlignment="1">
      <alignment vertical="top"/>
    </xf>
    <xf numFmtId="0" fontId="92" fillId="18" borderId="0" xfId="0" applyFont="1" applyFill="1" applyAlignment="1">
      <alignment vertical="top" wrapText="1"/>
    </xf>
    <xf numFmtId="0" fontId="4" fillId="18" borderId="0" xfId="0" applyFont="1" applyFill="1" applyAlignment="1">
      <alignment vertical="top"/>
    </xf>
    <xf numFmtId="0" fontId="4" fillId="18" borderId="0" xfId="0" applyFont="1" applyFill="1"/>
    <xf numFmtId="0" fontId="3" fillId="0" borderId="0" xfId="0" applyFont="1" applyAlignment="1">
      <alignment horizontal="left" vertical="top" wrapText="1" indent="1"/>
    </xf>
    <xf numFmtId="0" fontId="113" fillId="0" borderId="0" xfId="0" applyFont="1" applyAlignment="1">
      <alignment vertical="top"/>
    </xf>
    <xf numFmtId="0" fontId="4" fillId="0" borderId="0" xfId="0" applyFont="1" applyAlignment="1">
      <alignment horizontal="left" vertical="top" wrapText="1" indent="2"/>
    </xf>
    <xf numFmtId="0" fontId="92" fillId="0" borderId="0" xfId="0" applyFont="1" applyAlignment="1">
      <alignment vertical="top" wrapText="1"/>
    </xf>
    <xf numFmtId="0" fontId="113" fillId="0" borderId="0" xfId="0" applyFont="1" applyAlignment="1">
      <alignment vertical="top" wrapText="1"/>
    </xf>
    <xf numFmtId="0" fontId="112" fillId="0" borderId="0" xfId="0" applyFont="1" applyAlignment="1">
      <alignment vertical="center"/>
    </xf>
    <xf numFmtId="0" fontId="113" fillId="0" borderId="0" xfId="0" applyFont="1" applyAlignment="1">
      <alignment vertical="center" wrapText="1"/>
    </xf>
    <xf numFmtId="49" fontId="46" fillId="0" borderId="11" xfId="0" applyNumberFormat="1" applyFont="1" applyBorder="1" applyAlignment="1">
      <alignment horizontal="center" vertical="center" wrapText="1"/>
    </xf>
    <xf numFmtId="49" fontId="46" fillId="0" borderId="11" xfId="0" quotePrefix="1" applyNumberFormat="1" applyFont="1" applyBorder="1" applyAlignment="1">
      <alignment horizontal="center" vertical="center" wrapText="1"/>
    </xf>
    <xf numFmtId="49" fontId="46" fillId="0" borderId="65" xfId="0" applyNumberFormat="1" applyFont="1" applyBorder="1" applyAlignment="1">
      <alignment horizontal="center" vertical="center" wrapText="1"/>
    </xf>
    <xf numFmtId="0" fontId="103" fillId="0" borderId="12" xfId="0" applyFont="1" applyBorder="1" applyAlignment="1" applyProtection="1">
      <alignment horizontal="center" vertical="center" wrapText="1"/>
      <protection locked="0"/>
    </xf>
    <xf numFmtId="4" fontId="46" fillId="0" borderId="11" xfId="0" applyNumberFormat="1" applyFont="1" applyBorder="1" applyAlignment="1">
      <alignment horizontal="center" vertical="center" wrapText="1"/>
    </xf>
    <xf numFmtId="0" fontId="46" fillId="0" borderId="71" xfId="0" applyFont="1" applyBorder="1" applyAlignment="1" applyProtection="1">
      <alignment horizontal="center" vertical="center" wrapText="1"/>
      <protection locked="0"/>
    </xf>
    <xf numFmtId="2" fontId="46" fillId="0" borderId="71" xfId="0" applyNumberFormat="1" applyFont="1" applyBorder="1" applyAlignment="1" applyProtection="1">
      <alignment horizontal="center" vertical="center" wrapText="1"/>
      <protection locked="0"/>
    </xf>
    <xf numFmtId="0" fontId="3" fillId="26" borderId="0" xfId="0" applyFont="1" applyFill="1" applyAlignment="1">
      <alignment horizontal="left" vertical="top" wrapText="1"/>
    </xf>
    <xf numFmtId="0" fontId="29" fillId="0" borderId="23" xfId="49" applyFont="1" applyFill="1" applyBorder="1"/>
    <xf numFmtId="0" fontId="29" fillId="0" borderId="23" xfId="49" applyFont="1" applyFill="1" applyBorder="1" applyAlignment="1">
      <alignment horizontal="center"/>
    </xf>
    <xf numFmtId="0" fontId="29" fillId="0" borderId="62" xfId="49" applyFont="1" applyFill="1" applyBorder="1"/>
    <xf numFmtId="0" fontId="29" fillId="0" borderId="59" xfId="49" applyFont="1" applyFill="1" applyBorder="1" applyAlignment="1">
      <alignment horizontal="center"/>
    </xf>
    <xf numFmtId="0" fontId="29" fillId="0" borderId="24" xfId="49" applyFont="1" applyFill="1" applyBorder="1" applyAlignment="1">
      <alignment horizontal="center"/>
    </xf>
    <xf numFmtId="1" fontId="29" fillId="0" borderId="26" xfId="49" applyNumberFormat="1" applyFont="1" applyFill="1" applyBorder="1" applyAlignment="1">
      <alignment horizontal="center" vertical="center"/>
    </xf>
    <xf numFmtId="0" fontId="26" fillId="0" borderId="25" xfId="49" applyFill="1" applyBorder="1" applyAlignment="1">
      <alignment horizontal="center"/>
    </xf>
    <xf numFmtId="0" fontId="29" fillId="0" borderId="26" xfId="49" applyFont="1" applyFill="1" applyBorder="1" applyAlignment="1">
      <alignment horizontal="center" vertical="center"/>
    </xf>
    <xf numFmtId="0" fontId="102" fillId="0" borderId="25" xfId="49" applyFont="1" applyFill="1" applyBorder="1" applyAlignment="1">
      <alignment horizontal="center"/>
    </xf>
    <xf numFmtId="0" fontId="13" fillId="0" borderId="25" xfId="49" applyFont="1" applyFill="1" applyBorder="1" applyAlignment="1">
      <alignment horizontal="center"/>
    </xf>
    <xf numFmtId="3" fontId="47" fillId="0" borderId="46" xfId="49" applyNumberFormat="1" applyFont="1" applyFill="1" applyBorder="1" applyAlignment="1">
      <alignment horizontal="center" vertical="center"/>
    </xf>
    <xf numFmtId="3" fontId="47" fillId="0" borderId="25" xfId="49" applyNumberFormat="1" applyFont="1" applyFill="1" applyBorder="1" applyAlignment="1">
      <alignment horizontal="center" vertical="center"/>
    </xf>
    <xf numFmtId="0" fontId="26" fillId="0" borderId="25" xfId="49" applyFill="1" applyBorder="1"/>
    <xf numFmtId="3" fontId="26" fillId="0" borderId="40" xfId="49" applyNumberFormat="1" applyFill="1" applyBorder="1" applyAlignment="1">
      <alignment horizontal="center" vertical="center"/>
    </xf>
    <xf numFmtId="3" fontId="29" fillId="0" borderId="23" xfId="49" applyNumberFormat="1" applyFont="1" applyFill="1" applyBorder="1" applyAlignment="1">
      <alignment horizontal="center" vertical="center"/>
    </xf>
    <xf numFmtId="0" fontId="26" fillId="0" borderId="33" xfId="49" applyFill="1" applyBorder="1"/>
    <xf numFmtId="3" fontId="29" fillId="0" borderId="41" xfId="49" applyNumberFormat="1" applyFont="1" applyFill="1" applyBorder="1" applyAlignment="1">
      <alignment horizontal="center" vertical="center"/>
    </xf>
    <xf numFmtId="3" fontId="29" fillId="0" borderId="10" xfId="49" applyNumberFormat="1" applyFont="1" applyFill="1" applyBorder="1" applyAlignment="1">
      <alignment horizontal="center" vertical="center"/>
    </xf>
    <xf numFmtId="0" fontId="26" fillId="0" borderId="34" xfId="49" applyFill="1" applyBorder="1"/>
    <xf numFmtId="0" fontId="29" fillId="26" borderId="23" xfId="49" applyFont="1" applyFill="1" applyBorder="1" applyAlignment="1">
      <alignment horizontal="center"/>
    </xf>
    <xf numFmtId="0" fontId="29" fillId="26" borderId="62" xfId="49" applyFont="1" applyFill="1" applyBorder="1"/>
    <xf numFmtId="0" fontId="29" fillId="26" borderId="59" xfId="49" applyFont="1" applyFill="1" applyBorder="1" applyAlignment="1">
      <alignment horizontal="center"/>
    </xf>
    <xf numFmtId="0" fontId="30" fillId="0" borderId="0" xfId="0" applyFont="1" applyAlignment="1">
      <alignment horizontal="left" vertical="center" readingOrder="1"/>
    </xf>
    <xf numFmtId="3" fontId="29" fillId="0" borderId="48" xfId="49" applyNumberFormat="1" applyFont="1" applyFill="1" applyBorder="1" applyAlignment="1">
      <alignment horizontal="center" vertical="center"/>
    </xf>
    <xf numFmtId="3" fontId="47" fillId="0" borderId="41" xfId="49" applyNumberFormat="1" applyFont="1" applyFill="1" applyBorder="1" applyAlignment="1">
      <alignment horizontal="center" vertical="center"/>
    </xf>
    <xf numFmtId="3" fontId="47" fillId="0" borderId="70" xfId="49" applyNumberFormat="1" applyFont="1" applyFill="1" applyBorder="1" applyAlignment="1">
      <alignment horizontal="center" vertical="center"/>
    </xf>
    <xf numFmtId="0" fontId="30" fillId="0" borderId="0" xfId="0" applyFont="1" applyAlignment="1">
      <alignment horizontal="left" vertical="center"/>
    </xf>
    <xf numFmtId="0" fontId="42" fillId="28" borderId="0" xfId="0" applyFont="1" applyFill="1" applyAlignment="1">
      <alignment horizontal="left" vertical="center"/>
    </xf>
    <xf numFmtId="0" fontId="49" fillId="0" borderId="0" xfId="0" applyFont="1" applyAlignment="1">
      <alignment horizontal="left" vertical="center"/>
    </xf>
    <xf numFmtId="0" fontId="31" fillId="26" borderId="105" xfId="0" applyFont="1" applyFill="1" applyBorder="1" applyAlignment="1">
      <alignment horizontal="center" vertical="center"/>
    </xf>
    <xf numFmtId="0" fontId="101" fillId="0" borderId="0" xfId="0" applyFont="1"/>
    <xf numFmtId="0" fontId="96" fillId="0" borderId="18" xfId="0" applyFont="1" applyBorder="1" applyAlignment="1" applyProtection="1">
      <alignment horizontal="center" vertical="center"/>
      <protection locked="0"/>
    </xf>
    <xf numFmtId="0" fontId="114" fillId="0" borderId="91" xfId="47" quotePrefix="1" applyFont="1" applyBorder="1" applyAlignment="1" applyProtection="1">
      <alignment vertical="center"/>
      <protection locked="0"/>
    </xf>
    <xf numFmtId="0" fontId="114" fillId="0" borderId="10" xfId="47" applyFont="1" applyBorder="1" applyAlignment="1">
      <alignment horizontal="left" vertical="center"/>
    </xf>
    <xf numFmtId="0" fontId="114" fillId="0" borderId="10" xfId="47" applyFont="1" applyBorder="1" applyAlignment="1" applyProtection="1">
      <alignment horizontal="left" vertical="center"/>
      <protection locked="0"/>
    </xf>
    <xf numFmtId="0" fontId="114" fillId="0" borderId="91" xfId="47" quotePrefix="1" applyFont="1" applyBorder="1" applyAlignment="1">
      <alignment vertical="center"/>
    </xf>
    <xf numFmtId="0" fontId="114" fillId="0" borderId="10" xfId="47" applyFont="1" applyBorder="1" applyAlignment="1">
      <alignment vertical="center"/>
    </xf>
    <xf numFmtId="0" fontId="115" fillId="26" borderId="12" xfId="0" applyFont="1" applyFill="1" applyBorder="1" applyAlignment="1">
      <alignment horizontal="center" vertical="center" wrapText="1"/>
    </xf>
    <xf numFmtId="0" fontId="116" fillId="27" borderId="61" xfId="48" applyFont="1" applyFill="1" applyBorder="1" applyAlignment="1">
      <alignment horizontal="center" vertical="center" wrapText="1"/>
    </xf>
    <xf numFmtId="167" fontId="116" fillId="0" borderId="25" xfId="49" applyNumberFormat="1" applyFont="1" applyFill="1" applyBorder="1" applyAlignment="1">
      <alignment horizontal="center" vertical="center"/>
    </xf>
    <xf numFmtId="0" fontId="118" fillId="0" borderId="12" xfId="0" applyFont="1" applyBorder="1" applyAlignment="1" applyProtection="1">
      <alignment horizontal="center" vertical="center"/>
      <protection locked="0"/>
    </xf>
    <xf numFmtId="0" fontId="118" fillId="0" borderId="16" xfId="0" applyFont="1" applyBorder="1" applyAlignment="1" applyProtection="1">
      <alignment horizontal="center" vertical="center"/>
      <protection locked="0"/>
    </xf>
    <xf numFmtId="0" fontId="118" fillId="0" borderId="18" xfId="0" applyFont="1" applyBorder="1" applyAlignment="1" applyProtection="1">
      <alignment horizontal="center" vertical="center"/>
      <protection locked="0"/>
    </xf>
    <xf numFmtId="9" fontId="118" fillId="0" borderId="12" xfId="0" applyNumberFormat="1" applyFont="1" applyBorder="1" applyAlignment="1" applyProtection="1">
      <alignment horizontal="center" vertical="center"/>
      <protection locked="0"/>
    </xf>
    <xf numFmtId="0" fontId="118" fillId="0" borderId="109" xfId="0" applyFont="1" applyBorder="1" applyAlignment="1" applyProtection="1">
      <alignment horizontal="center" vertical="center"/>
      <protection locked="0"/>
    </xf>
    <xf numFmtId="0" fontId="118" fillId="0" borderId="64" xfId="0" applyFont="1" applyBorder="1" applyAlignment="1" applyProtection="1">
      <alignment horizontal="center" vertical="center"/>
      <protection locked="0"/>
    </xf>
    <xf numFmtId="0" fontId="118" fillId="0" borderId="15" xfId="0" applyFont="1" applyBorder="1" applyAlignment="1" applyProtection="1">
      <alignment horizontal="center" vertical="center"/>
      <protection locked="0"/>
    </xf>
    <xf numFmtId="1" fontId="118" fillId="0" borderId="12" xfId="0" applyNumberFormat="1" applyFont="1" applyBorder="1" applyAlignment="1" applyProtection="1">
      <alignment horizontal="center" vertical="center"/>
      <protection locked="0"/>
    </xf>
    <xf numFmtId="0" fontId="118" fillId="0" borderId="12" xfId="0" applyFont="1" applyBorder="1" applyAlignment="1">
      <alignment horizontal="center" vertical="center" wrapText="1"/>
    </xf>
    <xf numFmtId="0" fontId="118" fillId="0" borderId="16" xfId="0" applyFont="1" applyBorder="1" applyAlignment="1">
      <alignment horizontal="center" vertical="center" wrapText="1"/>
    </xf>
    <xf numFmtId="0" fontId="114" fillId="0" borderId="12" xfId="0" applyFont="1" applyBorder="1" applyAlignment="1">
      <alignment horizontal="center" vertical="center" wrapText="1"/>
    </xf>
    <xf numFmtId="9" fontId="118" fillId="0" borderId="12" xfId="0" applyNumberFormat="1" applyFont="1" applyBorder="1" applyAlignment="1">
      <alignment horizontal="center" vertical="center"/>
    </xf>
    <xf numFmtId="0" fontId="118" fillId="0" borderId="18" xfId="0" applyFont="1" applyBorder="1" applyAlignment="1" applyProtection="1">
      <alignment horizontal="center"/>
      <protection locked="0"/>
    </xf>
    <xf numFmtId="0" fontId="118" fillId="0" borderId="12" xfId="0" applyFont="1" applyBorder="1" applyAlignment="1" applyProtection="1">
      <alignment horizontal="center"/>
      <protection locked="0"/>
    </xf>
    <xf numFmtId="0" fontId="118" fillId="0" borderId="109" xfId="0" applyFont="1" applyBorder="1" applyAlignment="1" applyProtection="1">
      <alignment horizontal="center"/>
      <protection locked="0"/>
    </xf>
    <xf numFmtId="0" fontId="118" fillId="0" borderId="64" xfId="0" applyFont="1" applyBorder="1" applyAlignment="1" applyProtection="1">
      <alignment horizontal="center" vertical="center" wrapText="1"/>
      <protection locked="0"/>
    </xf>
    <xf numFmtId="0" fontId="118" fillId="0" borderId="15" xfId="0" applyFont="1" applyBorder="1" applyAlignment="1" applyProtection="1">
      <alignment horizontal="center" vertical="center" wrapText="1"/>
      <protection locked="0"/>
    </xf>
    <xf numFmtId="0" fontId="118" fillId="0" borderId="12" xfId="0" applyFont="1" applyBorder="1" applyAlignment="1">
      <alignment horizontal="center" vertical="center"/>
    </xf>
    <xf numFmtId="0" fontId="118" fillId="0" borderId="12" xfId="0" applyFont="1" applyBorder="1" applyAlignment="1" applyProtection="1">
      <alignment horizontal="center" vertical="center" wrapText="1"/>
      <protection locked="0"/>
    </xf>
    <xf numFmtId="9" fontId="118" fillId="0" borderId="68" xfId="0" applyNumberFormat="1" applyFont="1" applyBorder="1" applyAlignment="1" applyProtection="1">
      <alignment horizontal="center" vertical="center" wrapText="1"/>
      <protection locked="0"/>
    </xf>
    <xf numFmtId="0" fontId="118" fillId="0" borderId="75" xfId="0" applyFont="1" applyBorder="1" applyAlignment="1" applyProtection="1">
      <alignment horizontal="center" vertical="center"/>
      <protection locked="0"/>
    </xf>
    <xf numFmtId="0" fontId="118" fillId="0" borderId="100" xfId="0" applyFont="1" applyBorder="1" applyAlignment="1" applyProtection="1">
      <alignment horizontal="center" vertical="center"/>
      <protection locked="0"/>
    </xf>
    <xf numFmtId="2" fontId="118" fillId="21" borderId="12" xfId="0" applyNumberFormat="1" applyFont="1" applyFill="1" applyBorder="1" applyAlignment="1" applyProtection="1">
      <alignment horizontal="center" vertical="center"/>
      <protection locked="0"/>
    </xf>
    <xf numFmtId="0" fontId="118" fillId="21" borderId="12" xfId="0" applyFont="1" applyFill="1" applyBorder="1" applyAlignment="1" applyProtection="1">
      <alignment horizontal="center" vertical="center"/>
      <protection locked="0"/>
    </xf>
    <xf numFmtId="0" fontId="118" fillId="21" borderId="66" xfId="0" applyFont="1" applyFill="1" applyBorder="1" applyAlignment="1" applyProtection="1">
      <alignment horizontal="center" vertical="center"/>
      <protection locked="0"/>
    </xf>
    <xf numFmtId="9" fontId="118" fillId="0" borderId="18" xfId="0" applyNumberFormat="1" applyFont="1" applyBorder="1" applyAlignment="1" applyProtection="1">
      <alignment horizontal="center" vertical="center"/>
      <protection locked="0"/>
    </xf>
    <xf numFmtId="2" fontId="118" fillId="22" borderId="12" xfId="0" applyNumberFormat="1" applyFont="1" applyFill="1" applyBorder="1" applyAlignment="1" applyProtection="1">
      <alignment horizontal="center" vertical="center"/>
      <protection locked="0"/>
    </xf>
    <xf numFmtId="166" fontId="118" fillId="0" borderId="12" xfId="0" applyNumberFormat="1" applyFont="1" applyBorder="1" applyAlignment="1" applyProtection="1">
      <alignment horizontal="center" vertical="center"/>
      <protection locked="0"/>
    </xf>
    <xf numFmtId="1" fontId="118" fillId="22" borderId="12" xfId="0" applyNumberFormat="1" applyFont="1" applyFill="1" applyBorder="1" applyAlignment="1" applyProtection="1">
      <alignment horizontal="center" vertical="center"/>
      <protection locked="0"/>
    </xf>
    <xf numFmtId="164" fontId="118" fillId="0" borderId="12" xfId="0" applyNumberFormat="1" applyFont="1" applyBorder="1" applyAlignment="1" applyProtection="1">
      <alignment horizontal="center" vertical="center"/>
      <protection locked="0"/>
    </xf>
    <xf numFmtId="2" fontId="118" fillId="0" borderId="12" xfId="0" applyNumberFormat="1" applyFont="1" applyBorder="1" applyAlignment="1" applyProtection="1">
      <alignment vertical="center"/>
      <protection locked="0"/>
    </xf>
    <xf numFmtId="0" fontId="118" fillId="0" borderId="16" xfId="0" applyFont="1" applyBorder="1" applyAlignment="1" applyProtection="1">
      <alignment horizontal="center" vertical="center" wrapText="1"/>
      <protection locked="0"/>
    </xf>
    <xf numFmtId="0" fontId="96" fillId="26" borderId="109" xfId="0" applyFont="1" applyFill="1" applyBorder="1" applyAlignment="1" applyProtection="1">
      <alignment horizontal="center" vertical="center"/>
      <protection locked="0"/>
    </xf>
    <xf numFmtId="0" fontId="96" fillId="0" borderId="12" xfId="0" applyFont="1" applyBorder="1" applyAlignment="1" applyProtection="1">
      <alignment horizontal="center" vertical="center"/>
      <protection locked="0"/>
    </xf>
    <xf numFmtId="0" fontId="83" fillId="0" borderId="18" xfId="0" applyFont="1" applyBorder="1" applyAlignment="1" applyProtection="1">
      <alignment horizontal="center"/>
      <protection locked="0"/>
    </xf>
    <xf numFmtId="0" fontId="83" fillId="0" borderId="12" xfId="0" applyFont="1" applyBorder="1" applyAlignment="1" applyProtection="1">
      <alignment horizontal="center"/>
      <protection locked="0"/>
    </xf>
    <xf numFmtId="0" fontId="46" fillId="0" borderId="68" xfId="0" applyFont="1" applyBorder="1" applyAlignment="1">
      <alignment horizontal="center"/>
    </xf>
    <xf numFmtId="0" fontId="46" fillId="0" borderId="19" xfId="0" applyFont="1" applyBorder="1" applyAlignment="1">
      <alignment horizontal="center"/>
    </xf>
    <xf numFmtId="0" fontId="15" fillId="26" borderId="125" xfId="0" applyFont="1" applyFill="1" applyBorder="1" applyAlignment="1">
      <alignment horizontal="center"/>
    </xf>
    <xf numFmtId="0" fontId="46" fillId="0" borderId="125" xfId="0" applyFont="1" applyBorder="1" applyAlignment="1">
      <alignment horizontal="center"/>
    </xf>
    <xf numFmtId="0" fontId="15" fillId="26" borderId="126" xfId="0" applyFont="1" applyFill="1" applyBorder="1" applyAlignment="1">
      <alignment horizontal="center" vertical="center"/>
    </xf>
    <xf numFmtId="0" fontId="118" fillId="0" borderId="86" xfId="0" applyFont="1" applyBorder="1" applyAlignment="1" applyProtection="1">
      <alignment horizontal="center" vertical="center" wrapText="1"/>
      <protection locked="0"/>
    </xf>
    <xf numFmtId="0" fontId="118" fillId="0" borderId="19" xfId="0" applyFont="1" applyBorder="1" applyAlignment="1" applyProtection="1">
      <alignment horizontal="center" vertical="center" wrapText="1"/>
      <protection locked="0"/>
    </xf>
    <xf numFmtId="0" fontId="46" fillId="26" borderId="125" xfId="0" applyFont="1" applyFill="1" applyBorder="1" applyAlignment="1">
      <alignment horizontal="center" vertical="center" wrapText="1"/>
    </xf>
    <xf numFmtId="0" fontId="15" fillId="26" borderId="142" xfId="0" applyFont="1" applyFill="1" applyBorder="1" applyAlignment="1" applyProtection="1">
      <alignment horizontal="center" vertical="center" wrapText="1"/>
      <protection locked="0"/>
    </xf>
    <xf numFmtId="0" fontId="83" fillId="0" borderId="12" xfId="0" applyFont="1" applyBorder="1" applyProtection="1">
      <protection locked="0"/>
    </xf>
    <xf numFmtId="0" fontId="46" fillId="0" borderId="86" xfId="0" applyFont="1" applyBorder="1" applyAlignment="1">
      <alignment horizontal="center" vertical="center"/>
    </xf>
    <xf numFmtId="0" fontId="46" fillId="0" borderId="0" xfId="48" applyFont="1"/>
    <xf numFmtId="0" fontId="46" fillId="0" borderId="146" xfId="48" applyFont="1" applyBorder="1"/>
    <xf numFmtId="0" fontId="45" fillId="0" borderId="146" xfId="48" applyFont="1" applyBorder="1"/>
    <xf numFmtId="9" fontId="118" fillId="0" borderId="146" xfId="48" applyNumberFormat="1" applyFont="1" applyBorder="1" applyAlignment="1">
      <alignment horizontal="center"/>
    </xf>
    <xf numFmtId="10" fontId="118" fillId="0" borderId="146" xfId="48" applyNumberFormat="1" applyFont="1" applyBorder="1" applyAlignment="1">
      <alignment horizontal="center"/>
    </xf>
    <xf numFmtId="3" fontId="46" fillId="0" borderId="146" xfId="48" applyNumberFormat="1" applyFont="1" applyBorder="1" applyAlignment="1">
      <alignment horizontal="center"/>
    </xf>
    <xf numFmtId="0" fontId="46" fillId="0" borderId="146" xfId="48" quotePrefix="1" applyFont="1" applyBorder="1" applyAlignment="1">
      <alignment horizontal="left" wrapText="1"/>
    </xf>
    <xf numFmtId="44" fontId="118" fillId="0" borderId="146" xfId="48" applyNumberFormat="1" applyFont="1" applyBorder="1"/>
    <xf numFmtId="4" fontId="46" fillId="0" borderId="146" xfId="48" applyNumberFormat="1" applyFont="1" applyBorder="1" applyAlignment="1">
      <alignment horizontal="center"/>
    </xf>
    <xf numFmtId="44" fontId="57" fillId="0" borderId="146" xfId="48" applyNumberFormat="1" applyFont="1" applyBorder="1"/>
    <xf numFmtId="0" fontId="46" fillId="0" borderId="146" xfId="48" applyFont="1" applyBorder="1" applyAlignment="1">
      <alignment horizontal="left"/>
    </xf>
    <xf numFmtId="0" fontId="13" fillId="0" borderId="146" xfId="48" applyFont="1" applyBorder="1"/>
    <xf numFmtId="0" fontId="13" fillId="0" borderId="147" xfId="48" applyFont="1" applyBorder="1"/>
    <xf numFmtId="0" fontId="13" fillId="0" borderId="149" xfId="48" applyFont="1" applyBorder="1"/>
    <xf numFmtId="0" fontId="13" fillId="0" borderId="150" xfId="48" applyFont="1" applyBorder="1"/>
    <xf numFmtId="10" fontId="117" fillId="0" borderId="146" xfId="48" applyNumberFormat="1" applyFont="1" applyBorder="1" applyAlignment="1">
      <alignment horizontal="center"/>
    </xf>
    <xf numFmtId="0" fontId="55" fillId="0" borderId="149" xfId="48" applyFont="1" applyBorder="1"/>
    <xf numFmtId="0" fontId="55" fillId="0" borderId="148" xfId="48" applyFont="1" applyBorder="1"/>
    <xf numFmtId="0" fontId="55" fillId="0" borderId="147" xfId="48" applyFont="1" applyBorder="1"/>
    <xf numFmtId="9" fontId="117" fillId="0" borderId="146" xfId="48" applyNumberFormat="1" applyFont="1" applyBorder="1" applyAlignment="1">
      <alignment horizontal="center"/>
    </xf>
    <xf numFmtId="3" fontId="13" fillId="0" borderId="149" xfId="48" applyNumberFormat="1" applyFont="1" applyBorder="1" applyAlignment="1">
      <alignment horizontal="center"/>
    </xf>
    <xf numFmtId="0" fontId="13" fillId="0" borderId="146" xfId="48" quotePrefix="1" applyFont="1" applyBorder="1" applyAlignment="1">
      <alignment horizontal="left"/>
    </xf>
    <xf numFmtId="44" fontId="117" fillId="0" borderId="146" xfId="48" applyNumberFormat="1" applyFont="1" applyBorder="1"/>
    <xf numFmtId="4" fontId="13" fillId="0" borderId="149" xfId="48" applyNumberFormat="1" applyFont="1" applyBorder="1" applyAlignment="1">
      <alignment horizontal="center"/>
    </xf>
    <xf numFmtId="44" fontId="52" fillId="0" borderId="146" xfId="48" applyNumberFormat="1" applyFont="1" applyBorder="1"/>
    <xf numFmtId="0" fontId="49" fillId="0" borderId="146" xfId="48" applyFont="1" applyBorder="1"/>
    <xf numFmtId="0" fontId="56" fillId="0" borderId="146" xfId="48" applyFont="1" applyBorder="1"/>
    <xf numFmtId="0" fontId="104" fillId="0" borderId="68" xfId="0" quotePrefix="1" applyFont="1" applyBorder="1" applyAlignment="1">
      <alignment horizontal="right" vertical="center"/>
    </xf>
    <xf numFmtId="0" fontId="104" fillId="0" borderId="125" xfId="0" quotePrefix="1" applyFont="1" applyBorder="1" applyAlignment="1">
      <alignment horizontal="right" vertical="center"/>
    </xf>
    <xf numFmtId="0" fontId="4" fillId="0" borderId="10" xfId="0" applyFont="1" applyBorder="1" applyAlignment="1">
      <alignment horizontal="left" vertical="top" wrapText="1"/>
    </xf>
    <xf numFmtId="0" fontId="4" fillId="0" borderId="0" xfId="0" applyFont="1" applyAlignment="1">
      <alignment horizontal="left" vertical="top" wrapText="1" indent="1"/>
    </xf>
    <xf numFmtId="0" fontId="5" fillId="0" borderId="19" xfId="0" applyFont="1" applyBorder="1" applyProtection="1">
      <protection locked="0"/>
    </xf>
    <xf numFmtId="0" fontId="5" fillId="0" borderId="66" xfId="0" applyFont="1" applyBorder="1" applyProtection="1">
      <protection locked="0"/>
    </xf>
    <xf numFmtId="0" fontId="5" fillId="0" borderId="21" xfId="0" applyFont="1" applyBorder="1" applyProtection="1">
      <protection locked="0"/>
    </xf>
    <xf numFmtId="0" fontId="3" fillId="0" borderId="0" xfId="47" applyFont="1" applyAlignment="1">
      <alignment vertical="center"/>
    </xf>
    <xf numFmtId="0" fontId="4" fillId="0" borderId="0" xfId="0" applyFont="1" applyAlignment="1">
      <alignment vertical="center" wrapText="1"/>
    </xf>
    <xf numFmtId="0" fontId="3" fillId="26" borderId="0" xfId="0" applyFont="1" applyFill="1" applyAlignment="1">
      <alignment vertical="center" wrapText="1"/>
    </xf>
    <xf numFmtId="0" fontId="92" fillId="26" borderId="0" xfId="0" applyFont="1" applyFill="1" applyAlignment="1">
      <alignment vertical="center" wrapText="1"/>
    </xf>
    <xf numFmtId="0" fontId="101" fillId="0" borderId="0" xfId="0" applyFont="1" applyAlignment="1">
      <alignment vertical="center" wrapText="1"/>
    </xf>
    <xf numFmtId="0" fontId="4" fillId="0" borderId="0" xfId="42" applyAlignment="1">
      <alignment horizontal="justify" vertical="center"/>
    </xf>
    <xf numFmtId="0" fontId="4" fillId="0" borderId="0" xfId="42" applyAlignment="1">
      <alignment horizontal="left"/>
    </xf>
    <xf numFmtId="0" fontId="92" fillId="26" borderId="0" xfId="42" applyFont="1" applyFill="1" applyAlignment="1">
      <alignment horizontal="left" vertical="center" wrapText="1"/>
    </xf>
    <xf numFmtId="0" fontId="4" fillId="0" borderId="0" xfId="42" applyAlignment="1">
      <alignment horizontal="left" vertical="center" indent="1"/>
    </xf>
    <xf numFmtId="0" fontId="3" fillId="26" borderId="0" xfId="42" applyFont="1" applyFill="1" applyAlignment="1">
      <alignment vertical="center" wrapText="1"/>
    </xf>
    <xf numFmtId="49" fontId="82" fillId="0" borderId="0" xfId="0" applyNumberFormat="1" applyFont="1" applyAlignment="1">
      <alignment horizontal="center"/>
    </xf>
    <xf numFmtId="0" fontId="92" fillId="0" borderId="0" xfId="0" applyFont="1" applyAlignment="1">
      <alignment horizontal="center"/>
    </xf>
    <xf numFmtId="0" fontId="122" fillId="30" borderId="97" xfId="42" applyFont="1" applyFill="1" applyBorder="1" applyAlignment="1" applyProtection="1">
      <alignment horizontal="right" vertical="center"/>
      <protection locked="0"/>
    </xf>
    <xf numFmtId="0" fontId="122" fillId="30" borderId="82" xfId="42" applyFont="1" applyFill="1" applyBorder="1" applyAlignment="1" applyProtection="1">
      <alignment horizontal="right" vertical="center"/>
      <protection locked="0"/>
    </xf>
    <xf numFmtId="0" fontId="123" fillId="30" borderId="96" xfId="42" applyFont="1" applyFill="1" applyBorder="1" applyProtection="1">
      <protection locked="0"/>
    </xf>
    <xf numFmtId="0" fontId="96" fillId="0" borderId="0" xfId="42" applyFont="1" applyProtection="1">
      <protection locked="0"/>
    </xf>
    <xf numFmtId="0" fontId="15" fillId="0" borderId="76" xfId="42" applyFont="1" applyBorder="1" applyAlignment="1" applyProtection="1">
      <alignment vertical="center"/>
      <protection locked="0"/>
    </xf>
    <xf numFmtId="0" fontId="15" fillId="0" borderId="45" xfId="42" applyFont="1" applyBorder="1" applyAlignment="1" applyProtection="1">
      <alignment vertical="center"/>
      <protection locked="0"/>
    </xf>
    <xf numFmtId="0" fontId="83" fillId="0" borderId="0" xfId="42" applyFont="1" applyProtection="1">
      <protection locked="0"/>
    </xf>
    <xf numFmtId="0" fontId="126" fillId="0" borderId="75" xfId="42" applyFont="1" applyBorder="1" applyAlignment="1" applyProtection="1">
      <alignment horizontal="center" vertical="center"/>
      <protection locked="0"/>
    </xf>
    <xf numFmtId="0" fontId="46" fillId="0" borderId="76" xfId="42" applyFont="1" applyBorder="1" applyAlignment="1" applyProtection="1">
      <alignment horizontal="left" vertical="center" wrapText="1"/>
      <protection locked="0"/>
    </xf>
    <xf numFmtId="1" fontId="126" fillId="0" borderId="12" xfId="42" applyNumberFormat="1" applyFont="1" applyBorder="1" applyAlignment="1" applyProtection="1">
      <alignment horizontal="center" vertical="center" wrapText="1"/>
      <protection locked="0"/>
    </xf>
    <xf numFmtId="0" fontId="126" fillId="0" borderId="12" xfId="42" applyFont="1" applyBorder="1" applyAlignment="1" applyProtection="1">
      <alignment horizontal="center" vertical="center"/>
      <protection locked="0"/>
    </xf>
    <xf numFmtId="0" fontId="46" fillId="0" borderId="15" xfId="42" applyFont="1" applyBorder="1" applyAlignment="1" applyProtection="1">
      <alignment horizontal="left" vertical="center" wrapText="1"/>
      <protection locked="0"/>
    </xf>
    <xf numFmtId="0" fontId="46" fillId="0" borderId="0" xfId="42" applyFont="1" applyAlignment="1" applyProtection="1">
      <alignment horizontal="center" vertical="center"/>
      <protection locked="0"/>
    </xf>
    <xf numFmtId="0" fontId="126" fillId="0" borderId="44" xfId="42" applyFont="1" applyBorder="1" applyAlignment="1" applyProtection="1">
      <alignment horizontal="center" vertical="center"/>
      <protection locked="0"/>
    </xf>
    <xf numFmtId="0" fontId="46" fillId="0" borderId="45" xfId="42" applyFont="1" applyBorder="1" applyAlignment="1" applyProtection="1">
      <alignment horizontal="left" vertical="center" wrapText="1"/>
      <protection locked="0"/>
    </xf>
    <xf numFmtId="0" fontId="46" fillId="0" borderId="75" xfId="42" applyFont="1" applyBorder="1" applyAlignment="1">
      <alignment horizontal="center" vertical="center" wrapText="1"/>
    </xf>
    <xf numFmtId="0" fontId="46" fillId="0" borderId="44" xfId="42" applyFont="1" applyBorder="1" applyAlignment="1">
      <alignment horizontal="center" vertical="center" wrapText="1"/>
    </xf>
    <xf numFmtId="0" fontId="0" fillId="0" borderId="66" xfId="0" applyBorder="1" applyAlignment="1">
      <alignment horizontal="center" vertical="center" wrapText="1"/>
    </xf>
    <xf numFmtId="0" fontId="0" fillId="0" borderId="80" xfId="0" applyBorder="1" applyAlignment="1">
      <alignment horizontal="center" vertical="center" wrapText="1"/>
    </xf>
    <xf numFmtId="0" fontId="97" fillId="0" borderId="19" xfId="0" applyFont="1" applyBorder="1" applyAlignment="1">
      <alignment horizontal="center" vertical="center" wrapText="1"/>
    </xf>
    <xf numFmtId="0" fontId="15" fillId="0" borderId="0" xfId="42" applyFont="1" applyAlignment="1" applyProtection="1">
      <alignment vertical="center" wrapText="1"/>
      <protection locked="0"/>
    </xf>
    <xf numFmtId="0" fontId="3" fillId="0" borderId="0" xfId="42" applyFont="1" applyAlignment="1" applyProtection="1">
      <alignment horizontal="center" wrapText="1"/>
      <protection locked="0"/>
    </xf>
    <xf numFmtId="0" fontId="3" fillId="0" borderId="0" xfId="42" applyFont="1" applyAlignment="1" applyProtection="1">
      <alignment wrapText="1"/>
      <protection locked="0"/>
    </xf>
    <xf numFmtId="0" fontId="24" fillId="0" borderId="0" xfId="42" applyFont="1" applyAlignment="1" applyProtection="1">
      <alignment wrapText="1"/>
      <protection locked="0"/>
    </xf>
    <xf numFmtId="0" fontId="15" fillId="31" borderId="43" xfId="42" applyFont="1" applyFill="1" applyBorder="1" applyAlignment="1">
      <alignment horizontal="center" vertical="center" wrapText="1"/>
    </xf>
    <xf numFmtId="0" fontId="31" fillId="31" borderId="43" xfId="42" applyFont="1" applyFill="1" applyBorder="1" applyAlignment="1">
      <alignment horizontal="center" vertical="center" wrapText="1"/>
    </xf>
    <xf numFmtId="0" fontId="97" fillId="0" borderId="76" xfId="42" applyFont="1" applyBorder="1" applyAlignment="1" applyProtection="1">
      <alignment horizontal="left" vertical="center" wrapText="1"/>
      <protection locked="0"/>
    </xf>
    <xf numFmtId="0" fontId="97" fillId="0" borderId="45" xfId="42" applyFont="1" applyBorder="1" applyAlignment="1" applyProtection="1">
      <alignment horizontal="left" vertical="center" wrapText="1"/>
      <protection locked="0"/>
    </xf>
    <xf numFmtId="0" fontId="31" fillId="31" borderId="118" xfId="42" applyFont="1" applyFill="1" applyBorder="1" applyAlignment="1">
      <alignment horizontal="center" vertical="center" wrapText="1"/>
    </xf>
    <xf numFmtId="0" fontId="15" fillId="0" borderId="0" xfId="42" applyFont="1" applyAlignment="1" applyProtection="1">
      <alignment vertical="top" wrapText="1"/>
      <protection locked="0"/>
    </xf>
    <xf numFmtId="0" fontId="15" fillId="0" borderId="0" xfId="42" applyFont="1" applyAlignment="1" applyProtection="1">
      <alignment horizontal="left" vertical="top" wrapText="1"/>
      <protection locked="0"/>
    </xf>
    <xf numFmtId="0" fontId="3" fillId="0" borderId="0" xfId="42" applyFont="1" applyAlignment="1" applyProtection="1">
      <alignment vertical="top" wrapText="1"/>
      <protection locked="0"/>
    </xf>
    <xf numFmtId="0" fontId="3" fillId="0" borderId="0" xfId="42" applyFont="1" applyAlignment="1" applyProtection="1">
      <alignment horizontal="center" vertical="top" wrapText="1"/>
      <protection locked="0"/>
    </xf>
    <xf numFmtId="2" fontId="129" fillId="0" borderId="13" xfId="0" quotePrefix="1" applyNumberFormat="1" applyFont="1" applyBorder="1" applyAlignment="1" applyProtection="1">
      <alignment horizontal="center" vertical="center"/>
      <protection locked="0"/>
    </xf>
    <xf numFmtId="2" fontId="129" fillId="0" borderId="67" xfId="0" quotePrefix="1" applyNumberFormat="1" applyFont="1" applyBorder="1" applyAlignment="1" applyProtection="1">
      <alignment horizontal="center" vertical="center"/>
      <protection locked="0"/>
    </xf>
    <xf numFmtId="2" fontId="129" fillId="0" borderId="79" xfId="0" quotePrefix="1" applyNumberFormat="1" applyFont="1" applyBorder="1" applyAlignment="1" applyProtection="1">
      <alignment horizontal="center" vertical="center"/>
      <protection locked="0"/>
    </xf>
    <xf numFmtId="164" fontId="129" fillId="0" borderId="69" xfId="0" quotePrefix="1" applyNumberFormat="1" applyFont="1" applyBorder="1" applyAlignment="1" applyProtection="1">
      <alignment horizontal="center" vertical="center"/>
      <protection locked="0"/>
    </xf>
    <xf numFmtId="164" fontId="129" fillId="0" borderId="13" xfId="0" quotePrefix="1" applyNumberFormat="1" applyFont="1" applyBorder="1" applyAlignment="1" applyProtection="1">
      <alignment horizontal="center" vertical="center"/>
      <protection locked="0"/>
    </xf>
    <xf numFmtId="2" fontId="129" fillId="0" borderId="13" xfId="0" applyNumberFormat="1" applyFont="1" applyBorder="1" applyAlignment="1" applyProtection="1">
      <alignment horizontal="center" vertical="center"/>
      <protection locked="0"/>
    </xf>
    <xf numFmtId="2" fontId="129" fillId="0" borderId="71" xfId="0" quotePrefix="1" applyNumberFormat="1" applyFont="1" applyBorder="1" applyAlignment="1" applyProtection="1">
      <alignment horizontal="center" vertical="center"/>
      <protection locked="0"/>
    </xf>
    <xf numFmtId="0" fontId="4" fillId="0" borderId="0" xfId="0" applyFont="1" applyAlignment="1">
      <alignment horizontal="left" vertical="top" wrapText="1" indent="4"/>
    </xf>
    <xf numFmtId="0" fontId="46" fillId="0" borderId="12" xfId="46" applyFont="1" applyBorder="1" applyAlignment="1">
      <alignment horizontal="left" vertical="center"/>
    </xf>
    <xf numFmtId="0" fontId="46" fillId="0" borderId="0" xfId="42" applyFont="1" applyProtection="1">
      <protection locked="0"/>
    </xf>
    <xf numFmtId="0" fontId="15" fillId="0" borderId="0" xfId="42" applyFont="1" applyAlignment="1" applyProtection="1">
      <alignment horizontal="center" vertical="center" wrapText="1"/>
      <protection locked="0"/>
    </xf>
    <xf numFmtId="2" fontId="126" fillId="0" borderId="75" xfId="42" applyNumberFormat="1" applyFont="1" applyBorder="1" applyAlignment="1" applyProtection="1">
      <alignment horizontal="center" vertical="center" wrapText="1"/>
      <protection locked="0"/>
    </xf>
    <xf numFmtId="0" fontId="126" fillId="33" borderId="44" xfId="42" applyFont="1" applyFill="1" applyBorder="1" applyAlignment="1" applyProtection="1">
      <alignment horizontal="center" vertical="center" wrapText="1"/>
      <protection locked="0"/>
    </xf>
    <xf numFmtId="0" fontId="13" fillId="0" borderId="0" xfId="42" applyFont="1" applyAlignment="1" applyProtection="1">
      <alignment horizontal="center" vertical="center" wrapText="1"/>
      <protection locked="0"/>
    </xf>
    <xf numFmtId="0" fontId="126" fillId="33" borderId="12" xfId="42" applyFont="1" applyFill="1" applyBorder="1" applyAlignment="1" applyProtection="1">
      <alignment horizontal="center" vertical="center" wrapText="1"/>
      <protection locked="0"/>
    </xf>
    <xf numFmtId="0" fontId="96" fillId="0" borderId="0" xfId="42" applyFont="1" applyAlignment="1" applyProtection="1">
      <alignment horizontal="center"/>
      <protection locked="0"/>
    </xf>
    <xf numFmtId="0" fontId="46" fillId="0" borderId="0" xfId="42" applyFont="1" applyAlignment="1" applyProtection="1">
      <alignment horizontal="center" vertical="center" wrapText="1"/>
      <protection locked="0"/>
    </xf>
    <xf numFmtId="2" fontId="126" fillId="0" borderId="12" xfId="42" applyNumberFormat="1" applyFont="1" applyBorder="1" applyAlignment="1" applyProtection="1">
      <alignment horizontal="center" vertical="center" wrapText="1"/>
      <protection locked="0"/>
    </xf>
    <xf numFmtId="0" fontId="24" fillId="0" borderId="0" xfId="42" applyFont="1" applyAlignment="1" applyProtection="1">
      <alignment horizontal="center" wrapText="1"/>
      <protection locked="0"/>
    </xf>
    <xf numFmtId="2" fontId="46" fillId="0" borderId="71" xfId="0" quotePrefix="1" applyNumberFormat="1" applyFont="1" applyBorder="1" applyAlignment="1" applyProtection="1">
      <alignment horizontal="center" vertical="center"/>
      <protection locked="0"/>
    </xf>
    <xf numFmtId="2" fontId="46" fillId="0" borderId="69" xfId="0" quotePrefix="1" applyNumberFormat="1" applyFont="1" applyBorder="1" applyAlignment="1" applyProtection="1">
      <alignment horizontal="center" vertical="center"/>
      <protection locked="0"/>
    </xf>
    <xf numFmtId="2" fontId="46" fillId="0" borderId="13" xfId="0" quotePrefix="1" applyNumberFormat="1" applyFont="1" applyBorder="1" applyAlignment="1" applyProtection="1">
      <alignment horizontal="center" vertical="center"/>
      <protection locked="0"/>
    </xf>
    <xf numFmtId="166" fontId="46" fillId="0" borderId="11" xfId="46" applyNumberFormat="1" applyFont="1" applyBorder="1" applyAlignment="1">
      <alignment horizontal="center" vertical="center"/>
    </xf>
    <xf numFmtId="0" fontId="15" fillId="31" borderId="106" xfId="42" applyFont="1" applyFill="1" applyBorder="1" applyAlignment="1">
      <alignment horizontal="center" vertical="center"/>
    </xf>
    <xf numFmtId="164" fontId="125" fillId="30" borderId="98" xfId="42" applyNumberFormat="1" applyFont="1" applyFill="1" applyBorder="1" applyAlignment="1">
      <alignment vertical="center"/>
    </xf>
    <xf numFmtId="0" fontId="123" fillId="30" borderId="73" xfId="42" applyFont="1" applyFill="1" applyBorder="1" applyAlignment="1">
      <alignment wrapText="1"/>
    </xf>
    <xf numFmtId="0" fontId="123" fillId="30" borderId="73" xfId="42" applyFont="1" applyFill="1" applyBorder="1"/>
    <xf numFmtId="0" fontId="123" fillId="30" borderId="97" xfId="42" applyFont="1" applyFill="1" applyBorder="1"/>
    <xf numFmtId="164" fontId="125" fillId="30" borderId="95" xfId="42" applyNumberFormat="1" applyFont="1" applyFill="1" applyBorder="1" applyAlignment="1">
      <alignment vertical="center"/>
    </xf>
    <xf numFmtId="0" fontId="123" fillId="30" borderId="88" xfId="42" applyFont="1" applyFill="1" applyBorder="1" applyAlignment="1">
      <alignment wrapText="1"/>
    </xf>
    <xf numFmtId="0" fontId="123" fillId="30" borderId="88" xfId="42" applyFont="1" applyFill="1" applyBorder="1"/>
    <xf numFmtId="0" fontId="123" fillId="30" borderId="96" xfId="42" applyFont="1" applyFill="1" applyBorder="1"/>
    <xf numFmtId="0" fontId="15" fillId="31" borderId="76" xfId="42" applyFont="1" applyFill="1" applyBorder="1" applyAlignment="1">
      <alignment horizontal="center" vertical="center"/>
    </xf>
    <xf numFmtId="0" fontId="15" fillId="31" borderId="44" xfId="42" applyFont="1" applyFill="1" applyBorder="1" applyAlignment="1">
      <alignment horizontal="center" vertical="center" wrapText="1"/>
    </xf>
    <xf numFmtId="0" fontId="15" fillId="31" borderId="87" xfId="42" applyFont="1" applyFill="1" applyBorder="1" applyAlignment="1">
      <alignment horizontal="center" vertical="center" wrapText="1"/>
    </xf>
    <xf numFmtId="0" fontId="13" fillId="31" borderId="45" xfId="42" applyFont="1" applyFill="1" applyBorder="1" applyAlignment="1">
      <alignment horizontal="center" vertical="center" wrapText="1"/>
    </xf>
    <xf numFmtId="164" fontId="46" fillId="0" borderId="83" xfId="42" quotePrefix="1" applyNumberFormat="1" applyFont="1" applyBorder="1" applyAlignment="1">
      <alignment horizontal="center" vertical="center" wrapText="1"/>
    </xf>
    <xf numFmtId="0" fontId="46" fillId="0" borderId="75" xfId="42" applyFont="1" applyBorder="1" applyAlignment="1">
      <alignment horizontal="left" vertical="center" wrapText="1"/>
    </xf>
    <xf numFmtId="164" fontId="46" fillId="0" borderId="11" xfId="42" quotePrefix="1" applyNumberFormat="1" applyFont="1" applyBorder="1" applyAlignment="1">
      <alignment horizontal="center" vertical="center" wrapText="1"/>
    </xf>
    <xf numFmtId="2" fontId="46" fillId="0" borderId="11" xfId="42" quotePrefix="1" applyNumberFormat="1" applyFont="1" applyBorder="1" applyAlignment="1">
      <alignment horizontal="center" vertical="center" wrapText="1"/>
    </xf>
    <xf numFmtId="0" fontId="46" fillId="0" borderId="44" xfId="42" applyFont="1" applyBorder="1" applyAlignment="1">
      <alignment horizontal="left" vertical="center" wrapText="1"/>
    </xf>
    <xf numFmtId="0" fontId="46" fillId="32" borderId="12" xfId="42" applyFont="1" applyFill="1" applyBorder="1" applyAlignment="1">
      <alignment horizontal="center" vertical="center"/>
    </xf>
    <xf numFmtId="0" fontId="15" fillId="31" borderId="118" xfId="42" applyFont="1" applyFill="1" applyBorder="1" applyAlignment="1">
      <alignment horizontal="center" vertical="center" wrapText="1"/>
    </xf>
    <xf numFmtId="0" fontId="13" fillId="31" borderId="106" xfId="42" applyFont="1" applyFill="1" applyBorder="1" applyAlignment="1">
      <alignment horizontal="left" vertical="center" wrapText="1"/>
    </xf>
    <xf numFmtId="0" fontId="31" fillId="31" borderId="118" xfId="42" applyFont="1" applyFill="1" applyBorder="1" applyAlignment="1">
      <alignment horizontal="center" vertical="center"/>
    </xf>
    <xf numFmtId="0" fontId="13" fillId="31" borderId="106" xfId="42" applyFont="1" applyFill="1" applyBorder="1" applyAlignment="1">
      <alignment horizontal="right" vertical="center" wrapText="1"/>
    </xf>
    <xf numFmtId="2" fontId="46" fillId="0" borderId="83" xfId="42" applyNumberFormat="1" applyFont="1" applyBorder="1" applyAlignment="1">
      <alignment horizontal="center" vertical="center" wrapText="1"/>
    </xf>
    <xf numFmtId="2" fontId="46" fillId="0" borderId="84" xfId="42" applyNumberFormat="1" applyFont="1" applyBorder="1" applyAlignment="1">
      <alignment horizontal="center" vertical="center" wrapText="1"/>
    </xf>
    <xf numFmtId="0" fontId="46" fillId="32" borderId="44" xfId="42" applyFont="1" applyFill="1" applyBorder="1" applyAlignment="1">
      <alignment horizontal="center" vertical="center"/>
    </xf>
    <xf numFmtId="1" fontId="46" fillId="0" borderId="75" xfId="42" applyNumberFormat="1" applyFont="1" applyBorder="1" applyAlignment="1">
      <alignment horizontal="center" vertical="center"/>
    </xf>
    <xf numFmtId="0" fontId="46" fillId="0" borderId="12" xfId="42" applyFont="1" applyBorder="1" applyAlignment="1">
      <alignment horizontal="center" vertical="center"/>
    </xf>
    <xf numFmtId="1" fontId="46" fillId="0" borderId="12" xfId="42" applyNumberFormat="1" applyFont="1" applyBorder="1" applyAlignment="1">
      <alignment horizontal="center" vertical="center"/>
    </xf>
    <xf numFmtId="0" fontId="60" fillId="0" borderId="0" xfId="42" applyFont="1"/>
    <xf numFmtId="0" fontId="121" fillId="0" borderId="0" xfId="42" applyFont="1" applyAlignment="1">
      <alignment horizontal="center" vertical="center"/>
    </xf>
    <xf numFmtId="0" fontId="5" fillId="0" borderId="0" xfId="42" applyFont="1"/>
    <xf numFmtId="0" fontId="97" fillId="0" borderId="0" xfId="42" applyFont="1" applyAlignment="1">
      <alignment horizontal="right" vertical="center"/>
    </xf>
    <xf numFmtId="0" fontId="46" fillId="0" borderId="0" xfId="42" applyFont="1"/>
    <xf numFmtId="0" fontId="46" fillId="0" borderId="0" xfId="42" applyFont="1" applyAlignment="1">
      <alignment horizontal="center" vertical="center"/>
    </xf>
    <xf numFmtId="0" fontId="96" fillId="0" borderId="0" xfId="42" applyFont="1"/>
    <xf numFmtId="0" fontId="15" fillId="0" borderId="0" xfId="42" applyFont="1" applyAlignment="1">
      <alignment horizontal="center" vertical="center" wrapText="1"/>
    </xf>
    <xf numFmtId="0" fontId="45" fillId="0" borderId="0" xfId="42" applyFont="1" applyAlignment="1">
      <alignment horizontal="center" vertical="center"/>
    </xf>
    <xf numFmtId="0" fontId="13" fillId="0" borderId="12" xfId="42" applyFont="1" applyBorder="1" applyAlignment="1">
      <alignment horizontal="center" vertical="center" wrapText="1"/>
    </xf>
    <xf numFmtId="0" fontId="46" fillId="0" borderId="154" xfId="42" applyFont="1" applyBorder="1" applyAlignment="1">
      <alignment horizontal="center" vertical="center" wrapText="1"/>
    </xf>
    <xf numFmtId="0" fontId="46" fillId="0" borderId="155" xfId="42" applyFont="1" applyBorder="1" applyAlignment="1">
      <alignment horizontal="center" vertical="center" wrapText="1"/>
    </xf>
    <xf numFmtId="0" fontId="46" fillId="0" borderId="156" xfId="42" applyFont="1" applyBorder="1" applyAlignment="1">
      <alignment horizontal="center" vertical="center" wrapText="1"/>
    </xf>
    <xf numFmtId="0" fontId="46" fillId="0" borderId="156" xfId="42" applyFont="1" applyBorder="1" applyAlignment="1">
      <alignment horizontal="center" vertical="center"/>
    </xf>
    <xf numFmtId="0" fontId="46" fillId="0" borderId="154" xfId="42" applyFont="1" applyBorder="1" applyAlignment="1">
      <alignment horizontal="center" vertical="center"/>
    </xf>
    <xf numFmtId="0" fontId="46" fillId="0" borderId="157" xfId="42" applyFont="1" applyBorder="1" applyAlignment="1">
      <alignment horizontal="center" vertical="center" wrapText="1"/>
    </xf>
    <xf numFmtId="0" fontId="46" fillId="0" borderId="158" xfId="42" applyFont="1" applyBorder="1" applyAlignment="1">
      <alignment horizontal="center" vertical="center" wrapText="1"/>
    </xf>
    <xf numFmtId="0" fontId="46" fillId="0" borderId="159" xfId="42" applyFont="1" applyBorder="1" applyAlignment="1">
      <alignment horizontal="center" vertical="center"/>
    </xf>
    <xf numFmtId="0" fontId="46" fillId="0" borderId="160" xfId="42" applyFont="1" applyBorder="1" applyAlignment="1">
      <alignment horizontal="center" vertical="center" wrapText="1"/>
    </xf>
    <xf numFmtId="0" fontId="46" fillId="0" borderId="161" xfId="42" applyFont="1" applyBorder="1" applyAlignment="1">
      <alignment horizontal="center" vertical="center"/>
    </xf>
    <xf numFmtId="0" fontId="46" fillId="0" borderId="162" xfId="42" applyFont="1" applyBorder="1" applyAlignment="1">
      <alignment horizontal="center" vertical="center" wrapText="1"/>
    </xf>
    <xf numFmtId="0" fontId="46" fillId="0" borderId="163" xfId="42" applyFont="1" applyBorder="1" applyAlignment="1">
      <alignment horizontal="center" vertical="center" wrapText="1"/>
    </xf>
    <xf numFmtId="0" fontId="46" fillId="0" borderId="164" xfId="42" applyFont="1" applyBorder="1" applyAlignment="1">
      <alignment horizontal="center" vertical="center" wrapText="1"/>
    </xf>
    <xf numFmtId="0" fontId="46" fillId="0" borderId="165" xfId="42" applyFont="1" applyBorder="1"/>
    <xf numFmtId="0" fontId="46" fillId="0" borderId="167" xfId="42" applyFont="1" applyBorder="1" applyAlignment="1">
      <alignment horizontal="center" vertical="center" wrapText="1"/>
    </xf>
    <xf numFmtId="0" fontId="46" fillId="0" borderId="168" xfId="42" applyFont="1" applyBorder="1" applyAlignment="1">
      <alignment horizontal="center" vertical="center" wrapText="1"/>
    </xf>
    <xf numFmtId="0" fontId="46" fillId="0" borderId="169" xfId="42" applyFont="1" applyBorder="1" applyAlignment="1">
      <alignment horizontal="center" vertical="center" wrapText="1"/>
    </xf>
    <xf numFmtId="0" fontId="46" fillId="0" borderId="170" xfId="42" applyFont="1" applyBorder="1" applyAlignment="1">
      <alignment horizontal="center" vertical="center" wrapText="1"/>
    </xf>
    <xf numFmtId="0" fontId="46" fillId="0" borderId="171" xfId="42" applyFont="1" applyBorder="1" applyAlignment="1">
      <alignment horizontal="center" vertical="center" wrapText="1"/>
    </xf>
    <xf numFmtId="0" fontId="46" fillId="0" borderId="169" xfId="42" applyFont="1" applyBorder="1" applyAlignment="1">
      <alignment horizontal="center" vertical="center"/>
    </xf>
    <xf numFmtId="0" fontId="46" fillId="0" borderId="172" xfId="42" applyFont="1" applyBorder="1" applyAlignment="1">
      <alignment horizontal="center" vertical="center"/>
    </xf>
    <xf numFmtId="0" fontId="24" fillId="0" borderId="0" xfId="42" applyFont="1" applyAlignment="1">
      <alignment wrapText="1"/>
    </xf>
    <xf numFmtId="0" fontId="46" fillId="0" borderId="155" xfId="42" applyFont="1" applyBorder="1" applyAlignment="1">
      <alignment horizontal="left" vertical="center" wrapText="1"/>
    </xf>
    <xf numFmtId="0" fontId="15" fillId="0" borderId="0" xfId="42" applyFont="1" applyAlignment="1">
      <alignment horizontal="left" vertical="top" wrapText="1"/>
    </xf>
    <xf numFmtId="0" fontId="5" fillId="0" borderId="66" xfId="42" applyFont="1" applyBorder="1"/>
    <xf numFmtId="0" fontId="46" fillId="0" borderId="66" xfId="42" applyFont="1" applyBorder="1" applyAlignment="1">
      <alignment horizontal="center" vertical="center"/>
    </xf>
    <xf numFmtId="0" fontId="46" fillId="0" borderId="66" xfId="42" applyFont="1" applyBorder="1" applyAlignment="1">
      <alignment horizontal="left" vertical="center" wrapText="1"/>
    </xf>
    <xf numFmtId="0" fontId="13" fillId="0" borderId="0" xfId="42" applyFont="1" applyAlignment="1">
      <alignment horizontal="center" vertical="center" wrapText="1"/>
    </xf>
    <xf numFmtId="0" fontId="46" fillId="0" borderId="37" xfId="42" applyFont="1" applyBorder="1" applyAlignment="1">
      <alignment horizontal="center" vertical="center"/>
    </xf>
    <xf numFmtId="0" fontId="46" fillId="0" borderId="37" xfId="42" applyFont="1" applyBorder="1" applyAlignment="1">
      <alignment horizontal="left" vertical="center" wrapText="1"/>
    </xf>
    <xf numFmtId="0" fontId="126" fillId="33" borderId="12" xfId="42" applyFont="1" applyFill="1" applyBorder="1" applyAlignment="1" applyProtection="1">
      <alignment horizontal="center" vertical="center"/>
      <protection locked="0"/>
    </xf>
    <xf numFmtId="0" fontId="126" fillId="33" borderId="75" xfId="42" applyFont="1" applyFill="1" applyBorder="1" applyAlignment="1" applyProtection="1">
      <alignment horizontal="center" vertical="center"/>
      <protection locked="0"/>
    </xf>
    <xf numFmtId="0" fontId="96" fillId="30" borderId="73" xfId="42" applyFont="1" applyFill="1" applyBorder="1" applyAlignment="1">
      <alignment wrapText="1"/>
    </xf>
    <xf numFmtId="0" fontId="96" fillId="30" borderId="73" xfId="42" applyFont="1" applyFill="1" applyBorder="1"/>
    <xf numFmtId="0" fontId="96" fillId="30" borderId="97" xfId="42" applyFont="1" applyFill="1" applyBorder="1"/>
    <xf numFmtId="164" fontId="111" fillId="30" borderId="95" xfId="42" applyNumberFormat="1" applyFont="1" applyFill="1" applyBorder="1" applyAlignment="1">
      <alignment vertical="center"/>
    </xf>
    <xf numFmtId="0" fontId="96" fillId="30" borderId="88" xfId="42" applyFont="1" applyFill="1" applyBorder="1" applyAlignment="1">
      <alignment wrapText="1"/>
    </xf>
    <xf numFmtId="0" fontId="96" fillId="30" borderId="88" xfId="42" applyFont="1" applyFill="1" applyBorder="1"/>
    <xf numFmtId="0" fontId="96" fillId="30" borderId="96" xfId="42" applyFont="1" applyFill="1" applyBorder="1"/>
    <xf numFmtId="0" fontId="46" fillId="0" borderId="75" xfId="42" applyFont="1" applyBorder="1" applyAlignment="1">
      <alignment vertical="center" wrapText="1"/>
    </xf>
    <xf numFmtId="0" fontId="46" fillId="0" borderId="12" xfId="42" applyFont="1" applyBorder="1" applyAlignment="1">
      <alignment vertical="center" wrapText="1"/>
    </xf>
    <xf numFmtId="0" fontId="118" fillId="32" borderId="18" xfId="42" applyFont="1" applyFill="1" applyBorder="1" applyAlignment="1">
      <alignment vertical="center" wrapText="1"/>
    </xf>
    <xf numFmtId="0" fontId="118" fillId="32" borderId="12" xfId="42" applyFont="1" applyFill="1" applyBorder="1" applyAlignment="1">
      <alignment horizontal="center" vertical="center" wrapText="1"/>
    </xf>
    <xf numFmtId="0" fontId="126" fillId="0" borderId="12" xfId="42" applyFont="1" applyBorder="1" applyAlignment="1" applyProtection="1">
      <alignment horizontal="center" vertical="center" wrapText="1"/>
      <protection locked="0"/>
    </xf>
    <xf numFmtId="0" fontId="46" fillId="32" borderId="12" xfId="42" applyFont="1" applyFill="1" applyBorder="1" applyAlignment="1">
      <alignment vertical="center" wrapText="1"/>
    </xf>
    <xf numFmtId="2" fontId="46" fillId="0" borderId="11" xfId="42" applyNumberFormat="1" applyFont="1" applyBorder="1" applyAlignment="1">
      <alignment horizontal="center" vertical="center" wrapText="1"/>
    </xf>
    <xf numFmtId="0" fontId="126" fillId="0" borderId="44" xfId="42" applyFont="1" applyBorder="1" applyAlignment="1" applyProtection="1">
      <alignment horizontal="center" vertical="center" wrapText="1"/>
      <protection locked="0"/>
    </xf>
    <xf numFmtId="0" fontId="46" fillId="0" borderId="44" xfId="42" applyFont="1" applyBorder="1" applyAlignment="1">
      <alignment vertical="center" wrapText="1"/>
    </xf>
    <xf numFmtId="0" fontId="58" fillId="31" borderId="121" xfId="42" applyFont="1" applyFill="1" applyBorder="1" applyAlignment="1">
      <alignment horizontal="left" vertical="center" wrapText="1"/>
    </xf>
    <xf numFmtId="0" fontId="13" fillId="31" borderId="106" xfId="42" applyFont="1" applyFill="1" applyBorder="1" applyAlignment="1">
      <alignment horizontal="center" vertical="center" wrapText="1"/>
    </xf>
    <xf numFmtId="0" fontId="96" fillId="0" borderId="0" xfId="42" applyFont="1" applyAlignment="1">
      <alignment horizontal="center"/>
    </xf>
    <xf numFmtId="0" fontId="15" fillId="0" borderId="0" xfId="42" applyFont="1" applyAlignment="1">
      <alignment horizontal="center" vertical="center"/>
    </xf>
    <xf numFmtId="0" fontId="46" fillId="0" borderId="164" xfId="42" applyFont="1" applyBorder="1" applyAlignment="1">
      <alignment vertical="center" wrapText="1"/>
    </xf>
    <xf numFmtId="0" fontId="3" fillId="0" borderId="0" xfId="42" applyFont="1" applyAlignment="1">
      <alignment horizontal="center" wrapText="1"/>
    </xf>
    <xf numFmtId="0" fontId="5" fillId="0" borderId="0" xfId="42" applyFont="1" applyAlignment="1">
      <alignment horizontal="center" vertical="center"/>
    </xf>
    <xf numFmtId="2" fontId="13" fillId="0" borderId="12" xfId="42" applyNumberFormat="1" applyFont="1" applyBorder="1" applyAlignment="1">
      <alignment horizontal="center" vertical="center" wrapText="1"/>
    </xf>
    <xf numFmtId="0" fontId="46" fillId="0" borderId="155" xfId="42" applyFont="1" applyBorder="1" applyAlignment="1">
      <alignment horizontal="center" vertical="center"/>
    </xf>
    <xf numFmtId="0" fontId="46" fillId="0" borderId="0" xfId="42" applyFont="1" applyAlignment="1">
      <alignment horizontal="left" vertical="center" wrapText="1"/>
    </xf>
    <xf numFmtId="0" fontId="46" fillId="0" borderId="18" xfId="42" applyFont="1" applyBorder="1" applyAlignment="1">
      <alignment vertical="center" wrapText="1"/>
    </xf>
    <xf numFmtId="0" fontId="46" fillId="0" borderId="18" xfId="42" applyFont="1" applyBorder="1" applyAlignment="1">
      <alignment horizontal="center" vertical="center"/>
    </xf>
    <xf numFmtId="0" fontId="46" fillId="0" borderId="12" xfId="42" applyFont="1" applyBorder="1" applyAlignment="1">
      <alignment horizontal="center" vertical="center" wrapText="1"/>
    </xf>
    <xf numFmtId="0" fontId="126" fillId="0" borderId="18" xfId="42" applyFont="1" applyBorder="1" applyAlignment="1" applyProtection="1">
      <alignment horizontal="center" vertical="center" wrapText="1"/>
      <protection locked="0"/>
    </xf>
    <xf numFmtId="0" fontId="126" fillId="0" borderId="75" xfId="42" applyFont="1" applyBorder="1" applyAlignment="1" applyProtection="1">
      <alignment horizontal="center" vertical="center" wrapText="1"/>
      <protection locked="0"/>
    </xf>
    <xf numFmtId="0" fontId="15" fillId="26" borderId="10" xfId="42" applyFont="1" applyFill="1" applyBorder="1" applyAlignment="1">
      <alignment horizontal="center" vertical="center"/>
    </xf>
    <xf numFmtId="0" fontId="15" fillId="26" borderId="20" xfId="42" applyFont="1" applyFill="1" applyBorder="1" applyAlignment="1">
      <alignment horizontal="center" vertical="center"/>
    </xf>
    <xf numFmtId="0" fontId="46" fillId="0" borderId="16" xfId="42" applyFont="1" applyBorder="1" applyAlignment="1">
      <alignment horizontal="center" vertical="center" wrapText="1"/>
    </xf>
    <xf numFmtId="0" fontId="46" fillId="0" borderId="18" xfId="42" applyFont="1" applyBorder="1" applyAlignment="1">
      <alignment horizontal="center" vertical="center" wrapText="1"/>
    </xf>
    <xf numFmtId="0" fontId="97" fillId="0" borderId="15" xfId="42" applyFont="1" applyBorder="1" applyAlignment="1" applyProtection="1">
      <alignment horizontal="left" vertical="center" wrapText="1"/>
      <protection locked="0"/>
    </xf>
    <xf numFmtId="0" fontId="97" fillId="0" borderId="63" xfId="42" applyFont="1" applyBorder="1" applyAlignment="1" applyProtection="1">
      <alignment horizontal="left" vertical="center" wrapText="1"/>
      <protection locked="0"/>
    </xf>
    <xf numFmtId="0" fontId="131" fillId="0" borderId="45" xfId="42" applyFont="1" applyBorder="1" applyAlignment="1" applyProtection="1">
      <alignment horizontal="left" vertical="center" wrapText="1"/>
      <protection locked="0"/>
    </xf>
    <xf numFmtId="0" fontId="131" fillId="0" borderId="121" xfId="42" applyFont="1" applyBorder="1" applyAlignment="1" applyProtection="1">
      <alignment horizontal="left" vertical="center" wrapText="1"/>
      <protection locked="0"/>
    </xf>
    <xf numFmtId="1" fontId="126" fillId="0" borderId="44" xfId="42" applyNumberFormat="1" applyFont="1" applyBorder="1" applyAlignment="1" applyProtection="1">
      <alignment horizontal="center" vertical="center" wrapText="1"/>
      <protection locked="0"/>
    </xf>
    <xf numFmtId="0" fontId="46" fillId="0" borderId="173" xfId="42" applyFont="1" applyBorder="1" applyAlignment="1">
      <alignment vertical="center" wrapText="1"/>
    </xf>
    <xf numFmtId="0" fontId="45" fillId="0" borderId="163" xfId="42" applyFont="1" applyBorder="1" applyAlignment="1">
      <alignment horizontal="center" wrapText="1"/>
    </xf>
    <xf numFmtId="0" fontId="45" fillId="0" borderId="164" xfId="42" applyFont="1" applyBorder="1" applyAlignment="1">
      <alignment horizontal="center" wrapText="1"/>
    </xf>
    <xf numFmtId="0" fontId="46" fillId="0" borderId="171" xfId="42" applyFont="1" applyBorder="1" applyAlignment="1">
      <alignment horizontal="center" vertical="center"/>
    </xf>
    <xf numFmtId="0" fontId="46" fillId="0" borderId="174" xfId="42" applyFont="1" applyBorder="1" applyAlignment="1">
      <alignment horizontal="center" vertical="center" wrapText="1"/>
    </xf>
    <xf numFmtId="0" fontId="46" fillId="0" borderId="175" xfId="42" applyFont="1" applyBorder="1" applyAlignment="1">
      <alignment horizontal="center" vertical="center" wrapText="1"/>
    </xf>
    <xf numFmtId="0" fontId="46" fillId="0" borderId="175" xfId="42" applyFont="1" applyBorder="1" applyAlignment="1">
      <alignment horizontal="center" vertical="center"/>
    </xf>
    <xf numFmtId="164" fontId="46" fillId="0" borderId="16" xfId="0" quotePrefix="1" applyNumberFormat="1" applyFont="1" applyBorder="1" applyAlignment="1">
      <alignment horizontal="center" vertical="center"/>
    </xf>
    <xf numFmtId="0" fontId="45" fillId="0" borderId="155" xfId="42" applyFont="1" applyBorder="1" applyAlignment="1">
      <alignment horizontal="center" wrapText="1"/>
    </xf>
    <xf numFmtId="0" fontId="45" fillId="0" borderId="156" xfId="42" applyFont="1" applyBorder="1" applyAlignment="1">
      <alignment horizontal="center" wrapText="1"/>
    </xf>
    <xf numFmtId="0" fontId="46" fillId="0" borderId="19" xfId="42" applyFont="1" applyBorder="1" applyAlignment="1">
      <alignment horizontal="center" vertical="center" wrapText="1"/>
    </xf>
    <xf numFmtId="164" fontId="46" fillId="0" borderId="12" xfId="0" quotePrefix="1" applyNumberFormat="1" applyFont="1" applyBorder="1" applyAlignment="1">
      <alignment horizontal="center" vertical="center"/>
    </xf>
    <xf numFmtId="0" fontId="45" fillId="0" borderId="0" xfId="42" applyFont="1" applyAlignment="1">
      <alignment horizontal="center" wrapText="1"/>
    </xf>
    <xf numFmtId="0" fontId="119" fillId="0" borderId="155" xfId="42" applyFont="1" applyBorder="1" applyAlignment="1">
      <alignment horizontal="center" wrapText="1"/>
    </xf>
    <xf numFmtId="0" fontId="119" fillId="0" borderId="156" xfId="42" applyFont="1" applyBorder="1" applyAlignment="1">
      <alignment horizontal="center" wrapText="1"/>
    </xf>
    <xf numFmtId="0" fontId="131" fillId="0" borderId="63" xfId="42" applyFont="1" applyBorder="1" applyAlignment="1" applyProtection="1">
      <alignment horizontal="left" vertical="center" wrapText="1"/>
      <protection locked="0"/>
    </xf>
    <xf numFmtId="0" fontId="131" fillId="0" borderId="15" xfId="42" applyFont="1" applyBorder="1" applyAlignment="1" applyProtection="1">
      <alignment horizontal="left" vertical="center" wrapText="1"/>
      <protection locked="0"/>
    </xf>
    <xf numFmtId="2" fontId="46" fillId="0" borderId="12" xfId="0" quotePrefix="1" applyNumberFormat="1" applyFont="1" applyBorder="1" applyAlignment="1">
      <alignment horizontal="center" vertical="center"/>
    </xf>
    <xf numFmtId="164" fontId="46" fillId="0" borderId="65" xfId="0" quotePrefix="1" applyNumberFormat="1" applyFont="1" applyBorder="1" applyAlignment="1">
      <alignment horizontal="center" vertical="center"/>
    </xf>
    <xf numFmtId="0" fontId="126" fillId="0" borderId="16" xfId="42" applyFont="1" applyBorder="1" applyAlignment="1" applyProtection="1">
      <alignment horizontal="center" vertical="center" wrapText="1"/>
      <protection locked="0"/>
    </xf>
    <xf numFmtId="2" fontId="46" fillId="0" borderId="84" xfId="0" quotePrefix="1" applyNumberFormat="1" applyFont="1" applyBorder="1" applyAlignment="1">
      <alignment horizontal="center" vertical="center"/>
    </xf>
    <xf numFmtId="0" fontId="46" fillId="0" borderId="44" xfId="0" applyFont="1" applyBorder="1" applyAlignment="1">
      <alignment horizontal="left" vertical="center" wrapText="1"/>
    </xf>
    <xf numFmtId="0" fontId="118" fillId="32" borderId="44" xfId="42" applyFont="1" applyFill="1" applyBorder="1" applyAlignment="1">
      <alignment horizontal="center" vertical="center" wrapText="1"/>
    </xf>
    <xf numFmtId="0" fontId="46" fillId="0" borderId="176" xfId="42" applyFont="1" applyBorder="1" applyAlignment="1">
      <alignment horizontal="center" vertical="center" wrapText="1"/>
    </xf>
    <xf numFmtId="0" fontId="46" fillId="0" borderId="177" xfId="42" applyFont="1" applyBorder="1" applyAlignment="1">
      <alignment horizontal="center" vertical="center" wrapText="1"/>
    </xf>
    <xf numFmtId="0" fontId="46" fillId="0" borderId="178" xfId="42" applyFont="1" applyBorder="1" applyAlignment="1">
      <alignment horizontal="center" vertical="center"/>
    </xf>
    <xf numFmtId="0" fontId="46" fillId="0" borderId="179" xfId="42" applyFont="1" applyBorder="1" applyAlignment="1">
      <alignment horizontal="center" vertical="center" wrapText="1"/>
    </xf>
    <xf numFmtId="0" fontId="46" fillId="0" borderId="178" xfId="42" applyFont="1" applyBorder="1" applyAlignment="1">
      <alignment horizontal="center" vertical="center" wrapText="1"/>
    </xf>
    <xf numFmtId="0" fontId="45" fillId="0" borderId="177" xfId="42" applyFont="1" applyBorder="1" applyAlignment="1">
      <alignment horizontal="center" wrapText="1"/>
    </xf>
    <xf numFmtId="0" fontId="45" fillId="0" borderId="178" xfId="42" applyFont="1" applyBorder="1" applyAlignment="1">
      <alignment horizontal="center" wrapText="1"/>
    </xf>
    <xf numFmtId="0" fontId="46" fillId="0" borderId="66" xfId="42" applyFont="1" applyBorder="1" applyAlignment="1">
      <alignment horizontal="center" vertical="center" wrapText="1"/>
    </xf>
    <xf numFmtId="2" fontId="46" fillId="0" borderId="12" xfId="42" applyNumberFormat="1" applyFont="1" applyBorder="1" applyAlignment="1">
      <alignment horizontal="center" vertical="center" wrapText="1"/>
    </xf>
    <xf numFmtId="0" fontId="46" fillId="0" borderId="18" xfId="0" applyFont="1" applyBorder="1" applyAlignment="1">
      <alignment vertical="center" wrapText="1"/>
    </xf>
    <xf numFmtId="0" fontId="126" fillId="0" borderId="43" xfId="42" applyFont="1" applyBorder="1" applyAlignment="1" applyProtection="1">
      <alignment horizontal="center" vertical="center" wrapText="1"/>
      <protection locked="0"/>
    </xf>
    <xf numFmtId="2" fontId="118" fillId="0" borderId="12" xfId="42" applyNumberFormat="1" applyFont="1" applyBorder="1" applyAlignment="1" applyProtection="1">
      <alignment horizontal="center" vertical="center" wrapText="1"/>
      <protection locked="0"/>
    </xf>
    <xf numFmtId="164" fontId="46" fillId="0" borderId="84" xfId="0" quotePrefix="1" applyNumberFormat="1" applyFont="1" applyBorder="1" applyAlignment="1">
      <alignment horizontal="center" vertical="center"/>
    </xf>
    <xf numFmtId="0" fontId="46" fillId="32" borderId="44" xfId="42" applyFont="1" applyFill="1" applyBorder="1" applyAlignment="1">
      <alignment horizontal="center" vertical="center" wrapText="1"/>
    </xf>
    <xf numFmtId="0" fontId="15" fillId="26" borderId="68" xfId="42" applyFont="1" applyFill="1" applyBorder="1" applyAlignment="1">
      <alignment horizontal="center" vertical="center"/>
    </xf>
    <xf numFmtId="0" fontId="46" fillId="0" borderId="20" xfId="42" applyFont="1" applyBorder="1" applyAlignment="1">
      <alignment horizontal="center" vertical="center" wrapText="1"/>
    </xf>
    <xf numFmtId="0" fontId="46" fillId="0" borderId="21" xfId="42" applyFont="1" applyBorder="1" applyAlignment="1">
      <alignment horizontal="center" vertical="center" wrapText="1"/>
    </xf>
    <xf numFmtId="0" fontId="6" fillId="0" borderId="0" xfId="0" applyFont="1" applyAlignment="1" applyProtection="1">
      <alignment wrapText="1"/>
      <protection locked="0"/>
    </xf>
    <xf numFmtId="2" fontId="6" fillId="0" borderId="12" xfId="0" applyNumberFormat="1" applyFont="1" applyBorder="1" applyAlignment="1" applyProtection="1">
      <alignment horizontal="center"/>
      <protection locked="0"/>
    </xf>
    <xf numFmtId="0" fontId="6" fillId="0" borderId="0" xfId="0" applyFont="1" applyAlignment="1" applyProtection="1">
      <alignment horizontal="center" wrapText="1"/>
      <protection locked="0"/>
    </xf>
    <xf numFmtId="0" fontId="6" fillId="0" borderId="0" xfId="0" applyFont="1" applyAlignment="1" applyProtection="1">
      <alignment horizontal="center"/>
      <protection locked="0"/>
    </xf>
    <xf numFmtId="0" fontId="6" fillId="0" borderId="19" xfId="0" applyFont="1" applyBorder="1" applyAlignment="1" applyProtection="1">
      <alignment horizontal="center" wrapText="1"/>
      <protection locked="0"/>
    </xf>
    <xf numFmtId="0" fontId="6" fillId="0" borderId="12" xfId="0" applyFont="1" applyBorder="1" applyAlignment="1" applyProtection="1">
      <alignment horizontal="center"/>
      <protection locked="0"/>
    </xf>
    <xf numFmtId="0" fontId="6" fillId="0" borderId="12" xfId="0" quotePrefix="1" applyFont="1" applyBorder="1" applyAlignment="1" applyProtection="1">
      <alignment horizontal="center"/>
      <protection locked="0"/>
    </xf>
    <xf numFmtId="0" fontId="34" fillId="0" borderId="153" xfId="0" applyFont="1" applyBorder="1" applyAlignment="1" applyProtection="1">
      <alignment horizontal="center" vertical="center" wrapText="1"/>
      <protection locked="0"/>
    </xf>
    <xf numFmtId="0" fontId="20" fillId="0" borderId="124" xfId="0" quotePrefix="1" applyFont="1" applyBorder="1" applyAlignment="1" applyProtection="1">
      <alignment horizontal="center" vertical="center"/>
      <protection locked="0"/>
    </xf>
    <xf numFmtId="0" fontId="20" fillId="0" borderId="118" xfId="0" quotePrefix="1" applyFont="1" applyBorder="1" applyAlignment="1" applyProtection="1">
      <alignment horizontal="center" vertical="center"/>
      <protection locked="0"/>
    </xf>
    <xf numFmtId="0" fontId="20" fillId="0" borderId="117" xfId="0" applyFont="1" applyBorder="1" applyAlignment="1" applyProtection="1">
      <alignment horizontal="center" vertical="center"/>
      <protection locked="0"/>
    </xf>
    <xf numFmtId="0" fontId="34" fillId="0" borderId="140"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1" fontId="6" fillId="0" borderId="12" xfId="0" applyNumberFormat="1"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2" fontId="6" fillId="0" borderId="0" xfId="0" applyNumberFormat="1" applyFont="1" applyProtection="1">
      <protection locked="0"/>
    </xf>
    <xf numFmtId="0" fontId="6" fillId="0" borderId="16" xfId="0" applyFont="1" applyBorder="1" applyAlignment="1" applyProtection="1">
      <alignment horizontal="center"/>
      <protection locked="0"/>
    </xf>
    <xf numFmtId="0" fontId="6" fillId="0" borderId="16" xfId="0" quotePrefix="1" applyFont="1" applyBorder="1" applyAlignment="1" applyProtection="1">
      <alignment horizontal="center"/>
      <protection locked="0"/>
    </xf>
    <xf numFmtId="0" fontId="34" fillId="0" borderId="153" xfId="0" applyFont="1" applyBorder="1" applyAlignment="1" applyProtection="1">
      <alignment horizontal="center"/>
      <protection locked="0"/>
    </xf>
    <xf numFmtId="0" fontId="20" fillId="0" borderId="153" xfId="0" applyFont="1" applyBorder="1" applyAlignment="1" applyProtection="1">
      <alignment horizontal="center" wrapText="1"/>
      <protection locked="0"/>
    </xf>
    <xf numFmtId="0" fontId="20" fillId="0" borderId="133" xfId="0" applyFont="1" applyBorder="1" applyAlignment="1" applyProtection="1">
      <alignment horizontal="center"/>
      <protection locked="0"/>
    </xf>
    <xf numFmtId="0" fontId="20" fillId="0" borderId="118" xfId="0" applyFont="1" applyBorder="1" applyAlignment="1" applyProtection="1">
      <alignment horizontal="center" wrapText="1"/>
      <protection locked="0"/>
    </xf>
    <xf numFmtId="0" fontId="34" fillId="0" borderId="153" xfId="0" applyFont="1" applyBorder="1" applyAlignment="1" applyProtection="1">
      <alignment horizontal="center" wrapText="1"/>
      <protection locked="0"/>
    </xf>
    <xf numFmtId="0" fontId="46" fillId="0" borderId="176" xfId="42" applyFont="1" applyBorder="1" applyAlignment="1">
      <alignment horizontal="center" vertical="center"/>
    </xf>
    <xf numFmtId="0" fontId="45" fillId="0" borderId="180" xfId="42" applyFont="1" applyBorder="1" applyAlignment="1">
      <alignment horizontal="center" wrapText="1"/>
    </xf>
    <xf numFmtId="0" fontId="45" fillId="0" borderId="181" xfId="42" applyFont="1" applyBorder="1" applyAlignment="1">
      <alignment horizontal="center" wrapText="1"/>
    </xf>
    <xf numFmtId="0" fontId="46" fillId="0" borderId="180" xfId="42" applyFont="1" applyBorder="1" applyAlignment="1">
      <alignment horizontal="center" vertical="center" wrapText="1"/>
    </xf>
    <xf numFmtId="0" fontId="119" fillId="0" borderId="180" xfId="42" applyFont="1" applyBorder="1" applyAlignment="1">
      <alignment horizontal="center" wrapText="1"/>
    </xf>
    <xf numFmtId="0" fontId="46" fillId="0" borderId="181" xfId="42" applyFont="1" applyBorder="1" applyAlignment="1">
      <alignment horizontal="center" vertical="center" wrapText="1"/>
    </xf>
    <xf numFmtId="0" fontId="46" fillId="0" borderId="19" xfId="42" applyFont="1" applyBorder="1" applyProtection="1">
      <protection locked="0"/>
    </xf>
    <xf numFmtId="0" fontId="46" fillId="0" borderId="160" xfId="42" applyFont="1" applyBorder="1" applyAlignment="1">
      <alignment horizontal="center" vertical="center"/>
    </xf>
    <xf numFmtId="0" fontId="46" fillId="0" borderId="167" xfId="42" applyFont="1" applyBorder="1" applyAlignment="1">
      <alignment horizontal="center" vertical="center"/>
    </xf>
    <xf numFmtId="0" fontId="46" fillId="0" borderId="170" xfId="42" applyFont="1" applyBorder="1" applyAlignment="1">
      <alignment horizontal="center" vertical="center"/>
    </xf>
    <xf numFmtId="0" fontId="46" fillId="0" borderId="68" xfId="42" applyFont="1" applyBorder="1" applyProtection="1">
      <protection locked="0"/>
    </xf>
    <xf numFmtId="0" fontId="46" fillId="0" borderId="162" xfId="42" applyFont="1" applyBorder="1" applyProtection="1">
      <protection locked="0"/>
    </xf>
    <xf numFmtId="0" fontId="46" fillId="0" borderId="182" xfId="42" applyFont="1" applyBorder="1" applyAlignment="1">
      <alignment horizontal="center" vertical="center" wrapText="1"/>
    </xf>
    <xf numFmtId="0" fontId="46" fillId="0" borderId="183" xfId="42" applyFont="1" applyBorder="1" applyAlignment="1">
      <alignment horizontal="center" vertical="center" wrapText="1"/>
    </xf>
    <xf numFmtId="0" fontId="46" fillId="0" borderId="182" xfId="42" applyFont="1" applyBorder="1" applyAlignment="1">
      <alignment horizontal="center" vertical="center"/>
    </xf>
    <xf numFmtId="0" fontId="46" fillId="0" borderId="184" xfId="42" applyFont="1" applyBorder="1" applyAlignment="1">
      <alignment horizontal="center" vertical="center"/>
    </xf>
    <xf numFmtId="0" fontId="46" fillId="0" borderId="185" xfId="42" applyFont="1" applyBorder="1" applyAlignment="1">
      <alignment horizontal="center" vertical="center" wrapText="1"/>
    </xf>
    <xf numFmtId="0" fontId="46" fillId="0" borderId="19" xfId="42" applyFont="1" applyBorder="1" applyAlignment="1">
      <alignment horizontal="center" vertical="center"/>
    </xf>
    <xf numFmtId="0" fontId="46" fillId="0" borderId="68" xfId="42" applyFont="1" applyBorder="1" applyAlignment="1">
      <alignment horizontal="center" vertical="center"/>
    </xf>
    <xf numFmtId="0" fontId="46" fillId="0" borderId="165" xfId="42" applyFont="1" applyBorder="1" applyAlignment="1">
      <alignment horizontal="center" vertical="center" wrapText="1"/>
    </xf>
    <xf numFmtId="0" fontId="46" fillId="0" borderId="161" xfId="42" applyFont="1" applyBorder="1" applyAlignment="1">
      <alignment horizontal="center" vertical="center" wrapText="1"/>
    </xf>
    <xf numFmtId="0" fontId="46" fillId="0" borderId="165" xfId="42" applyFont="1" applyBorder="1" applyAlignment="1">
      <alignment horizontal="center" vertical="center"/>
    </xf>
    <xf numFmtId="0" fontId="46" fillId="0" borderId="168" xfId="42" applyFont="1" applyBorder="1" applyAlignment="1">
      <alignment horizontal="center" vertical="center"/>
    </xf>
    <xf numFmtId="0" fontId="46" fillId="0" borderId="172" xfId="42" applyFont="1" applyBorder="1" applyAlignment="1">
      <alignment horizontal="center" vertical="center" wrapText="1"/>
    </xf>
    <xf numFmtId="0" fontId="46" fillId="0" borderId="180" xfId="42" applyFont="1" applyBorder="1" applyAlignment="1">
      <alignment horizontal="center" vertical="center"/>
    </xf>
    <xf numFmtId="0" fontId="46" fillId="0" borderId="181" xfId="42" applyFont="1" applyBorder="1" applyAlignment="1">
      <alignment horizontal="center" vertical="center"/>
    </xf>
    <xf numFmtId="0" fontId="46" fillId="0" borderId="186" xfId="42" applyFont="1" applyBorder="1" applyAlignment="1">
      <alignment horizontal="center" vertical="center" wrapText="1"/>
    </xf>
    <xf numFmtId="0" fontId="46" fillId="0" borderId="187" xfId="42" applyFont="1" applyBorder="1" applyAlignment="1">
      <alignment horizontal="center" vertical="center" wrapText="1"/>
    </xf>
    <xf numFmtId="0" fontId="46" fillId="0" borderId="186" xfId="42" applyFont="1" applyBorder="1" applyAlignment="1">
      <alignment horizontal="center" vertical="center"/>
    </xf>
    <xf numFmtId="0" fontId="46" fillId="0" borderId="188" xfId="42" applyFont="1" applyBorder="1" applyAlignment="1">
      <alignment horizontal="center" vertical="center"/>
    </xf>
    <xf numFmtId="0" fontId="46" fillId="0" borderId="189" xfId="42" applyFont="1" applyBorder="1" applyAlignment="1">
      <alignment horizontal="center" vertical="center" wrapText="1"/>
    </xf>
    <xf numFmtId="0" fontId="46" fillId="0" borderId="21" xfId="42" applyFont="1" applyBorder="1" applyAlignment="1">
      <alignment horizontal="center" vertical="center"/>
    </xf>
    <xf numFmtId="0" fontId="46" fillId="0" borderId="163" xfId="42" applyFont="1" applyBorder="1" applyAlignment="1">
      <alignment horizontal="center" vertical="center"/>
    </xf>
    <xf numFmtId="0" fontId="46" fillId="0" borderId="177" xfId="42" applyFont="1" applyBorder="1" applyAlignment="1">
      <alignment horizontal="center" vertical="center"/>
    </xf>
    <xf numFmtId="0" fontId="46" fillId="0" borderId="157" xfId="42" applyFont="1" applyBorder="1" applyProtection="1">
      <protection locked="0"/>
    </xf>
    <xf numFmtId="0" fontId="46" fillId="0" borderId="10" xfId="42" applyFont="1" applyBorder="1" applyAlignment="1">
      <alignment horizontal="center" vertical="center"/>
    </xf>
    <xf numFmtId="0" fontId="46" fillId="0" borderId="17" xfId="42" applyFont="1" applyBorder="1" applyAlignment="1">
      <alignment horizontal="left" vertical="center" wrapText="1"/>
    </xf>
    <xf numFmtId="0" fontId="15" fillId="26" borderId="77" xfId="42" applyFont="1" applyFill="1" applyBorder="1" applyAlignment="1">
      <alignment horizontal="center" vertical="center"/>
    </xf>
    <xf numFmtId="0" fontId="15" fillId="26" borderId="103" xfId="42" applyFont="1" applyFill="1" applyBorder="1" applyAlignment="1">
      <alignment horizontal="center" vertical="center"/>
    </xf>
    <xf numFmtId="0" fontId="97" fillId="0" borderId="64" xfId="42" applyFont="1" applyBorder="1" applyAlignment="1" applyProtection="1">
      <alignment horizontal="left" vertical="center" wrapText="1"/>
      <protection locked="0"/>
    </xf>
    <xf numFmtId="164" fontId="46" fillId="0" borderId="154" xfId="0" quotePrefix="1" applyNumberFormat="1" applyFont="1" applyBorder="1" applyAlignment="1">
      <alignment horizontal="center" vertical="center"/>
    </xf>
    <xf numFmtId="164" fontId="46" fillId="0" borderId="190" xfId="0" quotePrefix="1" applyNumberFormat="1" applyFont="1" applyBorder="1" applyAlignment="1">
      <alignment horizontal="center" vertical="center"/>
    </xf>
    <xf numFmtId="2" fontId="46" fillId="0" borderId="154" xfId="42" applyNumberFormat="1" applyFont="1" applyBorder="1" applyAlignment="1">
      <alignment horizontal="center" vertical="center" wrapText="1"/>
    </xf>
    <xf numFmtId="0" fontId="46" fillId="0" borderId="192" xfId="42" applyFont="1" applyBorder="1" applyAlignment="1">
      <alignment horizontal="center" vertical="center" wrapText="1"/>
    </xf>
    <xf numFmtId="0" fontId="46" fillId="0" borderId="193" xfId="42" applyFont="1" applyBorder="1" applyAlignment="1">
      <alignment horizontal="center" vertical="center" wrapText="1"/>
    </xf>
    <xf numFmtId="0" fontId="46" fillId="0" borderId="173" xfId="42" applyFont="1" applyBorder="1" applyAlignment="1">
      <alignment horizontal="center" vertical="center" wrapText="1"/>
    </xf>
    <xf numFmtId="0" fontId="46" fillId="0" borderId="194" xfId="42" applyFont="1" applyBorder="1" applyAlignment="1">
      <alignment horizontal="center" vertical="center" wrapText="1"/>
    </xf>
    <xf numFmtId="0" fontId="13" fillId="0" borderId="154" xfId="42" applyFont="1" applyBorder="1" applyAlignment="1">
      <alignment horizontal="center" vertical="center" wrapText="1"/>
    </xf>
    <xf numFmtId="0" fontId="13" fillId="0" borderId="191" xfId="42" applyFont="1" applyBorder="1" applyAlignment="1">
      <alignment horizontal="center" vertical="center" wrapText="1"/>
    </xf>
    <xf numFmtId="0" fontId="13" fillId="0" borderId="176" xfId="42" applyFont="1" applyBorder="1" applyAlignment="1">
      <alignment horizontal="center" vertical="center" wrapText="1"/>
    </xf>
    <xf numFmtId="0" fontId="13" fillId="0" borderId="169" xfId="42" applyFont="1" applyBorder="1" applyAlignment="1">
      <alignment horizontal="center" vertical="center" wrapText="1"/>
    </xf>
    <xf numFmtId="0" fontId="13" fillId="0" borderId="157" xfId="42" applyFont="1" applyBorder="1" applyAlignment="1">
      <alignment horizontal="center" vertical="center" wrapText="1"/>
    </xf>
    <xf numFmtId="0" fontId="13" fillId="0" borderId="162" xfId="42" applyFont="1" applyBorder="1" applyAlignment="1">
      <alignment horizontal="center" vertical="center" wrapText="1"/>
    </xf>
    <xf numFmtId="0" fontId="13" fillId="0" borderId="166" xfId="42" applyFont="1" applyBorder="1" applyAlignment="1">
      <alignment horizontal="center" vertical="center" wrapText="1"/>
    </xf>
    <xf numFmtId="0" fontId="46" fillId="0" borderId="195" xfId="42" applyFont="1" applyBorder="1" applyAlignment="1">
      <alignment horizontal="center" vertical="center"/>
    </xf>
    <xf numFmtId="0" fontId="46" fillId="0" borderId="196" xfId="42" applyFont="1" applyBorder="1" applyAlignment="1">
      <alignment horizontal="center" vertical="center" wrapText="1"/>
    </xf>
    <xf numFmtId="0" fontId="46" fillId="0" borderId="159" xfId="42" applyFont="1" applyBorder="1" applyAlignment="1">
      <alignment horizontal="center" vertical="center" wrapText="1"/>
    </xf>
    <xf numFmtId="9" fontId="46" fillId="0" borderId="75" xfId="42" applyNumberFormat="1" applyFont="1" applyBorder="1" applyAlignment="1">
      <alignment horizontal="center" vertical="center" wrapText="1"/>
    </xf>
    <xf numFmtId="0" fontId="46" fillId="32" borderId="18" xfId="42" applyFont="1" applyFill="1" applyBorder="1" applyAlignment="1">
      <alignment horizontal="center" vertical="center" wrapText="1"/>
    </xf>
    <xf numFmtId="0" fontId="46" fillId="0" borderId="156" xfId="42" applyFont="1" applyBorder="1" applyAlignment="1" applyProtection="1">
      <alignment horizontal="center" vertical="center"/>
      <protection locked="0"/>
    </xf>
    <xf numFmtId="0" fontId="45" fillId="0" borderId="158" xfId="42" applyFont="1" applyBorder="1" applyAlignment="1">
      <alignment horizontal="center" wrapText="1"/>
    </xf>
    <xf numFmtId="0" fontId="45" fillId="0" borderId="165" xfId="42" applyFont="1" applyBorder="1" applyAlignment="1">
      <alignment horizontal="center" wrapText="1"/>
    </xf>
    <xf numFmtId="0" fontId="46" fillId="0" borderId="178" xfId="42" applyFont="1" applyBorder="1" applyProtection="1">
      <protection locked="0"/>
    </xf>
    <xf numFmtId="0" fontId="46" fillId="0" borderId="156" xfId="42" applyFont="1" applyBorder="1" applyProtection="1">
      <protection locked="0"/>
    </xf>
    <xf numFmtId="0" fontId="46" fillId="0" borderId="156" xfId="42" applyFont="1" applyBorder="1" applyAlignment="1" applyProtection="1">
      <alignment horizontal="center" vertical="center" wrapText="1"/>
      <protection locked="0"/>
    </xf>
    <xf numFmtId="0" fontId="119" fillId="0" borderId="156" xfId="42" applyFont="1" applyBorder="1" applyAlignment="1" applyProtection="1">
      <alignment wrapText="1"/>
      <protection locked="0"/>
    </xf>
    <xf numFmtId="0" fontId="45" fillId="0" borderId="102" xfId="42" applyFont="1" applyBorder="1" applyAlignment="1">
      <alignment horizontal="center" wrapText="1"/>
    </xf>
    <xf numFmtId="0" fontId="83" fillId="0" borderId="0" xfId="42" applyFont="1" applyAlignment="1">
      <alignment horizontal="center" vertical="center"/>
    </xf>
    <xf numFmtId="164" fontId="46" fillId="0" borderId="19" xfId="0" quotePrefix="1" applyNumberFormat="1" applyFont="1" applyBorder="1" applyAlignment="1">
      <alignment horizontal="center" vertical="center"/>
    </xf>
    <xf numFmtId="164" fontId="46" fillId="0" borderId="77" xfId="0" quotePrefix="1" applyNumberFormat="1" applyFont="1" applyBorder="1" applyAlignment="1">
      <alignment horizontal="center" vertical="center"/>
    </xf>
    <xf numFmtId="164" fontId="46" fillId="0" borderId="68" xfId="0" quotePrefix="1" applyNumberFormat="1" applyFont="1" applyBorder="1" applyAlignment="1">
      <alignment horizontal="center" vertical="center"/>
    </xf>
    <xf numFmtId="164" fontId="46" fillId="0" borderId="66" xfId="0" quotePrefix="1" applyNumberFormat="1" applyFont="1" applyBorder="1" applyAlignment="1">
      <alignment horizontal="center" vertical="center"/>
    </xf>
    <xf numFmtId="164" fontId="46" fillId="0" borderId="14" xfId="0" quotePrefix="1" applyNumberFormat="1" applyFont="1" applyBorder="1" applyAlignment="1">
      <alignment horizontal="center" vertical="center"/>
    </xf>
    <xf numFmtId="2" fontId="46" fillId="0" borderId="154" xfId="0" quotePrefix="1" applyNumberFormat="1" applyFont="1" applyBorder="1" applyAlignment="1">
      <alignment horizontal="center" vertical="center"/>
    </xf>
    <xf numFmtId="2" fontId="13" fillId="0" borderId="154" xfId="42" applyNumberFormat="1" applyFont="1" applyBorder="1" applyAlignment="1">
      <alignment horizontal="center" vertical="center" wrapText="1"/>
    </xf>
    <xf numFmtId="0" fontId="46" fillId="0" borderId="177" xfId="42" applyFont="1" applyBorder="1" applyAlignment="1">
      <alignment horizontal="center" wrapText="1"/>
    </xf>
    <xf numFmtId="0" fontId="46" fillId="0" borderId="178" xfId="42" applyFont="1" applyBorder="1" applyAlignment="1">
      <alignment horizontal="center" wrapText="1"/>
    </xf>
    <xf numFmtId="0" fontId="46" fillId="0" borderId="181" xfId="42" applyFont="1" applyBorder="1" applyAlignment="1">
      <alignment horizontal="center" wrapText="1"/>
    </xf>
    <xf numFmtId="0" fontId="104" fillId="0" borderId="155" xfId="42" applyFont="1" applyBorder="1" applyAlignment="1">
      <alignment horizontal="center" vertical="center" wrapText="1"/>
    </xf>
    <xf numFmtId="0" fontId="104" fillId="0" borderId="180" xfId="42" applyFont="1" applyBorder="1" applyAlignment="1">
      <alignment horizontal="center" vertical="center" wrapText="1"/>
    </xf>
    <xf numFmtId="0" fontId="104" fillId="0" borderId="154" xfId="42" applyFont="1" applyBorder="1" applyAlignment="1">
      <alignment horizontal="center" vertical="center" wrapText="1"/>
    </xf>
    <xf numFmtId="0" fontId="104" fillId="0" borderId="156" xfId="42" applyFont="1" applyBorder="1" applyAlignment="1">
      <alignment horizontal="center" vertical="center" wrapText="1"/>
    </xf>
    <xf numFmtId="0" fontId="46" fillId="0" borderId="0" xfId="42" applyFont="1" applyAlignment="1">
      <alignment horizontal="center" vertical="center" wrapText="1"/>
    </xf>
    <xf numFmtId="0" fontId="4" fillId="0" borderId="0" xfId="42" applyAlignment="1" applyProtection="1">
      <alignment horizontal="center" vertical="center" wrapText="1"/>
      <protection locked="0"/>
    </xf>
    <xf numFmtId="0" fontId="118" fillId="32" borderId="12" xfId="42" applyFont="1" applyFill="1" applyBorder="1" applyAlignment="1">
      <alignment vertical="center" wrapText="1"/>
    </xf>
    <xf numFmtId="0" fontId="46" fillId="32" borderId="12" xfId="42" applyFont="1" applyFill="1" applyBorder="1" applyAlignment="1">
      <alignment horizontal="center" vertical="center" wrapText="1"/>
    </xf>
    <xf numFmtId="0" fontId="46" fillId="0" borderId="163" xfId="42" applyFont="1" applyBorder="1" applyAlignment="1">
      <alignment horizontal="center" wrapText="1"/>
    </xf>
    <xf numFmtId="0" fontId="46" fillId="0" borderId="165" xfId="42" applyFont="1" applyBorder="1" applyAlignment="1">
      <alignment horizontal="center" wrapText="1"/>
    </xf>
    <xf numFmtId="0" fontId="46" fillId="0" borderId="164" xfId="42" applyFont="1" applyBorder="1" applyAlignment="1">
      <alignment horizontal="center" wrapText="1"/>
    </xf>
    <xf numFmtId="0" fontId="46" fillId="0" borderId="179" xfId="42" applyFont="1" applyBorder="1" applyAlignment="1">
      <alignment horizontal="center" vertical="center"/>
    </xf>
    <xf numFmtId="0" fontId="46" fillId="0" borderId="173" xfId="42" applyFont="1" applyBorder="1" applyAlignment="1">
      <alignment horizontal="center" vertical="center"/>
    </xf>
    <xf numFmtId="0" fontId="46" fillId="0" borderId="164" xfId="42" applyFont="1" applyBorder="1" applyAlignment="1">
      <alignment horizontal="center" vertical="center"/>
    </xf>
    <xf numFmtId="0" fontId="46" fillId="0" borderId="190" xfId="42" applyFont="1" applyBorder="1" applyAlignment="1">
      <alignment horizontal="center" vertical="center" wrapText="1"/>
    </xf>
    <xf numFmtId="0" fontId="46" fillId="0" borderId="197" xfId="42" applyFont="1" applyBorder="1" applyAlignment="1">
      <alignment horizontal="center" vertical="center" wrapText="1"/>
    </xf>
    <xf numFmtId="0" fontId="46" fillId="0" borderId="198" xfId="42" applyFont="1" applyBorder="1" applyAlignment="1">
      <alignment horizontal="center" vertical="center" wrapText="1"/>
    </xf>
    <xf numFmtId="0" fontId="46" fillId="0" borderId="199" xfId="42" applyFont="1" applyBorder="1" applyAlignment="1">
      <alignment horizontal="center" vertical="center" wrapText="1"/>
    </xf>
    <xf numFmtId="0" fontId="46" fillId="0" borderId="200" xfId="42" applyFont="1" applyBorder="1" applyAlignment="1">
      <alignment horizontal="center" vertical="center" wrapText="1"/>
    </xf>
    <xf numFmtId="0" fontId="46" fillId="0" borderId="197" xfId="42" applyFont="1" applyBorder="1" applyAlignment="1">
      <alignment horizontal="center" vertical="center"/>
    </xf>
    <xf numFmtId="0" fontId="46" fillId="0" borderId="200" xfId="42" applyFont="1" applyBorder="1" applyAlignment="1">
      <alignment horizontal="center" vertical="center"/>
    </xf>
    <xf numFmtId="0" fontId="46" fillId="0" borderId="166" xfId="42" applyFont="1" applyBorder="1" applyAlignment="1">
      <alignment horizontal="center" vertical="center" wrapText="1"/>
    </xf>
    <xf numFmtId="0" fontId="46" fillId="0" borderId="201" xfId="42" applyFont="1" applyBorder="1" applyAlignment="1">
      <alignment horizontal="center" vertical="center" wrapText="1"/>
    </xf>
    <xf numFmtId="0" fontId="46" fillId="0" borderId="194" xfId="42" applyFont="1" applyBorder="1" applyAlignment="1">
      <alignment horizontal="center" vertical="center"/>
    </xf>
    <xf numFmtId="0" fontId="46" fillId="0" borderId="201" xfId="42" applyFont="1" applyBorder="1" applyAlignment="1">
      <alignment horizontal="center" vertical="center"/>
    </xf>
    <xf numFmtId="0" fontId="104" fillId="0" borderId="181" xfId="42" applyFont="1" applyBorder="1" applyAlignment="1">
      <alignment horizontal="center" vertical="center" wrapText="1"/>
    </xf>
    <xf numFmtId="0" fontId="104" fillId="0" borderId="176" xfId="42" applyFont="1" applyBorder="1" applyAlignment="1">
      <alignment horizontal="center" vertical="center" wrapText="1"/>
    </xf>
    <xf numFmtId="0" fontId="104" fillId="0" borderId="177" xfId="42" applyFont="1" applyBorder="1" applyAlignment="1">
      <alignment horizontal="center" vertical="center" wrapText="1"/>
    </xf>
    <xf numFmtId="0" fontId="104" fillId="0" borderId="178" xfId="42" applyFont="1" applyBorder="1" applyAlignment="1">
      <alignment horizontal="center" vertical="center" wrapText="1"/>
    </xf>
    <xf numFmtId="0" fontId="45" fillId="0" borderId="199" xfId="42" applyFont="1" applyBorder="1" applyAlignment="1">
      <alignment horizontal="center" wrapText="1"/>
    </xf>
    <xf numFmtId="0" fontId="45" fillId="0" borderId="200" xfId="42" applyFont="1" applyBorder="1" applyAlignment="1">
      <alignment horizontal="center" wrapText="1"/>
    </xf>
    <xf numFmtId="164" fontId="46" fillId="0" borderId="176" xfId="0" quotePrefix="1" applyNumberFormat="1" applyFont="1" applyBorder="1" applyAlignment="1">
      <alignment horizontal="center" vertical="center"/>
    </xf>
    <xf numFmtId="164" fontId="46" fillId="0" borderId="166" xfId="0" quotePrefix="1" applyNumberFormat="1" applyFont="1" applyBorder="1" applyAlignment="1">
      <alignment horizontal="center" vertical="center"/>
    </xf>
    <xf numFmtId="0" fontId="45" fillId="0" borderId="167" xfId="42" applyFont="1" applyBorder="1" applyAlignment="1">
      <alignment horizontal="center" wrapText="1"/>
    </xf>
    <xf numFmtId="0" fontId="45" fillId="0" borderId="168" xfId="42" applyFont="1" applyBorder="1" applyAlignment="1">
      <alignment horizontal="center" wrapText="1"/>
    </xf>
    <xf numFmtId="0" fontId="45" fillId="0" borderId="201" xfId="42" applyFont="1" applyBorder="1" applyAlignment="1">
      <alignment horizontal="center" wrapText="1"/>
    </xf>
    <xf numFmtId="0" fontId="45" fillId="0" borderId="198" xfId="42" applyFont="1" applyBorder="1" applyAlignment="1">
      <alignment horizontal="center" wrapText="1"/>
    </xf>
    <xf numFmtId="0" fontId="46" fillId="0" borderId="77" xfId="42" applyFont="1" applyBorder="1" applyAlignment="1">
      <alignment horizontal="center" vertical="center" wrapText="1"/>
    </xf>
    <xf numFmtId="0" fontId="119" fillId="0" borderId="177" xfId="42" applyFont="1" applyBorder="1" applyAlignment="1">
      <alignment horizontal="center" wrapText="1"/>
    </xf>
    <xf numFmtId="0" fontId="119" fillId="0" borderId="181" xfId="42" applyFont="1" applyBorder="1" applyAlignment="1">
      <alignment horizontal="center" wrapText="1"/>
    </xf>
    <xf numFmtId="0" fontId="119" fillId="0" borderId="178" xfId="42" applyFont="1" applyBorder="1" applyAlignment="1">
      <alignment horizontal="center" wrapText="1"/>
    </xf>
    <xf numFmtId="0" fontId="46" fillId="0" borderId="166" xfId="42" applyFont="1" applyBorder="1" applyAlignment="1">
      <alignment horizontal="center" vertical="center"/>
    </xf>
    <xf numFmtId="164" fontId="46" fillId="0" borderId="184" xfId="0" quotePrefix="1" applyNumberFormat="1" applyFont="1" applyBorder="1" applyAlignment="1">
      <alignment horizontal="center" vertical="center"/>
    </xf>
    <xf numFmtId="164" fontId="46" fillId="0" borderId="182" xfId="0" quotePrefix="1" applyNumberFormat="1" applyFont="1" applyBorder="1" applyAlignment="1">
      <alignment horizontal="center" vertical="center"/>
    </xf>
    <xf numFmtId="0" fontId="46" fillId="0" borderId="191" xfId="42" applyFont="1" applyBorder="1" applyAlignment="1">
      <alignment horizontal="center" vertical="center" wrapText="1"/>
    </xf>
    <xf numFmtId="0" fontId="46" fillId="0" borderId="202" xfId="42" applyFont="1" applyBorder="1" applyAlignment="1">
      <alignment horizontal="center" vertical="center" wrapText="1"/>
    </xf>
    <xf numFmtId="0" fontId="46" fillId="0" borderId="203" xfId="42" applyFont="1" applyBorder="1" applyAlignment="1">
      <alignment horizontal="center" vertical="center"/>
    </xf>
    <xf numFmtId="0" fontId="46" fillId="0" borderId="196" xfId="42" applyFont="1" applyBorder="1" applyAlignment="1">
      <alignment horizontal="center" vertical="center"/>
    </xf>
    <xf numFmtId="0" fontId="46" fillId="0" borderId="184" xfId="42" applyFont="1" applyBorder="1" applyAlignment="1">
      <alignment horizontal="center" vertical="center" wrapText="1"/>
    </xf>
    <xf numFmtId="0" fontId="46" fillId="0" borderId="204" xfId="42" applyFont="1" applyBorder="1" applyAlignment="1">
      <alignment horizontal="center" vertical="center" wrapText="1"/>
    </xf>
    <xf numFmtId="0" fontId="46" fillId="0" borderId="103" xfId="42" applyFont="1" applyBorder="1" applyAlignment="1">
      <alignment horizontal="center" vertical="center" wrapText="1"/>
    </xf>
    <xf numFmtId="0" fontId="46" fillId="0" borderId="188" xfId="42" applyFont="1" applyBorder="1" applyAlignment="1">
      <alignment horizontal="center" vertical="center" wrapText="1"/>
    </xf>
    <xf numFmtId="0" fontId="46" fillId="0" borderId="102" xfId="42" applyFont="1" applyBorder="1" applyAlignment="1">
      <alignment horizontal="center" vertical="center" wrapText="1"/>
    </xf>
    <xf numFmtId="0" fontId="46" fillId="0" borderId="14" xfId="42" applyFont="1" applyBorder="1" applyAlignment="1">
      <alignment horizontal="center" vertical="center" wrapText="1"/>
    </xf>
    <xf numFmtId="0" fontId="46" fillId="0" borderId="205" xfId="42" applyFont="1" applyBorder="1" applyAlignment="1">
      <alignment horizontal="center" vertical="center" wrapText="1"/>
    </xf>
    <xf numFmtId="0" fontId="46" fillId="0" borderId="174" xfId="42" applyFont="1" applyBorder="1" applyAlignment="1">
      <alignment horizontal="center" vertical="center"/>
    </xf>
    <xf numFmtId="0" fontId="118" fillId="33" borderId="12" xfId="42" applyFont="1" applyFill="1" applyBorder="1" applyAlignment="1" applyProtection="1">
      <alignment horizontal="center" vertical="center" wrapText="1"/>
      <protection locked="0"/>
    </xf>
    <xf numFmtId="0" fontId="46" fillId="0" borderId="65" xfId="42" applyFont="1" applyBorder="1" applyAlignment="1">
      <alignment horizontal="center" vertical="center" wrapText="1"/>
    </xf>
    <xf numFmtId="0" fontId="46" fillId="0" borderId="16" xfId="42" applyFont="1" applyBorder="1" applyAlignment="1">
      <alignment vertical="center" wrapText="1"/>
    </xf>
    <xf numFmtId="0" fontId="46" fillId="32" borderId="16" xfId="42" applyFont="1" applyFill="1" applyBorder="1" applyAlignment="1">
      <alignment vertical="center" wrapText="1"/>
    </xf>
    <xf numFmtId="0" fontId="126" fillId="33" borderId="16" xfId="42" applyFont="1" applyFill="1" applyBorder="1" applyAlignment="1" applyProtection="1">
      <alignment horizontal="center" vertical="center" wrapText="1"/>
      <protection locked="0"/>
    </xf>
    <xf numFmtId="0" fontId="58" fillId="31" borderId="106" xfId="42" applyFont="1" applyFill="1" applyBorder="1" applyAlignment="1">
      <alignment horizontal="left" vertical="center" wrapText="1"/>
    </xf>
    <xf numFmtId="165" fontId="118" fillId="19" borderId="53" xfId="48" applyNumberFormat="1" applyFont="1" applyFill="1" applyBorder="1" applyAlignment="1">
      <alignment horizontal="center"/>
    </xf>
    <xf numFmtId="0" fontId="45" fillId="19" borderId="52" xfId="48" applyFont="1" applyFill="1" applyBorder="1" applyAlignment="1">
      <alignment horizontal="center"/>
    </xf>
    <xf numFmtId="0" fontId="45" fillId="19" borderId="53" xfId="48" applyFont="1" applyFill="1" applyBorder="1" applyAlignment="1">
      <alignment horizontal="center"/>
    </xf>
    <xf numFmtId="5" fontId="46" fillId="0" borderId="146" xfId="48" applyNumberFormat="1" applyFont="1" applyBorder="1" applyAlignment="1">
      <alignment horizontal="center"/>
    </xf>
    <xf numFmtId="3" fontId="46" fillId="0" borderId="206" xfId="48" applyNumberFormat="1" applyFont="1" applyBorder="1" applyAlignment="1">
      <alignment horizontal="center"/>
    </xf>
    <xf numFmtId="5" fontId="46" fillId="0" borderId="206" xfId="48" applyNumberFormat="1" applyFont="1" applyBorder="1" applyAlignment="1">
      <alignment horizontal="center"/>
    </xf>
    <xf numFmtId="0" fontId="13" fillId="0" borderId="0" xfId="48" applyFont="1" applyAlignment="1">
      <alignment horizontal="right"/>
    </xf>
    <xf numFmtId="0" fontId="58" fillId="0" borderId="0" xfId="48" applyFont="1" applyAlignment="1">
      <alignment horizontal="left"/>
    </xf>
    <xf numFmtId="0" fontId="58" fillId="0" borderId="0" xfId="48" applyFont="1"/>
    <xf numFmtId="0" fontId="117" fillId="0" borderId="0" xfId="48" applyFont="1"/>
    <xf numFmtId="0" fontId="13" fillId="0" borderId="0" xfId="48" quotePrefix="1" applyFont="1" applyAlignment="1">
      <alignment horizontal="left"/>
    </xf>
    <xf numFmtId="14" fontId="13" fillId="0" borderId="0" xfId="48" applyNumberFormat="1" applyFont="1" applyAlignment="1">
      <alignment horizontal="left"/>
    </xf>
    <xf numFmtId="14" fontId="13" fillId="0" borderId="0" xfId="48" quotePrefix="1" applyNumberFormat="1" applyFont="1" applyAlignment="1">
      <alignment horizontal="left"/>
    </xf>
    <xf numFmtId="0" fontId="13" fillId="0" borderId="0" xfId="48" quotePrefix="1" applyFont="1" applyAlignment="1">
      <alignment horizontal="right"/>
    </xf>
    <xf numFmtId="0" fontId="117" fillId="0" borderId="0" xfId="48" applyFont="1" applyAlignment="1">
      <alignment horizontal="left"/>
    </xf>
    <xf numFmtId="0" fontId="52" fillId="0" borderId="0" xfId="48" applyFont="1" applyAlignment="1">
      <alignment horizontal="left"/>
    </xf>
    <xf numFmtId="0" fontId="46" fillId="0" borderId="0" xfId="48" quotePrefix="1" applyFont="1"/>
    <xf numFmtId="3" fontId="46" fillId="0" borderId="207" xfId="48" applyNumberFormat="1" applyFont="1" applyBorder="1" applyAlignment="1">
      <alignment horizontal="center"/>
    </xf>
    <xf numFmtId="7" fontId="46" fillId="0" borderId="207" xfId="48" applyNumberFormat="1" applyFont="1" applyBorder="1"/>
    <xf numFmtId="0" fontId="56" fillId="0" borderId="208" xfId="48" applyFont="1" applyBorder="1" applyAlignment="1">
      <alignment horizontal="centerContinuous"/>
    </xf>
    <xf numFmtId="0" fontId="34" fillId="0" borderId="209" xfId="48" applyFont="1" applyBorder="1" applyAlignment="1">
      <alignment horizontal="centerContinuous"/>
    </xf>
    <xf numFmtId="0" fontId="33" fillId="0" borderId="209" xfId="48" applyFont="1" applyBorder="1" applyAlignment="1">
      <alignment horizontal="centerContinuous"/>
    </xf>
    <xf numFmtId="0" fontId="33" fillId="0" borderId="210" xfId="48" applyFont="1" applyBorder="1" applyAlignment="1">
      <alignment horizontal="centerContinuous"/>
    </xf>
    <xf numFmtId="0" fontId="13" fillId="0" borderId="211" xfId="48" applyFont="1" applyBorder="1" applyAlignment="1">
      <alignment horizontal="left"/>
    </xf>
    <xf numFmtId="0" fontId="13" fillId="0" borderId="212" xfId="48" applyFont="1" applyBorder="1" applyAlignment="1">
      <alignment horizontal="centerContinuous"/>
    </xf>
    <xf numFmtId="0" fontId="13" fillId="0" borderId="211" xfId="48" applyFont="1" applyBorder="1"/>
    <xf numFmtId="0" fontId="13" fillId="0" borderId="212" xfId="48" applyFont="1" applyBorder="1"/>
    <xf numFmtId="0" fontId="13" fillId="0" borderId="211" xfId="48" quotePrefix="1" applyFont="1" applyBorder="1" applyAlignment="1">
      <alignment horizontal="left"/>
    </xf>
    <xf numFmtId="0" fontId="45" fillId="19" borderId="214" xfId="48" applyFont="1" applyFill="1" applyBorder="1" applyAlignment="1">
      <alignment horizontal="center"/>
    </xf>
    <xf numFmtId="0" fontId="45" fillId="19" borderId="212" xfId="48" applyFont="1" applyFill="1" applyBorder="1" applyAlignment="1">
      <alignment horizontal="center"/>
    </xf>
    <xf numFmtId="0" fontId="45" fillId="19" borderId="215" xfId="48" applyFont="1" applyFill="1" applyBorder="1" applyAlignment="1">
      <alignment horizontal="right"/>
    </xf>
    <xf numFmtId="0" fontId="45" fillId="19" borderId="216" xfId="48" applyFont="1" applyFill="1" applyBorder="1" applyAlignment="1">
      <alignment horizontal="center"/>
    </xf>
    <xf numFmtId="0" fontId="46" fillId="0" borderId="217" xfId="48" quotePrefix="1" applyFont="1" applyBorder="1"/>
    <xf numFmtId="7" fontId="46" fillId="0" borderId="218" xfId="48" applyNumberFormat="1" applyFont="1" applyBorder="1" applyAlignment="1">
      <alignment horizontal="center"/>
    </xf>
    <xf numFmtId="0" fontId="46" fillId="0" borderId="219" xfId="48" quotePrefix="1" applyFont="1" applyBorder="1"/>
    <xf numFmtId="7" fontId="46" fillId="0" borderId="220" xfId="48" applyNumberFormat="1" applyFont="1" applyBorder="1" applyAlignment="1">
      <alignment horizontal="center"/>
    </xf>
    <xf numFmtId="0" fontId="45" fillId="0" borderId="221" xfId="48" applyFont="1" applyBorder="1" applyAlignment="1">
      <alignment horizontal="center"/>
    </xf>
    <xf numFmtId="7" fontId="46" fillId="0" borderId="222" xfId="48" applyNumberFormat="1" applyFont="1" applyBorder="1"/>
    <xf numFmtId="0" fontId="55" fillId="0" borderId="211" xfId="49" applyFont="1" applyFill="1" applyBorder="1"/>
    <xf numFmtId="0" fontId="46" fillId="0" borderId="211" xfId="48" applyFont="1" applyBorder="1"/>
    <xf numFmtId="7" fontId="45" fillId="0" borderId="220" xfId="48" applyNumberFormat="1" applyFont="1" applyBorder="1" applyAlignment="1">
      <alignment horizontal="center"/>
    </xf>
    <xf numFmtId="7" fontId="118" fillId="0" borderId="220" xfId="48" applyNumberFormat="1" applyFont="1" applyBorder="1" applyAlignment="1">
      <alignment horizontal="center"/>
    </xf>
    <xf numFmtId="165" fontId="118" fillId="0" borderId="220" xfId="48" applyNumberFormat="1" applyFont="1" applyBorder="1" applyAlignment="1">
      <alignment horizontal="center"/>
    </xf>
    <xf numFmtId="0" fontId="46" fillId="0" borderId="223" xfId="48" applyFont="1" applyBorder="1"/>
    <xf numFmtId="0" fontId="46" fillId="0" borderId="224" xfId="48" applyFont="1" applyBorder="1"/>
    <xf numFmtId="0" fontId="46" fillId="0" borderId="225" xfId="48" applyFont="1" applyBorder="1"/>
    <xf numFmtId="165" fontId="45" fillId="0" borderId="226" xfId="48" applyNumberFormat="1" applyFont="1" applyBorder="1" applyAlignment="1">
      <alignment horizontal="center"/>
    </xf>
    <xf numFmtId="0" fontId="56" fillId="0" borderId="209" xfId="48" applyFont="1" applyBorder="1" applyAlignment="1">
      <alignment horizontal="centerContinuous"/>
    </xf>
    <xf numFmtId="0" fontId="13" fillId="0" borderId="209" xfId="48" applyFont="1" applyBorder="1" applyAlignment="1">
      <alignment horizontal="centerContinuous"/>
    </xf>
    <xf numFmtId="0" fontId="13" fillId="0" borderId="210" xfId="48" applyFont="1" applyBorder="1" applyAlignment="1">
      <alignment horizontal="centerContinuous"/>
    </xf>
    <xf numFmtId="0" fontId="32" fillId="0" borderId="211" xfId="48" applyBorder="1"/>
    <xf numFmtId="0" fontId="15" fillId="19" borderId="230" xfId="48" applyFont="1" applyFill="1" applyBorder="1" applyAlignment="1">
      <alignment horizontal="center"/>
    </xf>
    <xf numFmtId="0" fontId="15" fillId="19" borderId="231" xfId="48" applyFont="1" applyFill="1" applyBorder="1" applyAlignment="1">
      <alignment horizontal="center"/>
    </xf>
    <xf numFmtId="0" fontId="15" fillId="19" borderId="212" xfId="48" applyFont="1" applyFill="1" applyBorder="1" applyAlignment="1">
      <alignment horizontal="center"/>
    </xf>
    <xf numFmtId="0" fontId="51" fillId="0" borderId="211" xfId="48" applyFont="1" applyBorder="1"/>
    <xf numFmtId="0" fontId="51" fillId="0" borderId="0" xfId="48" applyFont="1"/>
    <xf numFmtId="0" fontId="13" fillId="0" borderId="232" xfId="48" applyFont="1" applyBorder="1"/>
    <xf numFmtId="0" fontId="51" fillId="0" borderId="0" xfId="48" applyFont="1" applyAlignment="1">
      <alignment horizontal="right"/>
    </xf>
    <xf numFmtId="165" fontId="51" fillId="0" borderId="0" xfId="48" applyNumberFormat="1" applyFont="1"/>
    <xf numFmtId="7" fontId="13" fillId="0" borderId="233" xfId="48" applyNumberFormat="1" applyFont="1" applyBorder="1" applyAlignment="1">
      <alignment horizontal="center"/>
    </xf>
    <xf numFmtId="0" fontId="13" fillId="0" borderId="0" xfId="48" quotePrefix="1" applyFont="1"/>
    <xf numFmtId="7" fontId="59" fillId="0" borderId="233" xfId="48" applyNumberFormat="1" applyFont="1" applyBorder="1" applyAlignment="1">
      <alignment horizontal="center"/>
    </xf>
    <xf numFmtId="7" fontId="58" fillId="0" borderId="233" xfId="48" applyNumberFormat="1" applyFont="1" applyBorder="1" applyAlignment="1">
      <alignment horizontal="center"/>
    </xf>
    <xf numFmtId="165" fontId="117" fillId="0" borderId="233" xfId="48" applyNumberFormat="1" applyFont="1" applyBorder="1" applyAlignment="1">
      <alignment horizontal="center"/>
    </xf>
    <xf numFmtId="7" fontId="15" fillId="0" borderId="233" xfId="48" applyNumberFormat="1" applyFont="1" applyBorder="1" applyAlignment="1">
      <alignment horizontal="center"/>
    </xf>
    <xf numFmtId="0" fontId="51" fillId="0" borderId="223" xfId="48" applyFont="1" applyBorder="1"/>
    <xf numFmtId="0" fontId="51" fillId="0" borderId="224" xfId="48" applyFont="1" applyBorder="1"/>
    <xf numFmtId="0" fontId="13" fillId="0" borderId="234" xfId="48" applyFont="1" applyBorder="1"/>
    <xf numFmtId="0" fontId="55" fillId="0" borderId="234" xfId="48" applyFont="1" applyBorder="1"/>
    <xf numFmtId="0" fontId="51" fillId="0" borderId="225" xfId="48" applyFont="1" applyBorder="1"/>
    <xf numFmtId="165" fontId="15" fillId="0" borderId="235" xfId="48" applyNumberFormat="1" applyFont="1" applyBorder="1" applyAlignment="1">
      <alignment horizontal="center"/>
    </xf>
    <xf numFmtId="0" fontId="15" fillId="19" borderId="215" xfId="48" applyFont="1" applyFill="1" applyBorder="1" applyAlignment="1">
      <alignment horizontal="right"/>
    </xf>
    <xf numFmtId="165" fontId="114" fillId="19" borderId="53" xfId="48" applyNumberFormat="1" applyFont="1" applyFill="1" applyBorder="1" applyAlignment="1">
      <alignment horizontal="center"/>
    </xf>
    <xf numFmtId="0" fontId="15" fillId="19" borderId="52" xfId="48" applyFont="1" applyFill="1" applyBorder="1" applyAlignment="1">
      <alignment horizontal="center"/>
    </xf>
    <xf numFmtId="0" fontId="15" fillId="19" borderId="53" xfId="48" applyFont="1" applyFill="1" applyBorder="1" applyAlignment="1">
      <alignment horizontal="center"/>
    </xf>
    <xf numFmtId="0" fontId="15" fillId="19" borderId="216" xfId="48" applyFont="1" applyFill="1" applyBorder="1" applyAlignment="1">
      <alignment horizontal="center"/>
    </xf>
    <xf numFmtId="3" fontId="11" fillId="0" borderId="146" xfId="48" applyNumberFormat="1" applyFont="1" applyBorder="1" applyAlignment="1">
      <alignment horizontal="center"/>
    </xf>
    <xf numFmtId="5" fontId="11" fillId="0" borderId="146" xfId="48" applyNumberFormat="1" applyFont="1" applyBorder="1" applyAlignment="1">
      <alignment horizontal="center"/>
    </xf>
    <xf numFmtId="3" fontId="4" fillId="0" borderId="146" xfId="48" applyNumberFormat="1" applyFont="1" applyBorder="1" applyAlignment="1">
      <alignment horizontal="center"/>
    </xf>
    <xf numFmtId="5" fontId="4" fillId="0" borderId="146" xfId="48" applyNumberFormat="1" applyFont="1" applyBorder="1" applyAlignment="1">
      <alignment horizontal="center"/>
    </xf>
    <xf numFmtId="3" fontId="11" fillId="0" borderId="206" xfId="48" applyNumberFormat="1" applyFont="1" applyBorder="1" applyAlignment="1">
      <alignment horizontal="center"/>
    </xf>
    <xf numFmtId="5" fontId="11" fillId="0" borderId="206" xfId="48" applyNumberFormat="1" applyFont="1" applyBorder="1" applyAlignment="1">
      <alignment horizontal="center"/>
    </xf>
    <xf numFmtId="7" fontId="11" fillId="0" borderId="218" xfId="48" applyNumberFormat="1" applyFont="1" applyBorder="1" applyAlignment="1">
      <alignment horizontal="center"/>
    </xf>
    <xf numFmtId="7" fontId="11" fillId="0" borderId="220" xfId="48" applyNumberFormat="1" applyFont="1" applyBorder="1" applyAlignment="1">
      <alignment horizontal="center"/>
    </xf>
    <xf numFmtId="7" fontId="4" fillId="0" borderId="220" xfId="48" applyNumberFormat="1" applyFont="1" applyBorder="1" applyAlignment="1">
      <alignment horizontal="center"/>
    </xf>
    <xf numFmtId="0" fontId="15" fillId="0" borderId="215" xfId="48" applyFont="1" applyBorder="1" applyAlignment="1">
      <alignment horizontal="center"/>
    </xf>
    <xf numFmtId="3" fontId="11" fillId="0" borderId="52" xfId="48" applyNumberFormat="1" applyFont="1" applyBorder="1" applyAlignment="1">
      <alignment horizontal="center"/>
    </xf>
    <xf numFmtId="7" fontId="11" fillId="0" borderId="53" xfId="48" applyNumberFormat="1" applyFont="1" applyBorder="1"/>
    <xf numFmtId="7" fontId="11" fillId="0" borderId="216" xfId="48" applyNumberFormat="1" applyFont="1" applyBorder="1"/>
    <xf numFmtId="0" fontId="15" fillId="19" borderId="236" xfId="48" applyFont="1" applyFill="1" applyBorder="1" applyAlignment="1">
      <alignment horizontal="center"/>
    </xf>
    <xf numFmtId="3" fontId="7" fillId="19" borderId="237" xfId="48" applyNumberFormat="1" applyFont="1" applyFill="1" applyBorder="1" applyAlignment="1">
      <alignment horizontal="center"/>
    </xf>
    <xf numFmtId="165" fontId="11" fillId="19" borderId="238" xfId="48" applyNumberFormat="1" applyFont="1" applyFill="1" applyBorder="1" applyAlignment="1">
      <alignment horizontal="center"/>
    </xf>
    <xf numFmtId="3" fontId="7" fillId="19" borderId="238" xfId="48" applyNumberFormat="1" applyFont="1" applyFill="1" applyBorder="1" applyAlignment="1">
      <alignment horizontal="center"/>
    </xf>
    <xf numFmtId="7" fontId="7" fillId="19" borderId="238" xfId="48" applyNumberFormat="1" applyFont="1" applyFill="1" applyBorder="1"/>
    <xf numFmtId="7" fontId="7" fillId="19" borderId="239" xfId="48" applyNumberFormat="1" applyFont="1" applyFill="1" applyBorder="1" applyAlignment="1">
      <alignment horizontal="center"/>
    </xf>
    <xf numFmtId="0" fontId="33" fillId="0" borderId="211" xfId="48" applyFont="1" applyBorder="1"/>
    <xf numFmtId="0" fontId="33" fillId="0" borderId="212" xfId="48" applyFont="1" applyBorder="1"/>
    <xf numFmtId="0" fontId="13" fillId="0" borderId="240" xfId="48" applyFont="1" applyBorder="1"/>
    <xf numFmtId="0" fontId="13" fillId="0" borderId="241" xfId="48" applyFont="1" applyBorder="1"/>
    <xf numFmtId="0" fontId="55" fillId="0" borderId="242" xfId="48" applyFont="1" applyBorder="1"/>
    <xf numFmtId="0" fontId="13" fillId="0" borderId="243" xfId="48" applyFont="1" applyBorder="1"/>
    <xf numFmtId="0" fontId="15" fillId="0" borderId="243" xfId="48" applyFont="1" applyBorder="1"/>
    <xf numFmtId="7" fontId="13" fillId="0" borderId="244" xfId="48" applyNumberFormat="1" applyFont="1" applyBorder="1" applyAlignment="1">
      <alignment horizontal="center"/>
    </xf>
    <xf numFmtId="0" fontId="13" fillId="0" borderId="245" xfId="48" applyFont="1" applyBorder="1"/>
    <xf numFmtId="0" fontId="13" fillId="0" borderId="246" xfId="48" applyFont="1" applyBorder="1"/>
    <xf numFmtId="0" fontId="13" fillId="0" borderId="247" xfId="48" applyFont="1" applyBorder="1"/>
    <xf numFmtId="0" fontId="46" fillId="0" borderId="0" xfId="48" applyFont="1" applyAlignment="1">
      <alignment horizontal="right"/>
    </xf>
    <xf numFmtId="165" fontId="46" fillId="0" borderId="0" xfId="48" applyNumberFormat="1" applyFont="1" applyAlignment="1">
      <alignment horizontal="center"/>
    </xf>
    <xf numFmtId="0" fontId="46" fillId="0" borderId="212" xfId="48" applyFont="1" applyBorder="1"/>
    <xf numFmtId="0" fontId="45" fillId="19" borderId="248" xfId="48" applyFont="1" applyFill="1" applyBorder="1" applyAlignment="1">
      <alignment horizontal="center"/>
    </xf>
    <xf numFmtId="3" fontId="45" fillId="19" borderId="249" xfId="48" applyNumberFormat="1" applyFont="1" applyFill="1" applyBorder="1" applyAlignment="1">
      <alignment horizontal="center"/>
    </xf>
    <xf numFmtId="165" fontId="46" fillId="19" borderId="250" xfId="48" applyNumberFormat="1" applyFont="1" applyFill="1" applyBorder="1" applyAlignment="1">
      <alignment horizontal="center"/>
    </xf>
    <xf numFmtId="3" fontId="45" fillId="19" borderId="250" xfId="48" applyNumberFormat="1" applyFont="1" applyFill="1" applyBorder="1" applyAlignment="1">
      <alignment horizontal="center"/>
    </xf>
    <xf numFmtId="7" fontId="45" fillId="19" borderId="250" xfId="48" applyNumberFormat="1" applyFont="1" applyFill="1" applyBorder="1" applyAlignment="1">
      <alignment horizontal="center"/>
    </xf>
    <xf numFmtId="7" fontId="45" fillId="19" borderId="251" xfId="48" applyNumberFormat="1" applyFont="1" applyFill="1" applyBorder="1" applyAlignment="1">
      <alignment horizontal="center"/>
    </xf>
    <xf numFmtId="0" fontId="46" fillId="0" borderId="252" xfId="48" applyFont="1" applyBorder="1"/>
    <xf numFmtId="0" fontId="46" fillId="0" borderId="243" xfId="48" applyFont="1" applyBorder="1"/>
    <xf numFmtId="0" fontId="45" fillId="0" borderId="243" xfId="48" applyFont="1" applyBorder="1"/>
    <xf numFmtId="7" fontId="46" fillId="0" borderId="253" xfId="48" applyNumberFormat="1" applyFont="1" applyBorder="1" applyAlignment="1">
      <alignment horizontal="center"/>
    </xf>
    <xf numFmtId="0" fontId="46" fillId="0" borderId="219" xfId="48" applyFont="1" applyBorder="1"/>
    <xf numFmtId="0" fontId="45" fillId="0" borderId="219" xfId="48" applyFont="1" applyBorder="1"/>
    <xf numFmtId="0" fontId="13" fillId="0" borderId="219" xfId="48" applyFont="1" applyBorder="1"/>
    <xf numFmtId="0" fontId="45" fillId="0" borderId="254" xfId="48" applyFont="1" applyBorder="1"/>
    <xf numFmtId="0" fontId="20" fillId="0" borderId="0" xfId="0" quotePrefix="1" applyFont="1" applyAlignment="1" applyProtection="1">
      <alignment horizontal="center" vertical="center"/>
      <protection locked="0"/>
    </xf>
    <xf numFmtId="0" fontId="6" fillId="0" borderId="12" xfId="0" applyFont="1" applyBorder="1" applyAlignment="1" applyProtection="1">
      <alignment horizontal="center" wrapText="1"/>
      <protection locked="0"/>
    </xf>
    <xf numFmtId="0" fontId="46" fillId="0" borderId="11" xfId="42" applyFont="1" applyBorder="1" applyAlignment="1">
      <alignment horizontal="center" vertical="center" wrapText="1"/>
    </xf>
    <xf numFmtId="0" fontId="97" fillId="0" borderId="12" xfId="0" applyFont="1" applyBorder="1" applyAlignment="1" applyProtection="1">
      <alignment horizontal="left" vertical="center"/>
      <protection locked="0"/>
    </xf>
    <xf numFmtId="0" fontId="118" fillId="32" borderId="75" xfId="42" applyFont="1" applyFill="1" applyBorder="1" applyAlignment="1">
      <alignment vertical="center" wrapText="1"/>
    </xf>
    <xf numFmtId="0" fontId="46" fillId="32" borderId="75" xfId="42" applyFont="1" applyFill="1" applyBorder="1" applyAlignment="1">
      <alignment horizontal="center" vertical="center" wrapText="1"/>
    </xf>
    <xf numFmtId="0" fontId="46" fillId="32" borderId="75" xfId="42" applyFont="1" applyFill="1" applyBorder="1" applyAlignment="1">
      <alignment horizontal="center" vertical="center"/>
    </xf>
    <xf numFmtId="0" fontId="46" fillId="0" borderId="43" xfId="42" applyFont="1" applyBorder="1" applyAlignment="1">
      <alignment horizontal="center" vertical="center" wrapText="1"/>
    </xf>
    <xf numFmtId="9" fontId="46" fillId="0" borderId="44" xfId="42" applyNumberFormat="1" applyFont="1" applyBorder="1" applyAlignment="1">
      <alignment horizontal="center" vertical="center" wrapText="1"/>
    </xf>
    <xf numFmtId="0" fontId="133" fillId="0" borderId="0" xfId="0" applyFont="1" applyAlignment="1" applyProtection="1">
      <alignment horizontal="center"/>
      <protection locked="0"/>
    </xf>
    <xf numFmtId="0" fontId="118" fillId="0" borderId="16" xfId="42" applyFont="1" applyBorder="1" applyAlignment="1" applyProtection="1">
      <alignment horizontal="center" vertical="center" wrapText="1"/>
      <protection locked="0"/>
    </xf>
    <xf numFmtId="0" fontId="134" fillId="0" borderId="18" xfId="0" applyFont="1" applyBorder="1" applyAlignment="1">
      <alignment horizontal="center" vertical="center"/>
    </xf>
    <xf numFmtId="0" fontId="46" fillId="0" borderId="17" xfId="0" applyFont="1" applyBorder="1" applyAlignment="1">
      <alignment horizontal="center" vertical="center" wrapText="1"/>
    </xf>
    <xf numFmtId="0" fontId="15" fillId="0" borderId="64" xfId="0" applyFont="1" applyBorder="1" applyAlignment="1" applyProtection="1">
      <alignment horizontal="center" vertical="center"/>
      <protection locked="0"/>
    </xf>
    <xf numFmtId="164" fontId="46" fillId="0" borderId="65" xfId="0" applyNumberFormat="1" applyFont="1" applyBorder="1" applyAlignment="1" applyProtection="1">
      <alignment horizontal="center" vertical="center"/>
      <protection locked="0"/>
    </xf>
    <xf numFmtId="0" fontId="96" fillId="0" borderId="73" xfId="0" applyFont="1" applyBorder="1" applyAlignment="1" applyProtection="1">
      <alignment vertical="center"/>
      <protection locked="0"/>
    </xf>
    <xf numFmtId="0" fontId="97" fillId="0" borderId="97" xfId="0" applyFont="1" applyBorder="1" applyAlignment="1" applyProtection="1">
      <alignment horizontal="right" vertical="center"/>
      <protection locked="0"/>
    </xf>
    <xf numFmtId="164" fontId="46" fillId="0" borderId="13" xfId="0" applyNumberFormat="1" applyFont="1" applyBorder="1" applyAlignment="1" applyProtection="1">
      <alignment vertical="center"/>
      <protection locked="0"/>
    </xf>
    <xf numFmtId="0" fontId="96" fillId="0" borderId="0" xfId="0" applyFont="1" applyAlignment="1" applyProtection="1">
      <alignment vertical="center" wrapText="1"/>
      <protection locked="0"/>
    </xf>
    <xf numFmtId="0" fontId="97" fillId="0" borderId="82" xfId="0" applyFont="1" applyBorder="1" applyAlignment="1" applyProtection="1">
      <alignment horizontal="right" vertical="center"/>
      <protection locked="0"/>
    </xf>
    <xf numFmtId="164" fontId="96" fillId="0" borderId="13" xfId="0" applyNumberFormat="1" applyFont="1" applyBorder="1" applyProtection="1">
      <protection locked="0"/>
    </xf>
    <xf numFmtId="0" fontId="96" fillId="0" borderId="82" xfId="0" applyFont="1" applyBorder="1" applyProtection="1">
      <protection locked="0"/>
    </xf>
    <xf numFmtId="164" fontId="111" fillId="0" borderId="13" xfId="0" applyNumberFormat="1" applyFont="1" applyBorder="1" applyAlignment="1" applyProtection="1">
      <alignment vertical="center"/>
      <protection locked="0"/>
    </xf>
    <xf numFmtId="164" fontId="15" fillId="0" borderId="13" xfId="0" applyNumberFormat="1" applyFont="1" applyBorder="1" applyProtection="1">
      <protection locked="0"/>
    </xf>
    <xf numFmtId="0" fontId="15" fillId="26" borderId="107" xfId="0" applyFont="1" applyFill="1" applyBorder="1" applyAlignment="1" applyProtection="1">
      <alignment horizontal="center" vertical="center" wrapText="1"/>
      <protection locked="0"/>
    </xf>
    <xf numFmtId="0" fontId="15" fillId="26" borderId="123" xfId="0" applyFont="1" applyFill="1" applyBorder="1" applyAlignment="1" applyProtection="1">
      <alignment horizontal="center" vertical="center"/>
      <protection locked="0"/>
    </xf>
    <xf numFmtId="0" fontId="46" fillId="0" borderId="75" xfId="42" applyFont="1" applyBorder="1" applyAlignment="1">
      <alignment horizontal="center" vertical="center"/>
    </xf>
    <xf numFmtId="0" fontId="31" fillId="26" borderId="17" xfId="0" applyFont="1" applyFill="1" applyBorder="1" applyAlignment="1">
      <alignment horizontal="center" vertical="center"/>
    </xf>
    <xf numFmtId="0" fontId="135" fillId="31" borderId="153" xfId="58" applyFont="1" applyFill="1" applyBorder="1" applyAlignment="1" applyProtection="1">
      <alignment horizontal="center" vertical="center" wrapText="1"/>
    </xf>
    <xf numFmtId="0" fontId="46" fillId="0" borderId="0" xfId="42" applyFont="1" applyAlignment="1">
      <alignment vertical="center"/>
    </xf>
    <xf numFmtId="0" fontId="46" fillId="29" borderId="0" xfId="42" applyFont="1" applyFill="1" applyAlignment="1">
      <alignment vertical="center"/>
    </xf>
    <xf numFmtId="0" fontId="136" fillId="25" borderId="98" xfId="42" applyFont="1" applyFill="1" applyBorder="1" applyAlignment="1">
      <alignment horizontal="center" vertical="center"/>
    </xf>
    <xf numFmtId="0" fontId="136" fillId="25" borderId="73" xfId="42" applyFont="1" applyFill="1" applyBorder="1" applyAlignment="1">
      <alignment horizontal="center" vertical="center"/>
    </xf>
    <xf numFmtId="0" fontId="46" fillId="26" borderId="19" xfId="42" applyFont="1" applyFill="1" applyBorder="1" applyAlignment="1">
      <alignment horizontal="right" vertical="center" wrapText="1"/>
    </xf>
    <xf numFmtId="0" fontId="46" fillId="26" borderId="21" xfId="42" applyFont="1" applyFill="1" applyBorder="1" applyAlignment="1">
      <alignment horizontal="left" vertical="center"/>
    </xf>
    <xf numFmtId="0" fontId="46" fillId="26" borderId="21" xfId="42" applyFont="1" applyFill="1" applyBorder="1" applyAlignment="1">
      <alignment horizontal="left" vertical="center" wrapText="1"/>
    </xf>
    <xf numFmtId="0" fontId="46" fillId="29" borderId="19" xfId="42" applyFont="1" applyFill="1" applyBorder="1" applyAlignment="1">
      <alignment horizontal="right" vertical="center" wrapText="1"/>
    </xf>
    <xf numFmtId="0" fontId="46" fillId="29" borderId="21" xfId="42" applyFont="1" applyFill="1" applyBorder="1" applyAlignment="1">
      <alignment horizontal="left" vertical="center"/>
    </xf>
    <xf numFmtId="0" fontId="45" fillId="29" borderId="94" xfId="42" applyFont="1" applyFill="1" applyBorder="1" applyAlignment="1">
      <alignment horizontal="right" vertical="center"/>
    </xf>
    <xf numFmtId="0" fontId="45" fillId="29" borderId="87" xfId="42" applyFont="1" applyFill="1" applyBorder="1" applyAlignment="1">
      <alignment horizontal="center" vertical="center"/>
    </xf>
    <xf numFmtId="0" fontId="45" fillId="29" borderId="120" xfId="42" applyFont="1" applyFill="1" applyBorder="1" applyAlignment="1">
      <alignment horizontal="center" vertical="center"/>
    </xf>
    <xf numFmtId="0" fontId="46" fillId="29" borderId="103" xfId="42" applyFont="1" applyFill="1" applyBorder="1" applyAlignment="1">
      <alignment vertical="center"/>
    </xf>
    <xf numFmtId="0" fontId="46" fillId="29" borderId="102" xfId="42" applyFont="1" applyFill="1" applyBorder="1" applyAlignment="1">
      <alignment vertical="center"/>
    </xf>
    <xf numFmtId="0" fontId="46" fillId="29" borderId="259" xfId="42" applyFont="1" applyFill="1" applyBorder="1" applyAlignment="1">
      <alignment vertical="center"/>
    </xf>
    <xf numFmtId="0" fontId="4" fillId="0" borderId="0" xfId="47" applyAlignment="1">
      <alignment horizontal="left" vertical="center" wrapText="1"/>
    </xf>
    <xf numFmtId="2" fontId="46" fillId="0" borderId="67" xfId="42" quotePrefix="1" applyNumberFormat="1" applyFont="1" applyBorder="1" applyAlignment="1">
      <alignment horizontal="center" vertical="center" wrapText="1"/>
    </xf>
    <xf numFmtId="0" fontId="46" fillId="0" borderId="16" xfId="42" applyFont="1" applyBorder="1" applyAlignment="1">
      <alignment horizontal="left" vertical="center" wrapText="1"/>
    </xf>
    <xf numFmtId="0" fontId="13" fillId="0" borderId="143" xfId="42" applyFont="1" applyBorder="1" applyAlignment="1">
      <alignment horizontal="left" vertical="top" wrapText="1"/>
    </xf>
    <xf numFmtId="164" fontId="46" fillId="0" borderId="65" xfId="42" quotePrefix="1" applyNumberFormat="1" applyFont="1" applyBorder="1" applyAlignment="1">
      <alignment horizontal="center" vertical="center" wrapText="1"/>
    </xf>
    <xf numFmtId="164" fontId="46" fillId="0" borderId="67" xfId="42" quotePrefix="1" applyNumberFormat="1" applyFont="1" applyBorder="1" applyAlignment="1">
      <alignment horizontal="center" vertical="center" wrapText="1"/>
    </xf>
    <xf numFmtId="0" fontId="126" fillId="33" borderId="256" xfId="42" applyFont="1" applyFill="1" applyBorder="1" applyAlignment="1" applyProtection="1">
      <alignment horizontal="center" vertical="center"/>
      <protection locked="0"/>
    </xf>
    <xf numFmtId="0" fontId="46" fillId="0" borderId="67" xfId="42" applyFont="1" applyBorder="1" applyAlignment="1">
      <alignment horizontal="center" vertical="center" wrapText="1"/>
    </xf>
    <xf numFmtId="0" fontId="15" fillId="26" borderId="16" xfId="42" applyFont="1" applyFill="1" applyBorder="1" applyAlignment="1">
      <alignment horizontal="center" vertical="center"/>
    </xf>
    <xf numFmtId="0" fontId="15" fillId="26" borderId="21" xfId="42" applyFont="1" applyFill="1" applyBorder="1" applyAlignment="1">
      <alignment horizontal="center" vertical="center"/>
    </xf>
    <xf numFmtId="0" fontId="15" fillId="26" borderId="257" xfId="42" applyFont="1" applyFill="1" applyBorder="1" applyAlignment="1">
      <alignment horizontal="center" vertical="center"/>
    </xf>
    <xf numFmtId="0" fontId="15" fillId="26" borderId="255" xfId="42" applyFont="1" applyFill="1" applyBorder="1" applyAlignment="1">
      <alignment horizontal="center" vertical="center"/>
    </xf>
    <xf numFmtId="0" fontId="15" fillId="26" borderId="259" xfId="42" applyFont="1" applyFill="1" applyBorder="1" applyAlignment="1">
      <alignment horizontal="center" vertical="center"/>
    </xf>
    <xf numFmtId="164" fontId="46" fillId="0" borderId="151" xfId="42" quotePrefix="1" applyNumberFormat="1" applyFont="1" applyBorder="1" applyAlignment="1">
      <alignment horizontal="center" vertical="center" wrapText="1"/>
    </xf>
    <xf numFmtId="0" fontId="46" fillId="0" borderId="152" xfId="42" applyFont="1" applyBorder="1" applyAlignment="1">
      <alignment horizontal="left" vertical="center" wrapText="1"/>
    </xf>
    <xf numFmtId="1" fontId="46" fillId="0" borderId="256" xfId="42" applyNumberFormat="1" applyFont="1" applyBorder="1" applyAlignment="1">
      <alignment horizontal="center" vertical="center"/>
    </xf>
    <xf numFmtId="0" fontId="46" fillId="0" borderId="259" xfId="42" applyFont="1" applyBorder="1" applyAlignment="1">
      <alignment horizontal="center" vertical="center" wrapText="1"/>
    </xf>
    <xf numFmtId="0" fontId="46" fillId="0" borderId="256" xfId="42" applyFont="1" applyBorder="1" applyAlignment="1">
      <alignment horizontal="left" vertical="center" wrapText="1"/>
    </xf>
    <xf numFmtId="0" fontId="46" fillId="35" borderId="12" xfId="42" applyFont="1" applyFill="1" applyBorder="1" applyAlignment="1">
      <alignment horizontal="center" vertical="center" wrapText="1"/>
    </xf>
    <xf numFmtId="0" fontId="46" fillId="0" borderId="256" xfId="42" applyFont="1" applyBorder="1" applyAlignment="1">
      <alignment horizontal="center" vertical="center" wrapText="1"/>
    </xf>
    <xf numFmtId="2" fontId="126" fillId="0" borderId="256" xfId="42" applyNumberFormat="1" applyFont="1" applyBorder="1" applyAlignment="1" applyProtection="1">
      <alignment horizontal="center" vertical="center" wrapText="1"/>
      <protection locked="0"/>
    </xf>
    <xf numFmtId="0" fontId="126" fillId="0" borderId="256" xfId="42" applyFont="1" applyBorder="1" applyAlignment="1" applyProtection="1">
      <alignment horizontal="center" vertical="center"/>
      <protection locked="0"/>
    </xf>
    <xf numFmtId="0" fontId="46" fillId="0" borderId="154" xfId="42" applyFont="1" applyBorder="1" applyAlignment="1" applyProtection="1">
      <alignment horizontal="center" vertical="center" wrapText="1"/>
      <protection locked="0"/>
    </xf>
    <xf numFmtId="0" fontId="46" fillId="0" borderId="155" xfId="42" applyFont="1" applyBorder="1" applyAlignment="1" applyProtection="1">
      <alignment horizontal="center" vertical="center" wrapText="1"/>
      <protection locked="0"/>
    </xf>
    <xf numFmtId="0" fontId="46" fillId="0" borderId="256" xfId="42" applyFont="1" applyBorder="1" applyAlignment="1">
      <alignment horizontal="center" vertical="center"/>
    </xf>
    <xf numFmtId="0" fontId="46" fillId="0" borderId="175" xfId="42" applyFont="1" applyBorder="1" applyAlignment="1" applyProtection="1">
      <alignment horizontal="center" vertical="center" wrapText="1"/>
      <protection locked="0"/>
    </xf>
    <xf numFmtId="0" fontId="119" fillId="0" borderId="199" xfId="42" applyFont="1" applyBorder="1" applyAlignment="1">
      <alignment horizontal="center" wrapText="1"/>
    </xf>
    <xf numFmtId="0" fontId="119" fillId="0" borderId="198" xfId="42" applyFont="1" applyBorder="1" applyAlignment="1">
      <alignment horizontal="center" wrapText="1"/>
    </xf>
    <xf numFmtId="164" fontId="46" fillId="0" borderId="79" xfId="42" quotePrefix="1" applyNumberFormat="1" applyFont="1" applyBorder="1" applyAlignment="1">
      <alignment horizontal="center" vertical="center" wrapText="1"/>
    </xf>
    <xf numFmtId="0" fontId="46" fillId="0" borderId="17" xfId="42" applyFont="1" applyBorder="1" applyAlignment="1">
      <alignment vertical="center" wrapText="1"/>
    </xf>
    <xf numFmtId="1" fontId="15" fillId="31" borderId="118" xfId="42" applyNumberFormat="1" applyFont="1" applyFill="1" applyBorder="1" applyAlignment="1">
      <alignment horizontal="center" vertical="center" wrapText="1"/>
    </xf>
    <xf numFmtId="0" fontId="5" fillId="0" borderId="37" xfId="42" applyFont="1" applyBorder="1"/>
    <xf numFmtId="2" fontId="46" fillId="0" borderId="83" xfId="42" quotePrefix="1" applyNumberFormat="1" applyFont="1" applyBorder="1" applyAlignment="1">
      <alignment horizontal="center" vertical="center" wrapText="1"/>
    </xf>
    <xf numFmtId="0" fontId="126" fillId="0" borderId="256" xfId="42" applyFont="1" applyBorder="1" applyAlignment="1" applyProtection="1">
      <alignment horizontal="center" vertical="center" wrapText="1"/>
      <protection locked="0"/>
    </xf>
    <xf numFmtId="2" fontId="46" fillId="0" borderId="12" xfId="42" quotePrefix="1" applyNumberFormat="1" applyFont="1" applyBorder="1" applyAlignment="1">
      <alignment horizontal="center" vertical="center" wrapText="1"/>
    </xf>
    <xf numFmtId="0" fontId="46" fillId="0" borderId="257" xfId="42" applyFont="1" applyBorder="1" applyAlignment="1">
      <alignment horizontal="center" vertical="center"/>
    </xf>
    <xf numFmtId="0" fontId="46" fillId="0" borderId="255" xfId="42" applyFont="1" applyBorder="1" applyAlignment="1">
      <alignment horizontal="center" vertical="center"/>
    </xf>
    <xf numFmtId="2" fontId="46" fillId="0" borderId="42" xfId="42" quotePrefix="1" applyNumberFormat="1" applyFont="1" applyBorder="1" applyAlignment="1">
      <alignment horizontal="center" vertical="center" wrapText="1"/>
    </xf>
    <xf numFmtId="0" fontId="46" fillId="0" borderId="43" xfId="42" applyFont="1" applyBorder="1" applyAlignment="1">
      <alignment horizontal="left" vertical="center" wrapText="1"/>
    </xf>
    <xf numFmtId="0" fontId="5" fillId="0" borderId="255" xfId="42" applyFont="1" applyBorder="1"/>
    <xf numFmtId="9" fontId="46" fillId="0" borderId="12" xfId="42" applyNumberFormat="1" applyFont="1" applyBorder="1" applyAlignment="1">
      <alignment horizontal="center" vertical="center" wrapText="1"/>
    </xf>
    <xf numFmtId="0" fontId="5" fillId="0" borderId="0" xfId="42" applyFont="1" applyAlignment="1" applyProtection="1">
      <alignment vertical="center"/>
      <protection locked="0"/>
    </xf>
    <xf numFmtId="0" fontId="136" fillId="25" borderId="73" xfId="42" applyFont="1" applyFill="1" applyBorder="1" applyAlignment="1">
      <alignment horizontal="center" vertical="center" wrapText="1"/>
    </xf>
    <xf numFmtId="0" fontId="46" fillId="29" borderId="93" xfId="42" applyFont="1" applyFill="1" applyBorder="1" applyAlignment="1">
      <alignment horizontal="right" vertical="center" wrapText="1"/>
    </xf>
    <xf numFmtId="0" fontId="46" fillId="29" borderId="87" xfId="42" applyFont="1" applyFill="1" applyBorder="1" applyAlignment="1">
      <alignment horizontal="left" vertical="center"/>
    </xf>
    <xf numFmtId="0" fontId="45" fillId="29" borderId="88" xfId="42" applyFont="1" applyFill="1" applyBorder="1" applyAlignment="1">
      <alignment horizontal="right" vertical="center"/>
    </xf>
    <xf numFmtId="0" fontId="45" fillId="29" borderId="104" xfId="42" applyFont="1" applyFill="1" applyBorder="1" applyAlignment="1">
      <alignment horizontal="center" vertical="center"/>
    </xf>
    <xf numFmtId="0" fontId="45" fillId="29" borderId="96" xfId="42" applyFont="1" applyFill="1" applyBorder="1" applyAlignment="1">
      <alignment horizontal="center" vertical="center"/>
    </xf>
    <xf numFmtId="0" fontId="46" fillId="29" borderId="77" xfId="42" applyFont="1" applyFill="1" applyBorder="1" applyAlignment="1">
      <alignment horizontal="right" vertical="center"/>
    </xf>
    <xf numFmtId="0" fontId="46" fillId="29" borderId="14" xfId="42" applyFont="1" applyFill="1" applyBorder="1" applyAlignment="1">
      <alignment horizontal="right" vertical="center"/>
    </xf>
    <xf numFmtId="0" fontId="46" fillId="29" borderId="257" xfId="42" applyFont="1" applyFill="1" applyBorder="1" applyAlignment="1">
      <alignment horizontal="right" vertical="center"/>
    </xf>
    <xf numFmtId="0" fontId="15" fillId="26" borderId="12" xfId="42" applyFont="1" applyFill="1" applyBorder="1" applyAlignment="1">
      <alignment horizontal="center" vertical="center"/>
    </xf>
    <xf numFmtId="0" fontId="15" fillId="26" borderId="19" xfId="42" applyFont="1" applyFill="1" applyBorder="1" applyAlignment="1">
      <alignment horizontal="center" vertical="center"/>
    </xf>
    <xf numFmtId="0" fontId="15" fillId="26" borderId="66" xfId="42" applyFont="1" applyFill="1" applyBorder="1" applyAlignment="1">
      <alignment horizontal="center" vertical="center"/>
    </xf>
    <xf numFmtId="1" fontId="126" fillId="0" borderId="75" xfId="42" applyNumberFormat="1" applyFont="1" applyBorder="1" applyAlignment="1" applyProtection="1">
      <alignment horizontal="center" vertical="center" wrapText="1"/>
      <protection locked="0"/>
    </xf>
    <xf numFmtId="164" fontId="46" fillId="0" borderId="12" xfId="42" quotePrefix="1" applyNumberFormat="1" applyFont="1" applyBorder="1" applyAlignment="1">
      <alignment horizontal="center" vertical="center" wrapText="1"/>
    </xf>
    <xf numFmtId="0" fontId="46" fillId="0" borderId="64" xfId="42" applyFont="1" applyBorder="1" applyAlignment="1" applyProtection="1">
      <alignment horizontal="left" vertical="center" wrapText="1"/>
      <protection locked="0"/>
    </xf>
    <xf numFmtId="0" fontId="13" fillId="0" borderId="12" xfId="42" applyFont="1" applyBorder="1" applyAlignment="1" applyProtection="1">
      <alignment horizontal="center" vertical="center"/>
      <protection locked="0"/>
    </xf>
    <xf numFmtId="0" fontId="13" fillId="0" borderId="12" xfId="42" applyFont="1" applyBorder="1" applyAlignment="1">
      <alignment horizontal="center" vertical="center"/>
    </xf>
    <xf numFmtId="0" fontId="46" fillId="0" borderId="16" xfId="42" applyFont="1" applyBorder="1" applyAlignment="1" applyProtection="1">
      <alignment horizontal="left" vertical="center" wrapText="1"/>
      <protection locked="0"/>
    </xf>
    <xf numFmtId="0" fontId="13" fillId="0" borderId="0" xfId="42" applyFont="1" applyAlignment="1">
      <alignment horizontal="center" vertical="center"/>
    </xf>
    <xf numFmtId="0" fontId="46" fillId="0" borderId="152" xfId="42" applyFont="1" applyBorder="1" applyAlignment="1">
      <alignment horizontal="center" vertical="center"/>
    </xf>
    <xf numFmtId="2" fontId="46" fillId="0" borderId="67" xfId="42" applyNumberFormat="1" applyFont="1" applyBorder="1" applyAlignment="1">
      <alignment horizontal="center" vertical="center" wrapText="1"/>
    </xf>
    <xf numFmtId="0" fontId="46" fillId="32" borderId="16" xfId="42" applyFont="1" applyFill="1" applyBorder="1" applyAlignment="1">
      <alignment horizontal="center" vertical="center"/>
    </xf>
    <xf numFmtId="0" fontId="46" fillId="0" borderId="63" xfId="42" applyFont="1" applyBorder="1" applyAlignment="1" applyProtection="1">
      <alignment horizontal="left" vertical="center" wrapText="1"/>
      <protection locked="0"/>
    </xf>
    <xf numFmtId="1" fontId="46" fillId="0" borderId="43" xfId="42" applyNumberFormat="1" applyFont="1" applyBorder="1" applyAlignment="1">
      <alignment horizontal="center" vertical="center"/>
    </xf>
    <xf numFmtId="0" fontId="13" fillId="0" borderId="37" xfId="42" applyFont="1" applyBorder="1" applyAlignment="1">
      <alignment horizontal="center" vertical="center"/>
    </xf>
    <xf numFmtId="0" fontId="13" fillId="0" borderId="37" xfId="42" applyFont="1" applyBorder="1" applyAlignment="1">
      <alignment horizontal="center" vertical="center" wrapText="1"/>
    </xf>
    <xf numFmtId="0" fontId="83" fillId="0" borderId="0" xfId="42" applyFont="1" applyAlignment="1" applyProtection="1">
      <alignment horizontal="center" vertical="center"/>
      <protection locked="0"/>
    </xf>
    <xf numFmtId="2" fontId="46" fillId="0" borderId="117" xfId="42" applyNumberFormat="1" applyFont="1" applyBorder="1" applyAlignment="1">
      <alignment horizontal="center" vertical="center" wrapText="1"/>
    </xf>
    <xf numFmtId="0" fontId="46" fillId="0" borderId="118" xfId="42" applyFont="1" applyBorder="1" applyAlignment="1">
      <alignment horizontal="left" vertical="center" wrapText="1"/>
    </xf>
    <xf numFmtId="0" fontId="46" fillId="0" borderId="118" xfId="42" applyFont="1" applyBorder="1" applyAlignment="1">
      <alignment horizontal="center" vertical="center" wrapText="1"/>
    </xf>
    <xf numFmtId="1" fontId="126" fillId="0" borderId="118" xfId="42" applyNumberFormat="1" applyFont="1" applyBorder="1" applyAlignment="1" applyProtection="1">
      <alignment horizontal="center" vertical="center" wrapText="1"/>
      <protection locked="0"/>
    </xf>
    <xf numFmtId="9" fontId="46" fillId="0" borderId="118" xfId="42" applyNumberFormat="1" applyFont="1" applyBorder="1" applyAlignment="1">
      <alignment horizontal="center" vertical="center" wrapText="1"/>
    </xf>
    <xf numFmtId="0" fontId="46" fillId="0" borderId="118" xfId="42" applyFont="1" applyBorder="1" applyAlignment="1">
      <alignment horizontal="center" vertical="center"/>
    </xf>
    <xf numFmtId="0" fontId="46" fillId="0" borderId="106" xfId="42" applyFont="1" applyBorder="1" applyAlignment="1" applyProtection="1">
      <alignment horizontal="left" vertical="center" wrapText="1"/>
      <protection locked="0"/>
    </xf>
    <xf numFmtId="0" fontId="15" fillId="31" borderId="104" xfId="42" applyFont="1" applyFill="1" applyBorder="1" applyAlignment="1">
      <alignment horizontal="center" vertical="center" wrapText="1"/>
    </xf>
    <xf numFmtId="0" fontId="13" fillId="31" borderId="121" xfId="42" applyFont="1" applyFill="1" applyBorder="1" applyAlignment="1">
      <alignment horizontal="right" vertical="center" wrapText="1"/>
    </xf>
    <xf numFmtId="0" fontId="60" fillId="0" borderId="0" xfId="42" applyFont="1" applyProtection="1">
      <protection locked="0"/>
    </xf>
    <xf numFmtId="0" fontId="15" fillId="0" borderId="0" xfId="42" applyFont="1" applyAlignment="1" applyProtection="1">
      <alignment vertical="center"/>
      <protection locked="0"/>
    </xf>
    <xf numFmtId="0" fontId="15" fillId="0" borderId="82" xfId="42" applyFont="1" applyBorder="1" applyAlignment="1" applyProtection="1">
      <alignment vertical="center"/>
      <protection locked="0"/>
    </xf>
    <xf numFmtId="0" fontId="15" fillId="26" borderId="117" xfId="42" applyFont="1" applyFill="1" applyBorder="1" applyAlignment="1" applyProtection="1">
      <alignment horizontal="center" vertical="center" wrapText="1"/>
      <protection locked="0"/>
    </xf>
    <xf numFmtId="0" fontId="15" fillId="26" borderId="118" xfId="42" applyFont="1" applyFill="1" applyBorder="1" applyAlignment="1" applyProtection="1">
      <alignment horizontal="center" vertical="center" wrapText="1"/>
      <protection locked="0"/>
    </xf>
    <xf numFmtId="0" fontId="15" fillId="26" borderId="124" xfId="42" applyFont="1" applyFill="1" applyBorder="1" applyAlignment="1" applyProtection="1">
      <alignment horizontal="center" vertical="center" wrapText="1"/>
      <protection locked="0"/>
    </xf>
    <xf numFmtId="0" fontId="15" fillId="26" borderId="106" xfId="42" applyFont="1" applyFill="1" applyBorder="1" applyAlignment="1" applyProtection="1">
      <alignment horizontal="center" vertical="center" wrapText="1"/>
      <protection locked="0"/>
    </xf>
    <xf numFmtId="0" fontId="46" fillId="0" borderId="0" xfId="42" applyFont="1" applyAlignment="1" applyProtection="1">
      <alignment vertical="center" wrapText="1"/>
      <protection locked="0"/>
    </xf>
    <xf numFmtId="0" fontId="46" fillId="0" borderId="82" xfId="42" applyFont="1" applyBorder="1" applyAlignment="1" applyProtection="1">
      <alignment vertical="center" wrapText="1"/>
      <protection locked="0"/>
    </xf>
    <xf numFmtId="0" fontId="46" fillId="0" borderId="67" xfId="42" applyFont="1" applyBorder="1" applyAlignment="1" applyProtection="1">
      <alignment horizontal="left" vertical="center"/>
      <protection locked="0"/>
    </xf>
    <xf numFmtId="0" fontId="118" fillId="0" borderId="256" xfId="42" applyFont="1" applyBorder="1" applyAlignment="1" applyProtection="1">
      <alignment horizontal="center" vertical="center"/>
      <protection locked="0"/>
    </xf>
    <xf numFmtId="0" fontId="46" fillId="0" borderId="42" xfId="42" applyFont="1" applyBorder="1" applyAlignment="1" applyProtection="1">
      <alignment horizontal="left" vertical="center"/>
      <protection locked="0"/>
    </xf>
    <xf numFmtId="0" fontId="118" fillId="0" borderId="43" xfId="42" applyFont="1" applyBorder="1" applyAlignment="1" applyProtection="1">
      <alignment horizontal="center" vertical="center"/>
      <protection locked="0"/>
    </xf>
    <xf numFmtId="0" fontId="15" fillId="0" borderId="82" xfId="42" applyFont="1" applyBorder="1" applyAlignment="1" applyProtection="1">
      <alignment vertical="center" wrapText="1"/>
      <protection locked="0"/>
    </xf>
    <xf numFmtId="0" fontId="15" fillId="26" borderId="117" xfId="42" applyFont="1" applyFill="1" applyBorder="1" applyAlignment="1" applyProtection="1">
      <alignment horizontal="right" vertical="center"/>
      <protection locked="0"/>
    </xf>
    <xf numFmtId="0" fontId="15" fillId="26" borderId="118" xfId="42" applyFont="1" applyFill="1" applyBorder="1" applyAlignment="1" applyProtection="1">
      <alignment horizontal="center" vertical="center"/>
      <protection locked="0"/>
    </xf>
    <xf numFmtId="0" fontId="15" fillId="26" borderId="106" xfId="42" applyFont="1" applyFill="1" applyBorder="1" applyAlignment="1" applyProtection="1">
      <alignment horizontal="center" vertical="center"/>
      <protection locked="0"/>
    </xf>
    <xf numFmtId="0" fontId="15" fillId="0" borderId="13" xfId="42" applyFont="1" applyBorder="1" applyAlignment="1" applyProtection="1">
      <alignment horizontal="center" vertical="center"/>
      <protection locked="0"/>
    </xf>
    <xf numFmtId="0" fontId="46" fillId="0" borderId="83" xfId="42" applyFont="1" applyBorder="1" applyAlignment="1" applyProtection="1">
      <alignment horizontal="left" vertical="center"/>
      <protection locked="0"/>
    </xf>
    <xf numFmtId="0" fontId="118" fillId="0" borderId="76" xfId="42" applyFont="1" applyBorder="1" applyAlignment="1" applyProtection="1">
      <alignment horizontal="center" vertical="center"/>
      <protection locked="0"/>
    </xf>
    <xf numFmtId="0" fontId="83" fillId="0" borderId="0" xfId="42" applyFont="1" applyAlignment="1" applyProtection="1">
      <alignment vertical="center"/>
      <protection locked="0"/>
    </xf>
    <xf numFmtId="0" fontId="46" fillId="0" borderId="108" xfId="42" applyFont="1" applyBorder="1" applyAlignment="1" applyProtection="1">
      <alignment horizontal="left" vertical="center"/>
      <protection locked="0"/>
    </xf>
    <xf numFmtId="0" fontId="118" fillId="0" borderId="64" xfId="42" applyFont="1" applyBorder="1" applyAlignment="1" applyProtection="1">
      <alignment horizontal="center" vertical="center"/>
      <protection locked="0"/>
    </xf>
    <xf numFmtId="0" fontId="15" fillId="26" borderId="119" xfId="42" applyFont="1" applyFill="1" applyBorder="1" applyAlignment="1" applyProtection="1">
      <alignment horizontal="right" vertical="center"/>
      <protection locked="0"/>
    </xf>
    <xf numFmtId="0" fontId="15" fillId="26" borderId="123" xfId="42" applyFont="1" applyFill="1" applyBorder="1" applyAlignment="1" applyProtection="1">
      <alignment horizontal="center" vertical="center"/>
      <protection locked="0"/>
    </xf>
    <xf numFmtId="0" fontId="97" fillId="0" borderId="0" xfId="42" applyFont="1" applyAlignment="1" applyProtection="1">
      <alignment horizontal="right" vertical="center"/>
      <protection locked="0"/>
    </xf>
    <xf numFmtId="0" fontId="15" fillId="0" borderId="0" xfId="42" applyFont="1" applyAlignment="1" applyProtection="1">
      <alignment horizontal="center" vertical="center"/>
      <protection locked="0"/>
    </xf>
    <xf numFmtId="0" fontId="15" fillId="26" borderId="77" xfId="42" applyFont="1" applyFill="1" applyBorder="1" applyAlignment="1" applyProtection="1">
      <alignment horizontal="center" vertical="center"/>
      <protection locked="0"/>
    </xf>
    <xf numFmtId="0" fontId="15" fillId="26" borderId="37" xfId="42" applyFont="1" applyFill="1" applyBorder="1" applyAlignment="1" applyProtection="1">
      <alignment horizontal="center" vertical="center"/>
      <protection locked="0"/>
    </xf>
    <xf numFmtId="0" fontId="15" fillId="26" borderId="259" xfId="42" applyFont="1" applyFill="1" applyBorder="1" applyAlignment="1" applyProtection="1">
      <alignment horizontal="center" vertical="center"/>
      <protection locked="0"/>
    </xf>
    <xf numFmtId="0" fontId="15" fillId="26" borderId="255" xfId="42" applyFont="1" applyFill="1" applyBorder="1" applyAlignment="1" applyProtection="1">
      <alignment horizontal="center" vertical="center"/>
      <protection locked="0"/>
    </xf>
    <xf numFmtId="0" fontId="46" fillId="0" borderId="192" xfId="42" applyFont="1" applyBorder="1" applyAlignment="1" applyProtection="1">
      <alignment horizontal="center" vertical="center" wrapText="1"/>
      <protection locked="0"/>
    </xf>
    <xf numFmtId="0" fontId="46" fillId="0" borderId="158" xfId="42" applyFont="1" applyBorder="1" applyAlignment="1" applyProtection="1">
      <alignment horizontal="center" vertical="center" wrapText="1"/>
      <protection locked="0"/>
    </xf>
    <xf numFmtId="0" fontId="46" fillId="0" borderId="195" xfId="42" applyFont="1" applyBorder="1" applyAlignment="1" applyProtection="1">
      <alignment horizontal="center" vertical="center" wrapText="1"/>
      <protection locked="0"/>
    </xf>
    <xf numFmtId="0" fontId="46" fillId="0" borderId="192" xfId="42" applyFont="1" applyBorder="1" applyAlignment="1" applyProtection="1">
      <alignment vertical="center" wrapText="1"/>
      <protection locked="0"/>
    </xf>
    <xf numFmtId="0" fontId="46" fillId="0" borderId="159" xfId="42" applyFont="1" applyBorder="1" applyAlignment="1" applyProtection="1">
      <alignment vertical="center" wrapText="1"/>
      <protection locked="0"/>
    </xf>
    <xf numFmtId="0" fontId="46" fillId="0" borderId="162" xfId="42" applyFont="1" applyBorder="1" applyAlignment="1" applyProtection="1">
      <alignment horizontal="center" vertical="center" wrapText="1"/>
      <protection locked="0"/>
    </xf>
    <xf numFmtId="0" fontId="46" fillId="0" borderId="163" xfId="42" applyFont="1" applyBorder="1" applyAlignment="1" applyProtection="1">
      <alignment horizontal="center" vertical="center" wrapText="1"/>
      <protection locked="0"/>
    </xf>
    <xf numFmtId="0" fontId="46" fillId="0" borderId="165" xfId="42" applyFont="1" applyBorder="1" applyAlignment="1" applyProtection="1">
      <alignment horizontal="center" vertical="center" wrapText="1"/>
      <protection locked="0"/>
    </xf>
    <xf numFmtId="0" fontId="46" fillId="0" borderId="164" xfId="42" applyFont="1" applyBorder="1" applyAlignment="1" applyProtection="1">
      <alignment horizontal="center" vertical="center" wrapText="1"/>
      <protection locked="0"/>
    </xf>
    <xf numFmtId="0" fontId="46" fillId="0" borderId="174" xfId="42" applyFont="1" applyBorder="1" applyAlignment="1" applyProtection="1">
      <alignment horizontal="center" vertical="center" wrapText="1"/>
      <protection locked="0"/>
    </xf>
    <xf numFmtId="0" fontId="46" fillId="0" borderId="170" xfId="42" applyFont="1" applyBorder="1" applyAlignment="1" applyProtection="1">
      <alignment horizontal="center" vertical="center" wrapText="1"/>
      <protection locked="0"/>
    </xf>
    <xf numFmtId="0" fontId="46" fillId="0" borderId="172" xfId="42" applyFont="1" applyBorder="1" applyAlignment="1" applyProtection="1">
      <alignment horizontal="center" vertical="center"/>
      <protection locked="0"/>
    </xf>
    <xf numFmtId="0" fontId="46" fillId="0" borderId="171" xfId="42" applyFont="1" applyBorder="1" applyAlignment="1" applyProtection="1">
      <alignment horizontal="center" vertical="center" wrapText="1"/>
      <protection locked="0"/>
    </xf>
    <xf numFmtId="0" fontId="46" fillId="0" borderId="169" xfId="42" applyFont="1" applyBorder="1" applyAlignment="1" applyProtection="1">
      <alignment horizontal="center" vertical="center" wrapText="1"/>
      <protection locked="0"/>
    </xf>
    <xf numFmtId="0" fontId="46" fillId="0" borderId="172" xfId="42" applyFont="1" applyBorder="1" applyAlignment="1" applyProtection="1">
      <alignment horizontal="center" vertical="center" wrapText="1"/>
      <protection locked="0"/>
    </xf>
    <xf numFmtId="164" fontId="46" fillId="0" borderId="190" xfId="42" quotePrefix="1" applyNumberFormat="1" applyFont="1" applyBorder="1" applyAlignment="1">
      <alignment horizontal="center" vertical="center"/>
    </xf>
    <xf numFmtId="0" fontId="46" fillId="0" borderId="203" xfId="42" applyFont="1" applyBorder="1" applyAlignment="1" applyProtection="1">
      <alignment horizontal="center" vertical="center" wrapText="1"/>
      <protection locked="0"/>
    </xf>
    <xf numFmtId="0" fontId="46" fillId="0" borderId="202" xfId="42" applyFont="1" applyBorder="1" applyAlignment="1" applyProtection="1">
      <alignment horizontal="center" vertical="center" wrapText="1"/>
      <protection locked="0"/>
    </xf>
    <xf numFmtId="0" fontId="46" fillId="0" borderId="204" xfId="42" applyFont="1" applyBorder="1" applyAlignment="1" applyProtection="1">
      <alignment horizontal="center" vertical="center"/>
      <protection locked="0"/>
    </xf>
    <xf numFmtId="0" fontId="46" fillId="0" borderId="190" xfId="42" applyFont="1" applyBorder="1" applyAlignment="1">
      <alignment horizontal="center" vertical="center"/>
    </xf>
    <xf numFmtId="0" fontId="46" fillId="0" borderId="196" xfId="42" applyFont="1" applyBorder="1" applyAlignment="1" applyProtection="1">
      <alignment horizontal="center" vertical="center" wrapText="1"/>
      <protection locked="0"/>
    </xf>
    <xf numFmtId="0" fontId="46" fillId="0" borderId="191" xfId="42" applyFont="1" applyBorder="1" applyAlignment="1" applyProtection="1">
      <alignment horizontal="center" vertical="center" wrapText="1"/>
      <protection locked="0"/>
    </xf>
    <xf numFmtId="0" fontId="46" fillId="0" borderId="204" xfId="42" applyFont="1" applyBorder="1" applyAlignment="1" applyProtection="1">
      <alignment horizontal="center" vertical="center" wrapText="1"/>
      <protection locked="0"/>
    </xf>
    <xf numFmtId="164" fontId="46" fillId="0" borderId="166" xfId="42" quotePrefix="1" applyNumberFormat="1" applyFont="1" applyBorder="1" applyAlignment="1">
      <alignment horizontal="center" vertical="center"/>
    </xf>
    <xf numFmtId="0" fontId="46" fillId="0" borderId="194" xfId="42" applyFont="1" applyBorder="1" applyAlignment="1" applyProtection="1">
      <alignment horizontal="center" vertical="center" wrapText="1"/>
      <protection locked="0"/>
    </xf>
    <xf numFmtId="0" fontId="46" fillId="0" borderId="167" xfId="42" applyFont="1" applyBorder="1" applyAlignment="1" applyProtection="1">
      <alignment horizontal="center" vertical="center" wrapText="1"/>
      <protection locked="0"/>
    </xf>
    <xf numFmtId="0" fontId="46" fillId="0" borderId="168" xfId="42" applyFont="1" applyBorder="1" applyAlignment="1" applyProtection="1">
      <alignment horizontal="center" vertical="center"/>
      <protection locked="0"/>
    </xf>
    <xf numFmtId="0" fontId="46" fillId="0" borderId="201" xfId="42" applyFont="1" applyBorder="1" applyAlignment="1" applyProtection="1">
      <alignment horizontal="center" vertical="center" wrapText="1"/>
      <protection locked="0"/>
    </xf>
    <xf numFmtId="0" fontId="46" fillId="0" borderId="166" xfId="42" applyFont="1" applyBorder="1" applyAlignment="1" applyProtection="1">
      <alignment horizontal="center" vertical="center" wrapText="1"/>
      <protection locked="0"/>
    </xf>
    <xf numFmtId="0" fontId="46" fillId="0" borderId="168" xfId="42" applyFont="1" applyBorder="1" applyAlignment="1" applyProtection="1">
      <alignment horizontal="center" vertical="center" wrapText="1"/>
      <protection locked="0"/>
    </xf>
    <xf numFmtId="164" fontId="46" fillId="0" borderId="176" xfId="42" quotePrefix="1" applyNumberFormat="1" applyFont="1" applyBorder="1" applyAlignment="1">
      <alignment horizontal="center" vertical="center"/>
    </xf>
    <xf numFmtId="0" fontId="46" fillId="0" borderId="179" xfId="42" applyFont="1" applyBorder="1" applyAlignment="1" applyProtection="1">
      <alignment horizontal="center" vertical="center" wrapText="1"/>
      <protection locked="0"/>
    </xf>
    <xf numFmtId="0" fontId="46" fillId="0" borderId="177" xfId="42" applyFont="1" applyBorder="1" applyAlignment="1" applyProtection="1">
      <alignment horizontal="center" vertical="center" wrapText="1"/>
      <protection locked="0"/>
    </xf>
    <xf numFmtId="0" fontId="46" fillId="0" borderId="181" xfId="42" applyFont="1" applyBorder="1" applyAlignment="1" applyProtection="1">
      <alignment horizontal="center" vertical="center"/>
      <protection locked="0"/>
    </xf>
    <xf numFmtId="0" fontId="46" fillId="0" borderId="178" xfId="42" applyFont="1" applyBorder="1" applyAlignment="1" applyProtection="1">
      <alignment horizontal="center" vertical="center" wrapText="1"/>
      <protection locked="0"/>
    </xf>
    <xf numFmtId="0" fontId="46" fillId="0" borderId="176" xfId="42" applyFont="1" applyBorder="1" applyAlignment="1" applyProtection="1">
      <alignment horizontal="center" vertical="center" wrapText="1"/>
      <protection locked="0"/>
    </xf>
    <xf numFmtId="0" fontId="46" fillId="0" borderId="181" xfId="42" applyFont="1" applyBorder="1" applyAlignment="1" applyProtection="1">
      <alignment horizontal="center" vertical="center" wrapText="1"/>
      <protection locked="0"/>
    </xf>
    <xf numFmtId="0" fontId="46" fillId="0" borderId="180" xfId="42" applyFont="1" applyBorder="1" applyAlignment="1" applyProtection="1">
      <alignment horizontal="center" vertical="center"/>
      <protection locked="0"/>
    </xf>
    <xf numFmtId="0" fontId="46" fillId="0" borderId="180" xfId="42" applyFont="1" applyBorder="1" applyAlignment="1" applyProtection="1">
      <alignment horizontal="center" vertical="center" wrapText="1"/>
      <protection locked="0"/>
    </xf>
    <xf numFmtId="164" fontId="46" fillId="0" borderId="154" xfId="42" quotePrefix="1" applyNumberFormat="1" applyFont="1" applyBorder="1" applyAlignment="1">
      <alignment horizontal="center" vertical="center"/>
    </xf>
    <xf numFmtId="0" fontId="46" fillId="0" borderId="175" xfId="42" applyFont="1" applyBorder="1" applyAlignment="1" applyProtection="1">
      <alignment horizontal="center" vertical="center"/>
      <protection locked="0"/>
    </xf>
    <xf numFmtId="0" fontId="46" fillId="0" borderId="197" xfId="42" applyFont="1" applyBorder="1" applyAlignment="1" applyProtection="1">
      <alignment horizontal="center" vertical="center" wrapText="1"/>
      <protection locked="0"/>
    </xf>
    <xf numFmtId="0" fontId="46" fillId="0" borderId="198" xfId="42" applyFont="1" applyBorder="1" applyAlignment="1" applyProtection="1">
      <alignment horizontal="center" vertical="center" wrapText="1"/>
      <protection locked="0"/>
    </xf>
    <xf numFmtId="0" fontId="46" fillId="0" borderId="199" xfId="42" applyFont="1" applyBorder="1" applyAlignment="1" applyProtection="1">
      <alignment horizontal="center" vertical="center" wrapText="1"/>
      <protection locked="0"/>
    </xf>
    <xf numFmtId="0" fontId="46" fillId="0" borderId="197" xfId="42" applyFont="1" applyBorder="1" applyAlignment="1" applyProtection="1">
      <alignment horizontal="center" vertical="center"/>
      <protection locked="0"/>
    </xf>
    <xf numFmtId="0" fontId="46" fillId="0" borderId="200" xfId="42" applyFont="1" applyBorder="1" applyAlignment="1" applyProtection="1">
      <alignment horizontal="center" vertical="center"/>
      <protection locked="0"/>
    </xf>
    <xf numFmtId="0" fontId="46" fillId="0" borderId="190" xfId="42" applyFont="1" applyBorder="1" applyAlignment="1" applyProtection="1">
      <alignment horizontal="center" vertical="center" wrapText="1"/>
      <protection locked="0"/>
    </xf>
    <xf numFmtId="0" fontId="46" fillId="0" borderId="200" xfId="42" applyFont="1" applyBorder="1" applyAlignment="1" applyProtection="1">
      <alignment horizontal="center" vertical="center" wrapText="1"/>
      <protection locked="0"/>
    </xf>
    <xf numFmtId="0" fontId="46" fillId="0" borderId="203" xfId="42" applyFont="1" applyBorder="1" applyAlignment="1" applyProtection="1">
      <alignment horizontal="center" vertical="center"/>
      <protection locked="0"/>
    </xf>
    <xf numFmtId="0" fontId="46" fillId="0" borderId="196" xfId="42" applyFont="1" applyBorder="1" applyAlignment="1" applyProtection="1">
      <alignment horizontal="center" vertical="center"/>
      <protection locked="0"/>
    </xf>
    <xf numFmtId="0" fontId="46" fillId="0" borderId="174" xfId="42" applyFont="1" applyBorder="1" applyAlignment="1" applyProtection="1">
      <alignment horizontal="center" vertical="center"/>
      <protection locked="0"/>
    </xf>
    <xf numFmtId="0" fontId="46" fillId="0" borderId="171" xfId="42" applyFont="1" applyBorder="1" applyAlignment="1" applyProtection="1">
      <alignment horizontal="center" vertical="center"/>
      <protection locked="0"/>
    </xf>
    <xf numFmtId="164" fontId="46" fillId="0" borderId="65" xfId="42" quotePrefix="1" applyNumberFormat="1" applyFont="1" applyBorder="1" applyAlignment="1" applyProtection="1">
      <alignment horizontal="center" vertical="center"/>
      <protection locked="0"/>
    </xf>
    <xf numFmtId="0" fontId="46" fillId="0" borderId="173" xfId="42" applyFont="1" applyBorder="1" applyAlignment="1" applyProtection="1">
      <alignment horizontal="center" vertical="center" wrapText="1"/>
      <protection locked="0"/>
    </xf>
    <xf numFmtId="0" fontId="46" fillId="0" borderId="173" xfId="42" applyFont="1" applyBorder="1" applyAlignment="1" applyProtection="1">
      <alignment horizontal="center" vertical="center"/>
      <protection locked="0"/>
    </xf>
    <xf numFmtId="0" fontId="46" fillId="0" borderId="164" xfId="42" applyFont="1" applyBorder="1" applyAlignment="1" applyProtection="1">
      <alignment horizontal="center" vertical="center"/>
      <protection locked="0"/>
    </xf>
    <xf numFmtId="0" fontId="46" fillId="0" borderId="179" xfId="42" applyFont="1" applyBorder="1" applyAlignment="1" applyProtection="1">
      <alignment horizontal="center" vertical="center"/>
      <protection locked="0"/>
    </xf>
    <xf numFmtId="0" fontId="46" fillId="0" borderId="178" xfId="42" applyFont="1" applyBorder="1" applyAlignment="1" applyProtection="1">
      <alignment horizontal="center" vertical="center"/>
      <protection locked="0"/>
    </xf>
    <xf numFmtId="2" fontId="46" fillId="0" borderId="65" xfId="42" quotePrefix="1" applyNumberFormat="1" applyFont="1" applyBorder="1" applyAlignment="1" applyProtection="1">
      <alignment horizontal="center" vertical="center"/>
      <protection locked="0"/>
    </xf>
    <xf numFmtId="2" fontId="46" fillId="0" borderId="169" xfId="42" quotePrefix="1" applyNumberFormat="1" applyFont="1" applyBorder="1" applyAlignment="1">
      <alignment horizontal="center" vertical="center"/>
    </xf>
    <xf numFmtId="2" fontId="46" fillId="0" borderId="12" xfId="42" quotePrefix="1" applyNumberFormat="1" applyFont="1" applyBorder="1" applyAlignment="1" applyProtection="1">
      <alignment horizontal="center" vertical="center"/>
      <protection locked="0"/>
    </xf>
    <xf numFmtId="2" fontId="46" fillId="0" borderId="176" xfId="42" quotePrefix="1" applyNumberFormat="1" applyFont="1" applyBorder="1" applyAlignment="1">
      <alignment horizontal="center" vertical="center"/>
    </xf>
    <xf numFmtId="0" fontId="46" fillId="0" borderId="0" xfId="42" applyFont="1" applyAlignment="1" applyProtection="1">
      <alignment horizontal="left" vertical="center" wrapText="1"/>
      <protection locked="0"/>
    </xf>
    <xf numFmtId="0" fontId="5" fillId="0" borderId="154" xfId="42" applyFont="1" applyBorder="1"/>
    <xf numFmtId="0" fontId="46" fillId="0" borderId="156" xfId="42" applyFont="1" applyBorder="1" applyAlignment="1">
      <alignment horizontal="left" vertical="center" wrapText="1"/>
    </xf>
    <xf numFmtId="0" fontId="46" fillId="0" borderId="154" xfId="42" applyFont="1" applyBorder="1" applyAlignment="1">
      <alignment horizontal="left" vertical="center" wrapText="1"/>
    </xf>
    <xf numFmtId="2" fontId="46" fillId="0" borderId="16" xfId="42" quotePrefix="1" applyNumberFormat="1" applyFont="1" applyBorder="1" applyAlignment="1" applyProtection="1">
      <alignment horizontal="center" vertical="center"/>
      <protection locked="0"/>
    </xf>
    <xf numFmtId="0" fontId="5" fillId="0" borderId="166" xfId="42" applyFont="1" applyBorder="1"/>
    <xf numFmtId="0" fontId="5" fillId="0" borderId="201" xfId="42" applyFont="1" applyBorder="1"/>
    <xf numFmtId="0" fontId="46" fillId="0" borderId="194" xfId="42" applyFont="1" applyBorder="1" applyAlignment="1" applyProtection="1">
      <alignment horizontal="center" vertical="center"/>
      <protection locked="0"/>
    </xf>
    <xf numFmtId="0" fontId="46" fillId="0" borderId="201" xfId="42" applyFont="1" applyBorder="1" applyAlignment="1" applyProtection="1">
      <alignment horizontal="center" vertical="center"/>
      <protection locked="0"/>
    </xf>
    <xf numFmtId="0" fontId="5" fillId="0" borderId="166" xfId="42" applyFont="1" applyBorder="1" applyProtection="1">
      <protection locked="0"/>
    </xf>
    <xf numFmtId="0" fontId="5" fillId="0" borderId="201" xfId="42" applyFont="1" applyBorder="1" applyProtection="1">
      <protection locked="0"/>
    </xf>
    <xf numFmtId="0" fontId="5" fillId="0" borderId="260" xfId="42" applyFont="1" applyBorder="1" applyProtection="1">
      <protection locked="0"/>
    </xf>
    <xf numFmtId="0" fontId="5" fillId="0" borderId="190" xfId="42" applyFont="1" applyBorder="1" applyProtection="1">
      <protection locked="0"/>
    </xf>
    <xf numFmtId="0" fontId="5" fillId="0" borderId="200" xfId="42" applyFont="1" applyBorder="1" applyProtection="1">
      <protection locked="0"/>
    </xf>
    <xf numFmtId="0" fontId="5" fillId="0" borderId="154" xfId="42" applyFont="1" applyBorder="1" applyProtection="1">
      <protection locked="0"/>
    </xf>
    <xf numFmtId="0" fontId="5" fillId="0" borderId="156" xfId="42" applyFont="1" applyBorder="1" applyProtection="1">
      <protection locked="0"/>
    </xf>
    <xf numFmtId="0" fontId="46" fillId="0" borderId="155" xfId="42" applyFont="1" applyBorder="1" applyAlignment="1" applyProtection="1">
      <alignment horizontal="center" vertical="center"/>
      <protection locked="0"/>
    </xf>
    <xf numFmtId="0" fontId="104" fillId="0" borderId="155" xfId="42" applyFont="1" applyBorder="1" applyAlignment="1" applyProtection="1">
      <alignment horizontal="center" vertical="center" wrapText="1"/>
      <protection locked="0"/>
    </xf>
    <xf numFmtId="0" fontId="104" fillId="0" borderId="180" xfId="42" applyFont="1" applyBorder="1" applyAlignment="1" applyProtection="1">
      <alignment horizontal="center" vertical="center" wrapText="1"/>
      <protection locked="0"/>
    </xf>
    <xf numFmtId="0" fontId="104" fillId="0" borderId="156" xfId="42" applyFont="1" applyBorder="1" applyAlignment="1" applyProtection="1">
      <alignment horizontal="center" vertical="center" wrapText="1"/>
      <protection locked="0"/>
    </xf>
    <xf numFmtId="2" fontId="5" fillId="0" borderId="0" xfId="42" applyNumberFormat="1" applyFont="1" applyProtection="1">
      <protection locked="0"/>
    </xf>
    <xf numFmtId="0" fontId="46" fillId="0" borderId="0" xfId="42" applyFont="1" applyAlignment="1" applyProtection="1">
      <alignment vertical="center"/>
      <protection locked="0"/>
    </xf>
    <xf numFmtId="0" fontId="104" fillId="0" borderId="154" xfId="42" applyFont="1" applyBorder="1" applyAlignment="1" applyProtection="1">
      <alignment horizontal="center" vertical="center" wrapText="1"/>
      <protection locked="0"/>
    </xf>
    <xf numFmtId="0" fontId="46" fillId="0" borderId="204" xfId="42" applyFont="1" applyBorder="1" applyAlignment="1">
      <alignment horizontal="center" vertical="center"/>
    </xf>
    <xf numFmtId="2" fontId="46" fillId="0" borderId="256" xfId="42" quotePrefix="1" applyNumberFormat="1" applyFont="1" applyBorder="1" applyAlignment="1">
      <alignment horizontal="center" vertical="center" wrapText="1"/>
    </xf>
    <xf numFmtId="0" fontId="46" fillId="0" borderId="37" xfId="42" applyFont="1" applyBorder="1" applyAlignment="1">
      <alignment horizontal="center" vertical="center" wrapText="1"/>
    </xf>
    <xf numFmtId="0" fontId="13" fillId="0" borderId="19" xfId="42" applyFont="1" applyBorder="1" applyAlignment="1">
      <alignment horizontal="center" vertical="center" wrapText="1"/>
    </xf>
    <xf numFmtId="0" fontId="13" fillId="0" borderId="257" xfId="42" applyFont="1" applyBorder="1" applyAlignment="1">
      <alignment horizontal="center" vertical="center" wrapText="1"/>
    </xf>
    <xf numFmtId="1" fontId="126" fillId="0" borderId="16" xfId="42" applyNumberFormat="1" applyFont="1" applyBorder="1" applyAlignment="1" applyProtection="1">
      <alignment horizontal="center" vertical="center" wrapText="1"/>
      <protection locked="0"/>
    </xf>
    <xf numFmtId="0" fontId="46" fillId="0" borderId="78" xfId="42" applyFont="1" applyBorder="1" applyAlignment="1" applyProtection="1">
      <alignment horizontal="left" vertical="center" wrapText="1"/>
      <protection locked="0"/>
    </xf>
    <xf numFmtId="164" fontId="46" fillId="0" borderId="84" xfId="42" quotePrefix="1" applyNumberFormat="1" applyFont="1" applyBorder="1" applyAlignment="1">
      <alignment horizontal="center" vertical="center" wrapText="1"/>
    </xf>
    <xf numFmtId="0" fontId="46" fillId="0" borderId="44" xfId="42" applyFont="1" applyBorder="1" applyAlignment="1">
      <alignment horizontal="center" vertical="center"/>
    </xf>
    <xf numFmtId="1" fontId="15" fillId="31" borderId="17" xfId="42" applyNumberFormat="1" applyFont="1" applyFill="1" applyBorder="1" applyAlignment="1">
      <alignment horizontal="center" vertical="center" wrapText="1"/>
    </xf>
    <xf numFmtId="0" fontId="15" fillId="31" borderId="17" xfId="42" applyFont="1" applyFill="1" applyBorder="1" applyAlignment="1">
      <alignment horizontal="center" vertical="center" wrapText="1"/>
    </xf>
    <xf numFmtId="0" fontId="13" fillId="31" borderId="78" xfId="42" applyFont="1" applyFill="1" applyBorder="1" applyAlignment="1">
      <alignment horizontal="left" vertical="center" wrapText="1"/>
    </xf>
    <xf numFmtId="9" fontId="46" fillId="0" borderId="19" xfId="60" applyFont="1" applyFill="1" applyBorder="1" applyAlignment="1">
      <alignment horizontal="center" vertical="center"/>
    </xf>
    <xf numFmtId="9" fontId="46" fillId="0" borderId="257" xfId="60" applyFont="1" applyFill="1" applyBorder="1" applyAlignment="1">
      <alignment horizontal="center" vertical="center"/>
    </xf>
    <xf numFmtId="0" fontId="13" fillId="0" borderId="155" xfId="42" applyFont="1" applyBorder="1" applyAlignment="1">
      <alignment horizontal="center" vertical="center"/>
    </xf>
    <xf numFmtId="0" fontId="13" fillId="0" borderId="21" xfId="42" applyFont="1" applyBorder="1" applyAlignment="1">
      <alignment horizontal="center" vertical="center"/>
    </xf>
    <xf numFmtId="0" fontId="13" fillId="0" borderId="19" xfId="42" applyFont="1" applyBorder="1" applyAlignment="1">
      <alignment horizontal="center" vertical="center"/>
    </xf>
    <xf numFmtId="0" fontId="46" fillId="0" borderId="16" xfId="42" applyFont="1" applyBorder="1" applyAlignment="1">
      <alignment horizontal="center" vertical="center"/>
    </xf>
    <xf numFmtId="0" fontId="13" fillId="31" borderId="78" xfId="42" applyFont="1" applyFill="1" applyBorder="1" applyAlignment="1">
      <alignment horizontal="right" vertical="center" wrapText="1"/>
    </xf>
    <xf numFmtId="0" fontId="13" fillId="0" borderId="155" xfId="42" applyFont="1" applyBorder="1" applyAlignment="1">
      <alignment horizontal="center" vertical="center" wrapText="1"/>
    </xf>
    <xf numFmtId="0" fontId="13" fillId="0" borderId="66" xfId="42" applyFont="1" applyBorder="1" applyAlignment="1">
      <alignment horizontal="center" vertical="center"/>
    </xf>
    <xf numFmtId="9" fontId="13" fillId="0" borderId="19" xfId="60" applyFont="1" applyFill="1" applyBorder="1" applyAlignment="1">
      <alignment horizontal="center" vertical="center"/>
    </xf>
    <xf numFmtId="0" fontId="15" fillId="0" borderId="0" xfId="42" applyFont="1" applyAlignment="1">
      <alignment horizontal="right" vertical="center" wrapText="1"/>
    </xf>
    <xf numFmtId="0" fontId="13" fillId="0" borderId="0" xfId="42" applyFont="1" applyAlignment="1">
      <alignment horizontal="right" vertical="center" wrapText="1"/>
    </xf>
    <xf numFmtId="0" fontId="13" fillId="0" borderId="0" xfId="42" applyFont="1" applyAlignment="1">
      <alignment vertical="top" wrapText="1"/>
    </xf>
    <xf numFmtId="0" fontId="118" fillId="0" borderId="75" xfId="42" applyFont="1" applyBorder="1" applyAlignment="1" applyProtection="1">
      <alignment horizontal="center" vertical="center"/>
      <protection locked="0"/>
    </xf>
    <xf numFmtId="0" fontId="46" fillId="0" borderId="19" xfId="42" applyFont="1" applyBorder="1" applyAlignment="1" applyProtection="1">
      <alignment horizontal="center" vertical="center"/>
      <protection locked="0"/>
    </xf>
    <xf numFmtId="0" fontId="118" fillId="0" borderId="0" xfId="42" applyFont="1" applyAlignment="1" applyProtection="1">
      <alignment horizontal="center" vertical="center"/>
      <protection locked="0"/>
    </xf>
    <xf numFmtId="0" fontId="15" fillId="26" borderId="45" xfId="42" applyFont="1" applyFill="1" applyBorder="1" applyAlignment="1" applyProtection="1">
      <alignment horizontal="center" vertical="center"/>
      <protection locked="0"/>
    </xf>
    <xf numFmtId="0" fontId="46" fillId="0" borderId="0" xfId="42" applyFont="1" applyAlignment="1" applyProtection="1">
      <alignment horizontal="left" vertical="center"/>
      <protection locked="0"/>
    </xf>
    <xf numFmtId="0" fontId="15" fillId="0" borderId="0" xfId="42" applyFont="1" applyAlignment="1" applyProtection="1">
      <alignment horizontal="right" vertical="center"/>
      <protection locked="0"/>
    </xf>
    <xf numFmtId="0" fontId="123" fillId="30" borderId="142" xfId="42" applyFont="1" applyFill="1" applyBorder="1"/>
    <xf numFmtId="0" fontId="123" fillId="30" borderId="121" xfId="42" applyFont="1" applyFill="1" applyBorder="1"/>
    <xf numFmtId="0" fontId="126" fillId="0" borderId="86" xfId="42" applyFont="1" applyBorder="1" applyAlignment="1" applyProtection="1">
      <alignment horizontal="center" vertical="center"/>
      <protection locked="0"/>
    </xf>
    <xf numFmtId="0" fontId="46" fillId="0" borderId="162" xfId="42" applyFont="1" applyBorder="1" applyAlignment="1">
      <alignment horizontal="center" vertical="center"/>
    </xf>
    <xf numFmtId="0" fontId="126" fillId="0" borderId="19" xfId="42" applyFont="1" applyBorder="1" applyAlignment="1" applyProtection="1">
      <alignment horizontal="center" vertical="center"/>
      <protection locked="0"/>
    </xf>
    <xf numFmtId="0" fontId="46" fillId="0" borderId="257" xfId="42" applyFont="1" applyBorder="1" applyAlignment="1">
      <alignment horizontal="center" vertical="center" wrapText="1"/>
    </xf>
    <xf numFmtId="0" fontId="126" fillId="0" borderId="257" xfId="42" applyFont="1" applyBorder="1" applyAlignment="1" applyProtection="1">
      <alignment horizontal="center" vertical="center"/>
      <protection locked="0"/>
    </xf>
    <xf numFmtId="0" fontId="46" fillId="0" borderId="199" xfId="42" applyFont="1" applyBorder="1" applyAlignment="1">
      <alignment horizontal="center" vertical="center"/>
    </xf>
    <xf numFmtId="0" fontId="119" fillId="0" borderId="200" xfId="42" applyFont="1" applyBorder="1" applyAlignment="1">
      <alignment horizontal="center" wrapText="1"/>
    </xf>
    <xf numFmtId="0" fontId="119" fillId="0" borderId="167" xfId="42" applyFont="1" applyBorder="1" applyAlignment="1">
      <alignment horizontal="center" wrapText="1"/>
    </xf>
    <xf numFmtId="0" fontId="119" fillId="0" borderId="168" xfId="42" applyFont="1" applyBorder="1" applyAlignment="1">
      <alignment horizontal="center" wrapText="1"/>
    </xf>
    <xf numFmtId="0" fontId="119" fillId="0" borderId="201" xfId="42" applyFont="1" applyBorder="1" applyAlignment="1">
      <alignment horizontal="center" wrapText="1"/>
    </xf>
    <xf numFmtId="0" fontId="119" fillId="0" borderId="178" xfId="42" applyFont="1" applyBorder="1" applyAlignment="1" applyProtection="1">
      <alignment wrapText="1"/>
      <protection locked="0"/>
    </xf>
    <xf numFmtId="0" fontId="15" fillId="31" borderId="124" xfId="42" applyFont="1" applyFill="1" applyBorder="1" applyAlignment="1">
      <alignment horizontal="center" vertical="center" wrapText="1"/>
    </xf>
    <xf numFmtId="0" fontId="126" fillId="0" borderId="93" xfId="42" applyFont="1" applyBorder="1" applyAlignment="1" applyProtection="1">
      <alignment horizontal="center" vertical="center"/>
      <protection locked="0"/>
    </xf>
    <xf numFmtId="0" fontId="46" fillId="0" borderId="121" xfId="42" applyFont="1" applyBorder="1" applyAlignment="1" applyProtection="1">
      <alignment horizontal="left" vertical="center" wrapText="1"/>
      <protection locked="0"/>
    </xf>
    <xf numFmtId="0" fontId="126" fillId="33" borderId="256" xfId="42" applyFont="1" applyFill="1" applyBorder="1" applyAlignment="1" applyProtection="1">
      <alignment horizontal="center" vertical="center" wrapText="1"/>
      <protection locked="0"/>
    </xf>
    <xf numFmtId="0" fontId="46" fillId="0" borderId="203" xfId="42" applyFont="1" applyBorder="1" applyAlignment="1">
      <alignment horizontal="center" vertical="center" wrapText="1"/>
    </xf>
    <xf numFmtId="1" fontId="15" fillId="31" borderId="43" xfId="42" applyNumberFormat="1" applyFont="1" applyFill="1" applyBorder="1" applyAlignment="1">
      <alignment horizontal="center" vertical="center" wrapText="1"/>
    </xf>
    <xf numFmtId="0" fontId="15" fillId="31" borderId="127" xfId="42" applyFont="1" applyFill="1" applyBorder="1" applyAlignment="1">
      <alignment vertical="center" wrapText="1"/>
    </xf>
    <xf numFmtId="9" fontId="46" fillId="0" borderId="154" xfId="42" applyNumberFormat="1" applyFont="1" applyBorder="1" applyAlignment="1">
      <alignment horizontal="center" vertical="center" wrapText="1"/>
    </xf>
    <xf numFmtId="0" fontId="46" fillId="0" borderId="17" xfId="42" applyFont="1" applyBorder="1" applyAlignment="1">
      <alignment horizontal="center" vertical="center"/>
    </xf>
    <xf numFmtId="0" fontId="97" fillId="0" borderId="78" xfId="42" applyFont="1" applyBorder="1" applyAlignment="1" applyProtection="1">
      <alignment horizontal="left" vertical="center" wrapText="1"/>
      <protection locked="0"/>
    </xf>
    <xf numFmtId="0" fontId="46" fillId="0" borderId="84" xfId="42" applyFont="1" applyBorder="1" applyAlignment="1" applyProtection="1">
      <alignment horizontal="left" vertical="center"/>
      <protection locked="0"/>
    </xf>
    <xf numFmtId="0" fontId="118" fillId="0" borderId="121" xfId="42" applyFont="1" applyBorder="1" applyAlignment="1" applyProtection="1">
      <alignment horizontal="center" vertical="center"/>
      <protection locked="0"/>
    </xf>
    <xf numFmtId="0" fontId="15" fillId="0" borderId="88" xfId="42" applyFont="1" applyBorder="1" applyAlignment="1" applyProtection="1">
      <alignment horizontal="center" vertical="center"/>
      <protection locked="0"/>
    </xf>
    <xf numFmtId="0" fontId="15" fillId="31" borderId="16" xfId="42" applyFont="1" applyFill="1" applyBorder="1" applyAlignment="1">
      <alignment horizontal="center" vertical="center" wrapText="1"/>
    </xf>
    <xf numFmtId="0" fontId="15" fillId="31" borderId="103" xfId="42" applyFont="1" applyFill="1" applyBorder="1" applyAlignment="1">
      <alignment horizontal="center" vertical="center" wrapText="1"/>
    </xf>
    <xf numFmtId="0" fontId="15" fillId="31" borderId="77" xfId="42" applyFont="1" applyFill="1" applyBorder="1" applyAlignment="1">
      <alignment horizontal="center" vertical="center" wrapText="1"/>
    </xf>
    <xf numFmtId="0" fontId="13" fillId="31" borderId="63" xfId="42" applyFont="1" applyFill="1" applyBorder="1" applyAlignment="1">
      <alignment horizontal="center" vertical="center" wrapText="1"/>
    </xf>
    <xf numFmtId="0" fontId="15" fillId="26" borderId="153" xfId="42" applyFont="1" applyFill="1" applyBorder="1" applyAlignment="1" applyProtection="1">
      <alignment horizontal="right" vertical="center"/>
      <protection locked="0"/>
    </xf>
    <xf numFmtId="0" fontId="15" fillId="26" borderId="104" xfId="42" applyFont="1" applyFill="1" applyBorder="1" applyAlignment="1" applyProtection="1">
      <alignment horizontal="center" vertical="center"/>
      <protection locked="0"/>
    </xf>
    <xf numFmtId="0" fontId="15" fillId="26" borderId="43" xfId="42" applyFont="1" applyFill="1" applyBorder="1" applyAlignment="1" applyProtection="1">
      <alignment horizontal="center" vertical="center"/>
      <protection locked="0"/>
    </xf>
    <xf numFmtId="0" fontId="15" fillId="0" borderId="0" xfId="42" applyFont="1" applyAlignment="1">
      <alignment vertical="center"/>
    </xf>
    <xf numFmtId="0" fontId="118" fillId="32" borderId="256" xfId="42" applyFont="1" applyFill="1" applyBorder="1" applyAlignment="1">
      <alignment vertical="center" wrapText="1"/>
    </xf>
    <xf numFmtId="0" fontId="46" fillId="32" borderId="256" xfId="42" applyFont="1" applyFill="1" applyBorder="1" applyAlignment="1">
      <alignment horizontal="center" vertical="center" wrapText="1"/>
    </xf>
    <xf numFmtId="164" fontId="46" fillId="0" borderId="16" xfId="42" quotePrefix="1" applyNumberFormat="1" applyFont="1" applyBorder="1" applyAlignment="1">
      <alignment horizontal="center" vertical="center"/>
    </xf>
    <xf numFmtId="2" fontId="46" fillId="0" borderId="190" xfId="42" quotePrefix="1" applyNumberFormat="1" applyFont="1" applyBorder="1" applyAlignment="1">
      <alignment horizontal="center" vertical="center"/>
    </xf>
    <xf numFmtId="2" fontId="46" fillId="0" borderId="17" xfId="42" quotePrefix="1" applyNumberFormat="1" applyFont="1" applyBorder="1" applyAlignment="1">
      <alignment horizontal="center" vertical="center"/>
    </xf>
    <xf numFmtId="2" fontId="46" fillId="0" borderId="166" xfId="42" quotePrefix="1" applyNumberFormat="1" applyFont="1" applyBorder="1" applyAlignment="1">
      <alignment horizontal="center" vertical="center"/>
    </xf>
    <xf numFmtId="2" fontId="46" fillId="0" borderId="191" xfId="42" quotePrefix="1" applyNumberFormat="1" applyFont="1" applyBorder="1" applyAlignment="1">
      <alignment horizontal="center" vertical="center"/>
    </xf>
    <xf numFmtId="2" fontId="46" fillId="0" borderId="12" xfId="42" quotePrefix="1" applyNumberFormat="1" applyFont="1" applyBorder="1" applyAlignment="1">
      <alignment horizontal="center" vertical="center"/>
    </xf>
    <xf numFmtId="0" fontId="118" fillId="32" borderId="16" xfId="42" applyFont="1" applyFill="1" applyBorder="1" applyAlignment="1">
      <alignment horizontal="center" vertical="center" wrapText="1"/>
    </xf>
    <xf numFmtId="2" fontId="46" fillId="0" borderId="154" xfId="42" quotePrefix="1" applyNumberFormat="1" applyFont="1" applyBorder="1" applyAlignment="1">
      <alignment horizontal="center" vertical="center"/>
    </xf>
    <xf numFmtId="0" fontId="15" fillId="36" borderId="124" xfId="42" applyFont="1" applyFill="1" applyBorder="1" applyAlignment="1">
      <alignment horizontal="center" vertical="center" wrapText="1"/>
    </xf>
    <xf numFmtId="0" fontId="15" fillId="36" borderId="43" xfId="42" applyFont="1" applyFill="1" applyBorder="1" applyAlignment="1">
      <alignment horizontal="center" vertical="center" wrapText="1"/>
    </xf>
    <xf numFmtId="0" fontId="15" fillId="36" borderId="118" xfId="42" applyFont="1" applyFill="1" applyBorder="1" applyAlignment="1">
      <alignment horizontal="center" vertical="center" wrapText="1"/>
    </xf>
    <xf numFmtId="0" fontId="15" fillId="26" borderId="121" xfId="42" applyFont="1" applyFill="1" applyBorder="1" applyAlignment="1" applyProtection="1">
      <alignment horizontal="center" vertical="center"/>
      <protection locked="0"/>
    </xf>
    <xf numFmtId="0" fontId="15" fillId="26" borderId="124" xfId="42" applyFont="1" applyFill="1" applyBorder="1" applyAlignment="1" applyProtection="1">
      <alignment horizontal="center" vertical="center"/>
      <protection locked="0"/>
    </xf>
    <xf numFmtId="49" fontId="46" fillId="0" borderId="256" xfId="0" applyNumberFormat="1" applyFont="1" applyBorder="1" applyAlignment="1">
      <alignment horizontal="center" vertical="center" wrapText="1"/>
    </xf>
    <xf numFmtId="0" fontId="46" fillId="0" borderId="256" xfId="0" applyFont="1" applyBorder="1" applyAlignment="1" applyProtection="1">
      <alignment horizontal="left" vertical="center" wrapText="1"/>
      <protection locked="0"/>
    </xf>
    <xf numFmtId="49" fontId="46" fillId="0" borderId="256" xfId="0" applyNumberFormat="1" applyFont="1" applyBorder="1" applyAlignment="1">
      <alignment horizontal="center" vertical="center"/>
    </xf>
    <xf numFmtId="0" fontId="46" fillId="0" borderId="256" xfId="0" applyFont="1" applyBorder="1" applyAlignment="1">
      <alignment horizontal="center" vertical="center" wrapText="1"/>
    </xf>
    <xf numFmtId="0" fontId="118" fillId="0" borderId="256" xfId="0" applyFont="1" applyBorder="1" applyAlignment="1">
      <alignment horizontal="center" vertical="center" wrapText="1"/>
    </xf>
    <xf numFmtId="0" fontId="97" fillId="0" borderId="256" xfId="0" applyFont="1" applyBorder="1" applyAlignment="1">
      <alignment horizontal="center" vertical="center" wrapText="1"/>
    </xf>
    <xf numFmtId="49" fontId="4" fillId="0" borderId="256" xfId="0" applyNumberFormat="1" applyFont="1" applyBorder="1" applyAlignment="1">
      <alignment horizontal="center" vertical="center"/>
    </xf>
    <xf numFmtId="0" fontId="4" fillId="0" borderId="256" xfId="0" applyFont="1" applyBorder="1" applyAlignment="1">
      <alignment horizontal="center" vertical="center" wrapText="1"/>
    </xf>
    <xf numFmtId="0" fontId="114" fillId="0" borderId="256" xfId="0" applyFont="1" applyBorder="1" applyAlignment="1">
      <alignment horizontal="center" vertical="center" wrapText="1"/>
    </xf>
    <xf numFmtId="0" fontId="15" fillId="31" borderId="12" xfId="42" applyFont="1" applyFill="1" applyBorder="1" applyAlignment="1">
      <alignment horizontal="center" vertical="center" wrapText="1"/>
    </xf>
    <xf numFmtId="0" fontId="15" fillId="31" borderId="21" xfId="42" applyFont="1" applyFill="1" applyBorder="1" applyAlignment="1">
      <alignment horizontal="center" vertical="center" wrapText="1"/>
    </xf>
    <xf numFmtId="0" fontId="126" fillId="33" borderId="17" xfId="42" applyFont="1" applyFill="1" applyBorder="1" applyAlignment="1" applyProtection="1">
      <alignment horizontal="center" vertical="center" wrapText="1"/>
      <protection locked="0"/>
    </xf>
    <xf numFmtId="0" fontId="45" fillId="33" borderId="12" xfId="42" applyFont="1" applyFill="1" applyBorder="1" applyAlignment="1">
      <alignment horizontal="center" vertical="center" wrapText="1"/>
    </xf>
    <xf numFmtId="0" fontId="15" fillId="26" borderId="14" xfId="42" applyFont="1" applyFill="1" applyBorder="1" applyAlignment="1">
      <alignment horizontal="center" vertical="center"/>
    </xf>
    <xf numFmtId="0" fontId="15" fillId="26" borderId="0" xfId="42" applyFont="1" applyFill="1" applyAlignment="1">
      <alignment horizontal="center" vertical="center"/>
    </xf>
    <xf numFmtId="0" fontId="15" fillId="26" borderId="102" xfId="42" applyFont="1" applyFill="1" applyBorder="1" applyAlignment="1">
      <alignment horizontal="center" vertical="center"/>
    </xf>
    <xf numFmtId="0" fontId="15" fillId="26" borderId="66" xfId="42" applyFont="1" applyFill="1" applyBorder="1" applyAlignment="1" applyProtection="1">
      <alignment horizontal="center" vertical="center"/>
      <protection locked="0"/>
    </xf>
    <xf numFmtId="0" fontId="15" fillId="26" borderId="21" xfId="42" applyFont="1" applyFill="1" applyBorder="1" applyAlignment="1" applyProtection="1">
      <alignment horizontal="center" vertical="center"/>
      <protection locked="0"/>
    </xf>
    <xf numFmtId="0" fontId="126" fillId="33" borderId="43" xfId="42" applyFont="1" applyFill="1" applyBorder="1" applyAlignment="1" applyProtection="1">
      <alignment horizontal="center" vertical="center" wrapText="1"/>
      <protection locked="0"/>
    </xf>
    <xf numFmtId="0" fontId="3" fillId="0" borderId="82" xfId="42" applyFont="1" applyBorder="1" applyAlignment="1" applyProtection="1">
      <alignment wrapText="1"/>
      <protection locked="0"/>
    </xf>
    <xf numFmtId="1" fontId="46" fillId="0" borderId="44" xfId="42" applyNumberFormat="1" applyFont="1" applyBorder="1" applyAlignment="1">
      <alignment horizontal="center" vertical="center"/>
    </xf>
    <xf numFmtId="0" fontId="46" fillId="0" borderId="195" xfId="42" applyFont="1" applyBorder="1" applyAlignment="1">
      <alignment horizontal="center" vertical="center" wrapText="1"/>
    </xf>
    <xf numFmtId="0" fontId="46" fillId="0" borderId="157" xfId="42" applyFont="1" applyBorder="1" applyAlignment="1">
      <alignment vertical="center" wrapText="1"/>
    </xf>
    <xf numFmtId="0" fontId="46" fillId="0" borderId="195" xfId="42" applyFont="1" applyBorder="1" applyAlignment="1">
      <alignment vertical="center" wrapText="1"/>
    </xf>
    <xf numFmtId="0" fontId="46" fillId="0" borderId="159" xfId="42" applyFont="1" applyBorder="1" applyProtection="1">
      <protection locked="0"/>
    </xf>
    <xf numFmtId="0" fontId="45" fillId="0" borderId="195" xfId="42" applyFont="1" applyBorder="1" applyAlignment="1">
      <alignment horizontal="center" wrapText="1"/>
    </xf>
    <xf numFmtId="0" fontId="45" fillId="0" borderId="159" xfId="42" applyFont="1" applyBorder="1" applyAlignment="1">
      <alignment horizontal="center" wrapText="1"/>
    </xf>
    <xf numFmtId="2" fontId="46" fillId="0" borderId="65" xfId="42" quotePrefix="1" applyNumberFormat="1" applyFont="1" applyBorder="1" applyAlignment="1">
      <alignment horizontal="center" vertical="center" wrapText="1"/>
    </xf>
    <xf numFmtId="2" fontId="46" fillId="0" borderId="79" xfId="42" quotePrefix="1" applyNumberFormat="1" applyFont="1" applyBorder="1" applyAlignment="1">
      <alignment horizontal="center" vertical="center" wrapText="1"/>
    </xf>
    <xf numFmtId="0" fontId="46" fillId="0" borderId="64" xfId="42" applyFont="1" applyBorder="1" applyAlignment="1" applyProtection="1">
      <alignment horizontal="center" vertical="center"/>
      <protection locked="0"/>
    </xf>
    <xf numFmtId="0" fontId="46" fillId="0" borderId="76" xfId="42" applyFont="1" applyBorder="1" applyAlignment="1" applyProtection="1">
      <alignment horizontal="center" vertical="center"/>
      <protection locked="0"/>
    </xf>
    <xf numFmtId="0" fontId="126" fillId="0" borderId="152" xfId="42" applyFont="1" applyBorder="1" applyAlignment="1" applyProtection="1">
      <alignment horizontal="center" vertical="center"/>
      <protection locked="0"/>
    </xf>
    <xf numFmtId="1" fontId="46" fillId="0" borderId="12" xfId="42" applyNumberFormat="1" applyFont="1" applyBorder="1" applyAlignment="1">
      <alignment horizontal="center" vertical="center" wrapText="1"/>
    </xf>
    <xf numFmtId="0" fontId="126" fillId="0" borderId="118" xfId="42" applyFont="1" applyBorder="1" applyAlignment="1" applyProtection="1">
      <alignment horizontal="center" vertical="center"/>
      <protection locked="0"/>
    </xf>
    <xf numFmtId="0" fontId="46" fillId="0" borderId="256" xfId="42" applyFont="1" applyBorder="1" applyAlignment="1">
      <alignment vertical="center" wrapText="1"/>
    </xf>
    <xf numFmtId="164" fontId="46" fillId="0" borderId="11" xfId="42" quotePrefix="1" applyNumberFormat="1" applyFont="1" applyBorder="1" applyAlignment="1">
      <alignment horizontal="center" vertical="center"/>
    </xf>
    <xf numFmtId="164" fontId="46" fillId="0" borderId="65" xfId="42" quotePrefix="1" applyNumberFormat="1" applyFont="1" applyBorder="1" applyAlignment="1">
      <alignment horizontal="center" vertical="center"/>
    </xf>
    <xf numFmtId="2" fontId="46" fillId="0" borderId="65" xfId="42" quotePrefix="1" applyNumberFormat="1" applyFont="1" applyBorder="1" applyAlignment="1">
      <alignment horizontal="center" vertical="center"/>
    </xf>
    <xf numFmtId="2" fontId="46" fillId="0" borderId="79" xfId="42" quotePrefix="1" applyNumberFormat="1" applyFont="1" applyBorder="1" applyAlignment="1">
      <alignment horizontal="center" vertical="center"/>
    </xf>
    <xf numFmtId="2" fontId="46" fillId="0" borderId="11" xfId="42" quotePrefix="1" applyNumberFormat="1" applyFont="1" applyBorder="1" applyAlignment="1">
      <alignment horizontal="center" vertical="center"/>
    </xf>
    <xf numFmtId="2" fontId="46" fillId="0" borderId="84" xfId="42" quotePrefix="1" applyNumberFormat="1" applyFont="1" applyBorder="1" applyAlignment="1">
      <alignment horizontal="center" vertical="center"/>
    </xf>
    <xf numFmtId="0" fontId="118" fillId="32" borderId="16" xfId="42" applyFont="1" applyFill="1" applyBorder="1" applyAlignment="1">
      <alignment vertical="center" wrapText="1"/>
    </xf>
    <xf numFmtId="0" fontId="126" fillId="0" borderId="16" xfId="42" applyFont="1" applyBorder="1" applyAlignment="1" applyProtection="1">
      <alignment horizontal="center" vertical="center"/>
      <protection locked="0"/>
    </xf>
    <xf numFmtId="0" fontId="118" fillId="0" borderId="86" xfId="42" applyFont="1" applyBorder="1" applyAlignment="1" applyProtection="1">
      <alignment horizontal="center" vertical="center"/>
      <protection locked="0"/>
    </xf>
    <xf numFmtId="0" fontId="118" fillId="0" borderId="257" xfId="42" applyFont="1" applyBorder="1" applyAlignment="1" applyProtection="1">
      <alignment horizontal="center" vertical="center"/>
      <protection locked="0"/>
    </xf>
    <xf numFmtId="0" fontId="118" fillId="0" borderId="261" xfId="42" applyFont="1" applyBorder="1" applyAlignment="1" applyProtection="1">
      <alignment horizontal="center" vertical="center"/>
      <protection locked="0"/>
    </xf>
    <xf numFmtId="0" fontId="15" fillId="26" borderId="126" xfId="42" applyFont="1" applyFill="1" applyBorder="1" applyAlignment="1" applyProtection="1">
      <alignment horizontal="center" vertical="center"/>
      <protection locked="0"/>
    </xf>
    <xf numFmtId="0" fontId="118" fillId="0" borderId="136" xfId="42" applyFont="1" applyBorder="1" applyAlignment="1" applyProtection="1">
      <alignment horizontal="center" vertical="center"/>
      <protection locked="0"/>
    </xf>
    <xf numFmtId="0" fontId="46" fillId="0" borderId="121" xfId="42" applyFont="1" applyBorder="1" applyAlignment="1" applyProtection="1">
      <alignment horizontal="center" vertical="center"/>
      <protection locked="0"/>
    </xf>
    <xf numFmtId="1" fontId="15" fillId="36" borderId="118" xfId="42" applyNumberFormat="1" applyFont="1" applyFill="1" applyBorder="1" applyAlignment="1">
      <alignment horizontal="center" vertical="center" wrapText="1"/>
    </xf>
    <xf numFmtId="0" fontId="46" fillId="29" borderId="103" xfId="42" applyFont="1" applyFill="1" applyBorder="1" applyAlignment="1">
      <alignment horizontal="left" vertical="center"/>
    </xf>
    <xf numFmtId="0" fontId="46" fillId="29" borderId="102" xfId="42" applyFont="1" applyFill="1" applyBorder="1" applyAlignment="1">
      <alignment horizontal="left" vertical="center"/>
    </xf>
    <xf numFmtId="0" fontId="46" fillId="29" borderId="259" xfId="42" applyFont="1" applyFill="1" applyBorder="1" applyAlignment="1">
      <alignment horizontal="left" vertical="center"/>
    </xf>
    <xf numFmtId="0" fontId="46" fillId="0" borderId="65" xfId="0" applyFont="1" applyBorder="1" applyAlignment="1">
      <alignment horizontal="center" vertical="center" wrapText="1"/>
    </xf>
    <xf numFmtId="0" fontId="46" fillId="0" borderId="79" xfId="0" applyFont="1" applyBorder="1" applyAlignment="1">
      <alignment horizontal="center" vertical="center" wrapText="1"/>
    </xf>
    <xf numFmtId="164" fontId="46" fillId="0" borderId="16" xfId="42" quotePrefix="1" applyNumberFormat="1" applyFont="1" applyBorder="1" applyAlignment="1">
      <alignment horizontal="center" vertical="center" wrapText="1"/>
    </xf>
    <xf numFmtId="164" fontId="46" fillId="0" borderId="16" xfId="42" quotePrefix="1" applyNumberFormat="1" applyFont="1" applyBorder="1" applyAlignment="1" applyProtection="1">
      <alignment horizontal="center" vertical="center"/>
      <protection locked="0"/>
    </xf>
    <xf numFmtId="164" fontId="46" fillId="0" borderId="17" xfId="42" quotePrefix="1" applyNumberFormat="1" applyFont="1" applyBorder="1" applyAlignment="1" applyProtection="1">
      <alignment horizontal="center" vertical="center"/>
      <protection locked="0"/>
    </xf>
    <xf numFmtId="164" fontId="46" fillId="0" borderId="12" xfId="42" quotePrefix="1" applyNumberFormat="1" applyFont="1" applyBorder="1" applyAlignment="1" applyProtection="1">
      <alignment horizontal="center" vertical="center"/>
      <protection locked="0"/>
    </xf>
    <xf numFmtId="2" fontId="46" fillId="0" borderId="16" xfId="42" quotePrefix="1" applyNumberFormat="1" applyFont="1" applyBorder="1" applyAlignment="1">
      <alignment horizontal="center" vertical="center" wrapText="1"/>
    </xf>
    <xf numFmtId="0" fontId="4" fillId="0" borderId="84" xfId="47" applyBorder="1" applyAlignment="1">
      <alignment vertical="center"/>
    </xf>
    <xf numFmtId="0" fontId="49" fillId="0" borderId="0" xfId="0" applyFont="1" applyAlignment="1">
      <alignment horizontal="left" vertical="center" readingOrder="1"/>
    </xf>
    <xf numFmtId="0" fontId="15" fillId="26" borderId="256" xfId="42" applyFont="1" applyFill="1" applyBorder="1" applyAlignment="1">
      <alignment horizontal="center" vertical="center"/>
    </xf>
    <xf numFmtId="164" fontId="46" fillId="0" borderId="12" xfId="42" quotePrefix="1" applyNumberFormat="1" applyFont="1" applyBorder="1" applyAlignment="1">
      <alignment horizontal="center" vertical="center"/>
    </xf>
    <xf numFmtId="0" fontId="5" fillId="0" borderId="0" xfId="42" applyFont="1" applyAlignment="1" applyProtection="1">
      <alignment horizontal="center" vertical="center"/>
      <protection locked="0"/>
    </xf>
    <xf numFmtId="0" fontId="15" fillId="26" borderId="256" xfId="42" applyFont="1" applyFill="1" applyBorder="1" applyAlignment="1" applyProtection="1">
      <alignment horizontal="center" vertical="center"/>
      <protection locked="0"/>
    </xf>
    <xf numFmtId="0" fontId="46" fillId="0" borderId="256" xfId="42" applyFont="1" applyBorder="1" applyAlignment="1" applyProtection="1">
      <alignment horizontal="center" vertical="center" wrapText="1"/>
      <protection locked="0"/>
    </xf>
    <xf numFmtId="2" fontId="46" fillId="0" borderId="256" xfId="42" quotePrefix="1" applyNumberFormat="1" applyFont="1" applyBorder="1" applyAlignment="1" applyProtection="1">
      <alignment horizontal="center" vertical="center"/>
      <protection locked="0"/>
    </xf>
    <xf numFmtId="9" fontId="97" fillId="0" borderId="76" xfId="42" applyNumberFormat="1" applyFont="1" applyBorder="1" applyAlignment="1" applyProtection="1">
      <alignment horizontal="left" vertical="center" wrapText="1"/>
      <protection locked="0"/>
    </xf>
    <xf numFmtId="1" fontId="126" fillId="0" borderId="256" xfId="42" applyNumberFormat="1" applyFont="1" applyBorder="1" applyAlignment="1" applyProtection="1">
      <alignment horizontal="center" vertical="center" wrapText="1"/>
      <protection locked="0"/>
    </xf>
    <xf numFmtId="0" fontId="46" fillId="32" borderId="256" xfId="42" applyFont="1" applyFill="1" applyBorder="1" applyAlignment="1">
      <alignment horizontal="center" vertical="center"/>
    </xf>
    <xf numFmtId="0" fontId="0" fillId="26" borderId="152" xfId="0" applyFill="1" applyBorder="1" applyAlignment="1">
      <alignment vertical="center"/>
    </xf>
    <xf numFmtId="0" fontId="139" fillId="26" borderId="43" xfId="0" applyFont="1" applyFill="1" applyBorder="1" applyAlignment="1">
      <alignment horizontal="center" vertical="center" wrapText="1"/>
    </xf>
    <xf numFmtId="0" fontId="139" fillId="26" borderId="44" xfId="0" applyFont="1" applyFill="1" applyBorder="1" applyAlignment="1">
      <alignment horizontal="center" vertical="center" wrapText="1"/>
    </xf>
    <xf numFmtId="0" fontId="139" fillId="26" borderId="44" xfId="0" applyFont="1" applyFill="1" applyBorder="1" applyAlignment="1">
      <alignment vertical="center" wrapText="1"/>
    </xf>
    <xf numFmtId="0" fontId="139" fillId="26" borderId="121" xfId="0" applyFont="1" applyFill="1" applyBorder="1" applyAlignment="1">
      <alignment horizontal="center" vertical="center" wrapText="1"/>
    </xf>
    <xf numFmtId="0" fontId="140" fillId="0" borderId="0" xfId="0" applyFont="1" applyAlignment="1">
      <alignment vertical="center"/>
    </xf>
    <xf numFmtId="0" fontId="140" fillId="0" borderId="0" xfId="0" applyFont="1" applyAlignment="1">
      <alignment horizontal="center" vertical="center"/>
    </xf>
    <xf numFmtId="0" fontId="0" fillId="0" borderId="13" xfId="0" applyBorder="1" applyAlignment="1">
      <alignment horizontal="left" vertical="center" indent="1"/>
    </xf>
    <xf numFmtId="0" fontId="0" fillId="28" borderId="0" xfId="0" applyFill="1" applyAlignment="1">
      <alignment horizontal="left" vertical="center" indent="1"/>
    </xf>
    <xf numFmtId="0" fontId="0" fillId="0" borderId="0" xfId="0" applyAlignment="1">
      <alignment horizontal="left" vertical="center" wrapText="1" indent="1"/>
    </xf>
    <xf numFmtId="0" fontId="141" fillId="0" borderId="13" xfId="0" applyFont="1" applyBorder="1" applyAlignment="1">
      <alignment horizontal="left" vertical="center" indent="1"/>
    </xf>
    <xf numFmtId="0" fontId="141" fillId="0" borderId="0" xfId="0" applyFont="1" applyAlignment="1">
      <alignment vertical="center"/>
    </xf>
    <xf numFmtId="0" fontId="141" fillId="0" borderId="0" xfId="0" applyFont="1" applyAlignment="1">
      <alignment horizontal="center" vertical="center"/>
    </xf>
    <xf numFmtId="0" fontId="141" fillId="28" borderId="0" xfId="0" applyFont="1" applyFill="1" applyAlignment="1">
      <alignment horizontal="left" vertical="center" indent="1"/>
    </xf>
    <xf numFmtId="0" fontId="141" fillId="0" borderId="0" xfId="0" applyFont="1" applyAlignment="1">
      <alignment horizontal="left" vertical="center" indent="1"/>
    </xf>
    <xf numFmtId="0" fontId="0" fillId="0" borderId="0" xfId="0" applyAlignment="1">
      <alignment horizontal="left" vertical="center" indent="1"/>
    </xf>
    <xf numFmtId="0" fontId="141" fillId="34" borderId="98" xfId="0" applyFont="1" applyFill="1" applyBorder="1" applyAlignment="1">
      <alignment horizontal="left" vertical="center" indent="1"/>
    </xf>
    <xf numFmtId="0" fontId="141" fillId="34" borderId="73" xfId="0" applyFont="1" applyFill="1" applyBorder="1" applyAlignment="1">
      <alignment vertical="center"/>
    </xf>
    <xf numFmtId="0" fontId="141" fillId="34" borderId="73" xfId="0" applyFont="1" applyFill="1" applyBorder="1" applyAlignment="1">
      <alignment horizontal="center" vertical="center"/>
    </xf>
    <xf numFmtId="0" fontId="141" fillId="28" borderId="73" xfId="0" applyFont="1" applyFill="1" applyBorder="1" applyAlignment="1">
      <alignment horizontal="left" vertical="center" indent="1"/>
    </xf>
    <xf numFmtId="0" fontId="141" fillId="34" borderId="73" xfId="0" applyFont="1" applyFill="1" applyBorder="1" applyAlignment="1">
      <alignment horizontal="left" vertical="center" indent="1"/>
    </xf>
    <xf numFmtId="0" fontId="141" fillId="34" borderId="97" xfId="0" applyFont="1" applyFill="1" applyBorder="1" applyAlignment="1">
      <alignment vertical="center"/>
    </xf>
    <xf numFmtId="0" fontId="4" fillId="0" borderId="0" xfId="0" applyFont="1" applyAlignment="1">
      <alignment horizontal="center" vertical="center"/>
    </xf>
    <xf numFmtId="0" fontId="0" fillId="0" borderId="82" xfId="0" applyBorder="1" applyAlignment="1">
      <alignment vertical="center"/>
    </xf>
    <xf numFmtId="0" fontId="0" fillId="28" borderId="13" xfId="0" applyFill="1" applyBorder="1" applyAlignment="1">
      <alignment horizontal="left" vertical="center" indent="1"/>
    </xf>
    <xf numFmtId="0" fontId="0" fillId="28" borderId="0" xfId="0" applyFill="1" applyAlignment="1">
      <alignment vertical="center"/>
    </xf>
    <xf numFmtId="0" fontId="0" fillId="28" borderId="0" xfId="0" applyFill="1" applyAlignment="1">
      <alignment horizontal="center" vertical="center"/>
    </xf>
    <xf numFmtId="0" fontId="4" fillId="28" borderId="0" xfId="0" applyFont="1" applyFill="1" applyAlignment="1">
      <alignment horizontal="left" vertical="center" indent="1"/>
    </xf>
    <xf numFmtId="0" fontId="4" fillId="0" borderId="0" xfId="0" applyFont="1" applyAlignment="1">
      <alignment horizontal="left" vertical="center" indent="1"/>
    </xf>
    <xf numFmtId="0" fontId="4" fillId="28" borderId="13" xfId="0" applyFont="1" applyFill="1" applyBorder="1" applyAlignment="1">
      <alignment horizontal="left" vertical="center" indent="1"/>
    </xf>
    <xf numFmtId="0" fontId="0" fillId="28" borderId="95" xfId="0" applyFill="1" applyBorder="1" applyAlignment="1">
      <alignment horizontal="left" vertical="center" indent="1"/>
    </xf>
    <xf numFmtId="0" fontId="0" fillId="28" borderId="88" xfId="0" applyFill="1" applyBorder="1" applyAlignment="1">
      <alignment vertical="center"/>
    </xf>
    <xf numFmtId="0" fontId="0" fillId="28" borderId="88" xfId="0" applyFill="1" applyBorder="1" applyAlignment="1">
      <alignment horizontal="center" vertical="center"/>
    </xf>
    <xf numFmtId="0" fontId="0" fillId="28" borderId="88" xfId="0" applyFill="1" applyBorder="1" applyAlignment="1">
      <alignment horizontal="left" vertical="center" indent="1"/>
    </xf>
    <xf numFmtId="0" fontId="4" fillId="28" borderId="88" xfId="0" applyFont="1" applyFill="1" applyBorder="1" applyAlignment="1">
      <alignment horizontal="left" vertical="center" indent="1"/>
    </xf>
    <xf numFmtId="0" fontId="4" fillId="0" borderId="88" xfId="0" applyFont="1" applyBorder="1" applyAlignment="1">
      <alignment horizontal="left" vertical="center" indent="1"/>
    </xf>
    <xf numFmtId="0" fontId="0" fillId="0" borderId="96" xfId="0" applyBorder="1" applyAlignment="1">
      <alignment vertical="center"/>
    </xf>
    <xf numFmtId="0" fontId="4" fillId="0" borderId="13" xfId="0" applyFont="1" applyBorder="1" applyAlignment="1">
      <alignment horizontal="left" vertical="center" indent="1"/>
    </xf>
    <xf numFmtId="0" fontId="0" fillId="0" borderId="95" xfId="0" applyBorder="1" applyAlignment="1">
      <alignment horizontal="left" vertical="center" indent="1"/>
    </xf>
    <xf numFmtId="0" fontId="0" fillId="0" borderId="88" xfId="0" applyBorder="1" applyAlignment="1">
      <alignment vertical="center"/>
    </xf>
    <xf numFmtId="0" fontId="0" fillId="0" borderId="88" xfId="0" applyBorder="1" applyAlignment="1">
      <alignment horizontal="center" vertical="center"/>
    </xf>
    <xf numFmtId="0" fontId="0" fillId="0" borderId="88" xfId="0" applyBorder="1" applyAlignment="1">
      <alignment horizontal="left" vertical="center" indent="1"/>
    </xf>
    <xf numFmtId="0" fontId="4" fillId="0" borderId="88" xfId="0" applyFont="1" applyBorder="1" applyAlignment="1">
      <alignment horizontal="center" vertical="center"/>
    </xf>
    <xf numFmtId="0" fontId="5" fillId="18" borderId="0" xfId="0" applyFont="1" applyFill="1" applyAlignment="1" applyProtection="1">
      <alignment wrapText="1"/>
      <protection locked="0"/>
    </xf>
    <xf numFmtId="0" fontId="46" fillId="18" borderId="0" xfId="0" applyFont="1" applyFill="1" applyProtection="1">
      <protection locked="0"/>
    </xf>
    <xf numFmtId="0" fontId="15" fillId="26" borderId="152" xfId="0" applyFont="1" applyFill="1" applyBorder="1" applyAlignment="1" applyProtection="1">
      <alignment horizontal="center" vertical="center" wrapText="1"/>
      <protection locked="0"/>
    </xf>
    <xf numFmtId="0" fontId="46" fillId="18" borderId="12" xfId="0" applyFont="1" applyFill="1" applyBorder="1" applyAlignment="1" applyProtection="1">
      <alignment horizontal="center" vertical="center"/>
      <protection locked="0"/>
    </xf>
    <xf numFmtId="0" fontId="46" fillId="18" borderId="75" xfId="0" applyFont="1" applyFill="1" applyBorder="1" applyAlignment="1" applyProtection="1">
      <alignment horizontal="center" vertical="center"/>
      <protection locked="0"/>
    </xf>
    <xf numFmtId="0" fontId="118" fillId="0" borderId="76" xfId="0" applyFont="1" applyBorder="1" applyAlignment="1" applyProtection="1">
      <alignment horizontal="center" vertical="center"/>
      <protection locked="0"/>
    </xf>
    <xf numFmtId="0" fontId="114" fillId="0" borderId="12" xfId="47" applyFont="1" applyBorder="1" applyAlignment="1">
      <alignment horizontal="center" vertical="center"/>
    </xf>
    <xf numFmtId="0" fontId="114" fillId="0" borderId="15" xfId="47" applyFont="1" applyBorder="1" applyAlignment="1">
      <alignment horizontal="center" vertical="center"/>
    </xf>
    <xf numFmtId="0" fontId="114" fillId="0" borderId="44" xfId="47" applyFont="1" applyBorder="1" applyAlignment="1">
      <alignment horizontal="center" vertical="center"/>
    </xf>
    <xf numFmtId="0" fontId="114" fillId="0" borderId="45" xfId="47" applyFont="1" applyBorder="1" applyAlignment="1">
      <alignment horizontal="center" vertical="center"/>
    </xf>
    <xf numFmtId="0" fontId="7" fillId="0" borderId="73" xfId="47" applyFont="1" applyBorder="1" applyAlignment="1">
      <alignment horizontal="right" vertical="center"/>
    </xf>
    <xf numFmtId="0" fontId="9" fillId="0" borderId="10" xfId="47" applyFont="1" applyBorder="1" applyAlignment="1" applyProtection="1">
      <alignment horizontal="center" vertical="center"/>
      <protection locked="0"/>
    </xf>
    <xf numFmtId="0" fontId="7" fillId="0" borderId="0" xfId="47" applyFont="1" applyAlignment="1">
      <alignment horizontal="right" vertical="center"/>
    </xf>
    <xf numFmtId="0" fontId="7" fillId="0" borderId="10" xfId="47" applyFont="1" applyBorder="1" applyAlignment="1">
      <alignment horizontal="center" vertical="center"/>
    </xf>
    <xf numFmtId="0" fontId="4" fillId="0" borderId="10" xfId="47" applyBorder="1" applyAlignment="1" applyProtection="1">
      <alignment horizontal="center" vertical="center"/>
      <protection locked="0"/>
    </xf>
    <xf numFmtId="0" fontId="45" fillId="26" borderId="83" xfId="47" applyFont="1" applyFill="1" applyBorder="1" applyAlignment="1">
      <alignment horizontal="center" vertical="center"/>
    </xf>
    <xf numFmtId="0" fontId="45" fillId="26" borderId="108" xfId="47" applyFont="1" applyFill="1" applyBorder="1" applyAlignment="1">
      <alignment horizontal="center" vertical="center"/>
    </xf>
    <xf numFmtId="0" fontId="45" fillId="26" borderId="75" xfId="47" applyFont="1" applyFill="1" applyBorder="1" applyAlignment="1">
      <alignment horizontal="center" vertical="center"/>
    </xf>
    <xf numFmtId="0" fontId="45" fillId="26" borderId="76" xfId="47" applyFont="1" applyFill="1" applyBorder="1" applyAlignment="1">
      <alignment horizontal="center" vertical="center"/>
    </xf>
    <xf numFmtId="0" fontId="45" fillId="26" borderId="109" xfId="47" applyFont="1" applyFill="1" applyBorder="1" applyAlignment="1">
      <alignment horizontal="center" vertical="center"/>
    </xf>
    <xf numFmtId="0" fontId="45" fillId="26" borderId="110" xfId="47" applyFont="1" applyFill="1" applyBorder="1" applyAlignment="1">
      <alignment horizontal="center" vertical="center"/>
    </xf>
    <xf numFmtId="0" fontId="4" fillId="0" borderId="10" xfId="47" quotePrefix="1" applyBorder="1" applyAlignment="1" applyProtection="1">
      <alignment horizontal="left" vertical="center"/>
      <protection locked="0"/>
    </xf>
    <xf numFmtId="0" fontId="4" fillId="0" borderId="10" xfId="47" applyBorder="1" applyAlignment="1" applyProtection="1">
      <alignment horizontal="left" vertical="center"/>
      <protection locked="0"/>
    </xf>
    <xf numFmtId="0" fontId="4" fillId="0" borderId="0" xfId="47" applyAlignment="1">
      <alignment horizontal="left" vertical="center"/>
    </xf>
    <xf numFmtId="0" fontId="3" fillId="0" borderId="0" xfId="47" applyFont="1" applyAlignment="1">
      <alignment horizontal="right" vertical="center"/>
    </xf>
    <xf numFmtId="0" fontId="114" fillId="0" borderId="100" xfId="47" applyFont="1" applyBorder="1" applyAlignment="1">
      <alignment horizontal="center" vertical="center"/>
    </xf>
    <xf numFmtId="0" fontId="114" fillId="0" borderId="107" xfId="47" applyFont="1" applyBorder="1" applyAlignment="1">
      <alignment horizontal="center" vertical="center"/>
    </xf>
    <xf numFmtId="0" fontId="42" fillId="0" borderId="0" xfId="0" applyFont="1" applyAlignment="1">
      <alignment horizontal="right"/>
    </xf>
    <xf numFmtId="0" fontId="7" fillId="26" borderId="71" xfId="0" applyFont="1" applyFill="1" applyBorder="1" applyAlignment="1">
      <alignment horizontal="right" vertical="center"/>
    </xf>
    <xf numFmtId="0" fontId="7" fillId="26" borderId="21" xfId="0" applyFont="1" applyFill="1" applyBorder="1" applyAlignment="1">
      <alignment horizontal="right" vertical="center"/>
    </xf>
    <xf numFmtId="0" fontId="7" fillId="0" borderId="0" xfId="0" applyFont="1" applyAlignment="1">
      <alignment horizontal="right"/>
    </xf>
    <xf numFmtId="0" fontId="7" fillId="26" borderId="98" xfId="0" applyFont="1" applyFill="1" applyBorder="1" applyAlignment="1">
      <alignment horizontal="center" vertical="center"/>
    </xf>
    <xf numFmtId="0" fontId="7" fillId="26" borderId="73" xfId="0" applyFont="1" applyFill="1" applyBorder="1" applyAlignment="1">
      <alignment horizontal="center" vertical="center"/>
    </xf>
    <xf numFmtId="0" fontId="7" fillId="26" borderId="97" xfId="0" applyFont="1" applyFill="1" applyBorder="1" applyAlignment="1">
      <alignment horizontal="center" vertical="center"/>
    </xf>
    <xf numFmtId="0" fontId="29" fillId="26" borderId="28" xfId="49" applyFont="1" applyFill="1" applyBorder="1" applyAlignment="1">
      <alignment horizontal="center" wrapText="1"/>
    </xf>
    <xf numFmtId="0" fontId="29" fillId="26" borderId="29" xfId="49" applyFont="1" applyFill="1" applyBorder="1" applyAlignment="1">
      <alignment horizontal="center" wrapText="1"/>
    </xf>
    <xf numFmtId="0" fontId="29" fillId="26" borderId="111" xfId="49" applyFont="1" applyFill="1" applyBorder="1" applyAlignment="1">
      <alignment horizontal="center" wrapText="1"/>
    </xf>
    <xf numFmtId="0" fontId="27" fillId="0" borderId="0" xfId="49" applyFont="1" applyFill="1" applyAlignment="1">
      <alignment horizontal="center"/>
    </xf>
    <xf numFmtId="0" fontId="48" fillId="0" borderId="112" xfId="49" applyFont="1" applyFill="1" applyBorder="1" applyAlignment="1">
      <alignment horizontal="center"/>
    </xf>
    <xf numFmtId="0" fontId="48" fillId="0" borderId="113" xfId="49" applyFont="1" applyFill="1" applyBorder="1" applyAlignment="1">
      <alignment horizontal="center"/>
    </xf>
    <xf numFmtId="0" fontId="48" fillId="0" borderId="114" xfId="49" applyFont="1" applyFill="1" applyBorder="1" applyAlignment="1">
      <alignment horizontal="center"/>
    </xf>
    <xf numFmtId="0" fontId="29" fillId="26" borderId="35" xfId="49" applyFont="1" applyFill="1" applyBorder="1" applyAlignment="1">
      <alignment horizontal="center"/>
    </xf>
    <xf numFmtId="0" fontId="29" fillId="26" borderId="23" xfId="49" applyFont="1" applyFill="1" applyBorder="1" applyAlignment="1">
      <alignment horizontal="center"/>
    </xf>
    <xf numFmtId="0" fontId="29" fillId="0" borderId="60" xfId="49" applyFont="1" applyFill="1" applyBorder="1" applyAlignment="1">
      <alignment horizontal="center" vertical="center"/>
    </xf>
    <xf numFmtId="0" fontId="29" fillId="0" borderId="62" xfId="49" applyFont="1" applyFill="1" applyBorder="1" applyAlignment="1">
      <alignment horizontal="center" vertical="center"/>
    </xf>
    <xf numFmtId="0" fontId="29" fillId="26" borderId="60" xfId="49" applyFont="1" applyFill="1" applyBorder="1" applyAlignment="1">
      <alignment horizontal="center"/>
    </xf>
    <xf numFmtId="0" fontId="29" fillId="26" borderId="62" xfId="49" applyFont="1" applyFill="1" applyBorder="1" applyAlignment="1">
      <alignment horizontal="center"/>
    </xf>
    <xf numFmtId="0" fontId="47" fillId="26" borderId="28" xfId="49" applyFont="1" applyFill="1" applyBorder="1" applyAlignment="1">
      <alignment horizontal="center" vertical="center"/>
    </xf>
    <xf numFmtId="0" fontId="47" fillId="26" borderId="29" xfId="49" applyFont="1" applyFill="1" applyBorder="1" applyAlignment="1">
      <alignment horizontal="center" vertical="center"/>
    </xf>
    <xf numFmtId="0" fontId="47" fillId="26" borderId="30" xfId="49" applyFont="1" applyFill="1" applyBorder="1" applyAlignment="1">
      <alignment horizontal="center" vertical="center"/>
    </xf>
    <xf numFmtId="0" fontId="26" fillId="0" borderId="28" xfId="49" applyFill="1" applyBorder="1" applyAlignment="1">
      <alignment horizontal="center" wrapText="1"/>
    </xf>
    <xf numFmtId="0" fontId="26" fillId="0" borderId="29" xfId="49" applyFill="1" applyBorder="1" applyAlignment="1">
      <alignment horizontal="center" wrapText="1"/>
    </xf>
    <xf numFmtId="0" fontId="26" fillId="0" borderId="30" xfId="49" applyFill="1" applyBorder="1" applyAlignment="1">
      <alignment horizontal="center" wrapText="1"/>
    </xf>
    <xf numFmtId="0" fontId="29" fillId="0" borderId="35" xfId="49" applyFont="1" applyFill="1" applyBorder="1" applyAlignment="1">
      <alignment horizontal="center"/>
    </xf>
    <xf numFmtId="0" fontId="29" fillId="0" borderId="23" xfId="49" applyFont="1" applyFill="1" applyBorder="1" applyAlignment="1">
      <alignment horizontal="center"/>
    </xf>
    <xf numFmtId="0" fontId="47" fillId="0" borderId="60" xfId="49" applyFont="1" applyFill="1" applyBorder="1" applyAlignment="1">
      <alignment horizontal="center" vertical="center"/>
    </xf>
    <xf numFmtId="0" fontId="47" fillId="0" borderId="62" xfId="49" applyFont="1" applyFill="1" applyBorder="1" applyAlignment="1">
      <alignment horizontal="center" vertical="center"/>
    </xf>
    <xf numFmtId="0" fontId="29" fillId="0" borderId="60" xfId="49" applyFont="1" applyFill="1" applyBorder="1" applyAlignment="1">
      <alignment horizontal="center"/>
    </xf>
    <xf numFmtId="0" fontId="29" fillId="0" borderId="62" xfId="49" applyFont="1" applyFill="1" applyBorder="1" applyAlignment="1">
      <alignment horizontal="center"/>
    </xf>
    <xf numFmtId="0" fontId="45" fillId="19" borderId="51" xfId="48" applyFont="1" applyFill="1" applyBorder="1" applyAlignment="1">
      <alignment horizontal="center" vertical="center" wrapText="1"/>
    </xf>
    <xf numFmtId="0" fontId="45" fillId="19" borderId="115" xfId="48" applyFont="1" applyFill="1" applyBorder="1" applyAlignment="1">
      <alignment horizontal="center" vertical="center" wrapText="1"/>
    </xf>
    <xf numFmtId="0" fontId="45" fillId="19" borderId="116" xfId="48" applyFont="1" applyFill="1" applyBorder="1" applyAlignment="1">
      <alignment horizontal="center" vertical="center" wrapText="1"/>
    </xf>
    <xf numFmtId="0" fontId="45" fillId="19" borderId="57" xfId="48" applyFont="1" applyFill="1" applyBorder="1" applyAlignment="1">
      <alignment horizontal="center" vertical="center" wrapText="1"/>
    </xf>
    <xf numFmtId="0" fontId="45" fillId="19" borderId="213" xfId="48" applyFont="1" applyFill="1" applyBorder="1" applyAlignment="1">
      <alignment horizontal="right" vertical="center"/>
    </xf>
    <xf numFmtId="0" fontId="45" fillId="19" borderId="215" xfId="48" applyFont="1" applyFill="1" applyBorder="1" applyAlignment="1">
      <alignment horizontal="right" vertical="center"/>
    </xf>
    <xf numFmtId="0" fontId="46" fillId="19" borderId="51" xfId="48" applyFont="1" applyFill="1" applyBorder="1" applyAlignment="1">
      <alignment horizontal="center" wrapText="1"/>
    </xf>
    <xf numFmtId="0" fontId="46" fillId="19" borderId="53" xfId="48" applyFont="1" applyFill="1" applyBorder="1" applyAlignment="1">
      <alignment horizontal="center" wrapText="1"/>
    </xf>
    <xf numFmtId="0" fontId="15" fillId="19" borderId="228" xfId="48" applyFont="1" applyFill="1" applyBorder="1" applyAlignment="1">
      <alignment horizontal="center" vertical="center" wrapText="1"/>
    </xf>
    <xf numFmtId="0" fontId="15" fillId="19" borderId="115" xfId="48" applyFont="1" applyFill="1" applyBorder="1" applyAlignment="1">
      <alignment horizontal="center" vertical="center" wrapText="1"/>
    </xf>
    <xf numFmtId="0" fontId="15" fillId="19" borderId="229" xfId="48" applyFont="1" applyFill="1" applyBorder="1" applyAlignment="1">
      <alignment horizontal="center" vertical="center" wrapText="1"/>
    </xf>
    <xf numFmtId="0" fontId="15" fillId="19" borderId="57" xfId="48" applyFont="1" applyFill="1" applyBorder="1" applyAlignment="1">
      <alignment horizontal="center" vertical="center" wrapText="1"/>
    </xf>
    <xf numFmtId="0" fontId="15" fillId="19" borderId="227" xfId="48" applyFont="1" applyFill="1" applyBorder="1" applyAlignment="1">
      <alignment horizontal="right" vertical="center"/>
    </xf>
    <xf numFmtId="0" fontId="15" fillId="19" borderId="215" xfId="48" applyFont="1" applyFill="1" applyBorder="1" applyAlignment="1">
      <alignment horizontal="right" vertical="center"/>
    </xf>
    <xf numFmtId="0" fontId="11" fillId="19" borderId="228" xfId="48" applyFont="1" applyFill="1" applyBorder="1" applyAlignment="1">
      <alignment horizontal="center" wrapText="1"/>
    </xf>
    <xf numFmtId="0" fontId="11" fillId="19" borderId="53" xfId="48" applyFont="1" applyFill="1" applyBorder="1" applyAlignment="1">
      <alignment horizontal="center" wrapText="1"/>
    </xf>
    <xf numFmtId="0" fontId="46" fillId="0" borderId="11" xfId="0" applyFont="1" applyBorder="1" applyAlignment="1" applyProtection="1">
      <alignment horizontal="left" vertical="center" wrapText="1"/>
      <protection locked="0"/>
    </xf>
    <xf numFmtId="0" fontId="46" fillId="0" borderId="12" xfId="0" applyFont="1" applyBorder="1" applyAlignment="1" applyProtection="1">
      <alignment horizontal="left" vertical="center" wrapText="1"/>
      <protection locked="0"/>
    </xf>
    <xf numFmtId="0" fontId="118" fillId="0" borderId="16" xfId="0" applyFont="1" applyBorder="1" applyAlignment="1" applyProtection="1">
      <alignment horizontal="center" vertical="center"/>
      <protection locked="0"/>
    </xf>
    <xf numFmtId="0" fontId="118" fillId="0" borderId="18" xfId="0" applyFont="1" applyBorder="1" applyAlignment="1" applyProtection="1">
      <alignment horizontal="center" vertical="center"/>
      <protection locked="0"/>
    </xf>
    <xf numFmtId="0" fontId="15" fillId="26" borderId="119" xfId="0" applyFont="1" applyFill="1" applyBorder="1" applyAlignment="1" applyProtection="1">
      <alignment horizontal="left" vertical="center" wrapText="1"/>
      <protection locked="0"/>
    </xf>
    <xf numFmtId="0" fontId="15" fillId="26" borderId="105" xfId="0" applyFont="1" applyFill="1" applyBorder="1" applyAlignment="1" applyProtection="1">
      <alignment horizontal="left" vertical="center" wrapText="1"/>
      <protection locked="0"/>
    </xf>
    <xf numFmtId="0" fontId="46" fillId="0" borderId="6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0" fontId="46" fillId="0" borderId="63" xfId="0" applyFont="1" applyBorder="1" applyAlignment="1" applyProtection="1">
      <alignment horizontal="center" vertical="center"/>
      <protection locked="0"/>
    </xf>
    <xf numFmtId="0" fontId="46" fillId="0" borderId="64" xfId="0" applyFont="1" applyBorder="1" applyAlignment="1" applyProtection="1">
      <alignment horizontal="center" vertical="center"/>
      <protection locked="0"/>
    </xf>
    <xf numFmtId="0" fontId="46" fillId="0" borderId="67" xfId="0" applyFont="1" applyBorder="1" applyAlignment="1" applyProtection="1">
      <alignment horizontal="left" vertical="center" wrapText="1"/>
      <protection locked="0"/>
    </xf>
    <xf numFmtId="0" fontId="46" fillId="0" borderId="18" xfId="0" applyFont="1" applyBorder="1" applyAlignment="1" applyProtection="1">
      <alignment horizontal="left" vertical="center" wrapText="1"/>
      <protection locked="0"/>
    </xf>
    <xf numFmtId="0" fontId="45" fillId="26" borderId="117" xfId="0" applyFont="1" applyFill="1" applyBorder="1" applyAlignment="1" applyProtection="1">
      <alignment horizontal="left" vertical="center" wrapText="1"/>
      <protection locked="0"/>
    </xf>
    <xf numFmtId="0" fontId="45" fillId="26" borderId="118" xfId="0" applyFont="1" applyFill="1" applyBorder="1" applyAlignment="1" applyProtection="1">
      <alignment horizontal="left" vertical="center" wrapText="1"/>
      <protection locked="0"/>
    </xf>
    <xf numFmtId="0" fontId="46" fillId="0" borderId="98" xfId="0" applyFont="1" applyBorder="1" applyAlignment="1" applyProtection="1">
      <alignment horizontal="left" vertical="center"/>
      <protection locked="0"/>
    </xf>
    <xf numFmtId="0" fontId="46" fillId="0" borderId="73" xfId="0" applyFont="1" applyBorder="1" applyAlignment="1" applyProtection="1">
      <alignment horizontal="left" vertical="center"/>
      <protection locked="0"/>
    </xf>
    <xf numFmtId="0" fontId="15" fillId="26" borderId="99" xfId="0" applyFont="1" applyFill="1" applyBorder="1" applyAlignment="1" applyProtection="1">
      <alignment horizontal="right" vertical="center" wrapText="1"/>
      <protection locked="0"/>
    </xf>
    <xf numFmtId="0" fontId="15" fillId="26" borderId="100" xfId="0" applyFont="1" applyFill="1" applyBorder="1" applyAlignment="1" applyProtection="1">
      <alignment horizontal="right" vertical="center" wrapText="1"/>
      <protection locked="0"/>
    </xf>
    <xf numFmtId="0" fontId="15" fillId="26" borderId="119" xfId="0" applyFont="1" applyFill="1" applyBorder="1" applyAlignment="1" applyProtection="1">
      <alignment horizontal="right" vertical="center" wrapText="1"/>
      <protection locked="0"/>
    </xf>
    <xf numFmtId="0" fontId="15" fillId="26" borderId="105" xfId="0" applyFont="1" applyFill="1" applyBorder="1" applyAlignment="1" applyProtection="1">
      <alignment horizontal="right" vertical="center" wrapText="1"/>
      <protection locked="0"/>
    </xf>
    <xf numFmtId="164" fontId="117" fillId="0" borderId="84" xfId="0" applyNumberFormat="1" applyFont="1" applyBorder="1" applyAlignment="1" applyProtection="1">
      <alignment horizontal="center" vertical="center"/>
      <protection locked="0"/>
    </xf>
    <xf numFmtId="164" fontId="117" fillId="0" borderId="44" xfId="0" applyNumberFormat="1"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64" fontId="15" fillId="26" borderId="117" xfId="0" applyNumberFormat="1" applyFont="1" applyFill="1" applyBorder="1" applyAlignment="1" applyProtection="1">
      <alignment horizontal="center" vertical="center"/>
      <protection locked="0"/>
    </xf>
    <xf numFmtId="164" fontId="15" fillId="26" borderId="118" xfId="0" applyNumberFormat="1" applyFont="1" applyFill="1" applyBorder="1" applyAlignment="1" applyProtection="1">
      <alignment horizontal="center" vertical="center"/>
      <protection locked="0"/>
    </xf>
    <xf numFmtId="0" fontId="15" fillId="26" borderId="118" xfId="0" applyFont="1" applyFill="1" applyBorder="1" applyAlignment="1" applyProtection="1">
      <alignment horizontal="center" vertical="center"/>
      <protection locked="0"/>
    </xf>
    <xf numFmtId="164" fontId="117" fillId="0" borderId="67" xfId="0" applyNumberFormat="1" applyFont="1" applyBorder="1" applyAlignment="1" applyProtection="1">
      <alignment horizontal="center" vertical="center"/>
      <protection locked="0"/>
    </xf>
    <xf numFmtId="164" fontId="117" fillId="0" borderId="18" xfId="0" applyNumberFormat="1"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46" fillId="0" borderId="19" xfId="0" applyFont="1" applyBorder="1" applyAlignment="1" applyProtection="1">
      <alignment horizontal="left" vertical="center" wrapText="1"/>
      <protection locked="0"/>
    </xf>
    <xf numFmtId="0" fontId="46" fillId="0" borderId="66" xfId="0" applyFont="1" applyBorder="1" applyAlignment="1" applyProtection="1">
      <alignment horizontal="left" vertical="center" wrapText="1"/>
      <protection locked="0"/>
    </xf>
    <xf numFmtId="0" fontId="46" fillId="0" borderId="21" xfId="0" applyFont="1" applyBorder="1" applyAlignment="1" applyProtection="1">
      <alignment horizontal="left" vertical="center" wrapText="1"/>
      <protection locked="0"/>
    </xf>
    <xf numFmtId="164" fontId="46" fillId="0" borderId="65" xfId="0" quotePrefix="1" applyNumberFormat="1" applyFont="1" applyBorder="1" applyAlignment="1">
      <alignment horizontal="center" vertical="center"/>
    </xf>
    <xf numFmtId="164" fontId="46" fillId="0" borderId="67" xfId="0" quotePrefix="1" applyNumberFormat="1" applyFont="1" applyBorder="1" applyAlignment="1">
      <alignment horizontal="center" vertical="center"/>
    </xf>
    <xf numFmtId="0" fontId="46" fillId="0" borderId="16" xfId="0" applyFont="1" applyBorder="1" applyAlignment="1">
      <alignment horizontal="left" vertical="center" wrapText="1"/>
    </xf>
    <xf numFmtId="0" fontId="46" fillId="0" borderId="18" xfId="0" applyFont="1" applyBorder="1" applyAlignment="1">
      <alignment horizontal="left" vertical="center" wrapText="1"/>
    </xf>
    <xf numFmtId="0" fontId="3" fillId="26" borderId="0" xfId="47" applyFont="1" applyFill="1" applyAlignment="1">
      <alignment horizontal="left" vertical="center"/>
    </xf>
    <xf numFmtId="0" fontId="47" fillId="34" borderId="0" xfId="47" applyFont="1" applyFill="1" applyAlignment="1">
      <alignment horizontal="center" vertical="center"/>
    </xf>
    <xf numFmtId="0" fontId="139" fillId="26" borderId="152" xfId="0" applyFont="1" applyFill="1" applyBorder="1" applyAlignment="1">
      <alignment horizontal="center" vertical="center" wrapText="1"/>
    </xf>
    <xf numFmtId="0" fontId="139" fillId="26" borderId="142" xfId="0" applyFont="1" applyFill="1" applyBorder="1" applyAlignment="1">
      <alignment horizontal="center" vertical="center" wrapText="1"/>
    </xf>
    <xf numFmtId="0" fontId="139" fillId="26" borderId="151" xfId="0" applyFont="1" applyFill="1" applyBorder="1" applyAlignment="1">
      <alignment horizontal="center" vertical="center" wrapText="1"/>
    </xf>
    <xf numFmtId="0" fontId="139" fillId="26" borderId="42" xfId="0" applyFont="1" applyFill="1" applyBorder="1" applyAlignment="1">
      <alignment horizontal="center" vertical="center" wrapText="1"/>
    </xf>
    <xf numFmtId="0" fontId="139" fillId="26" borderId="43" xfId="0" applyFont="1" applyFill="1" applyBorder="1" applyAlignment="1">
      <alignment horizontal="center" vertical="center" wrapText="1"/>
    </xf>
    <xf numFmtId="0" fontId="139" fillId="28" borderId="152" xfId="0" applyFont="1" applyFill="1" applyBorder="1" applyAlignment="1">
      <alignment horizontal="center" vertical="center" wrapText="1"/>
    </xf>
    <xf numFmtId="0" fontId="139" fillId="28" borderId="43" xfId="0" applyFont="1" applyFill="1" applyBorder="1" applyAlignment="1">
      <alignment horizontal="center" vertical="center" wrapText="1"/>
    </xf>
    <xf numFmtId="2" fontId="46" fillId="0" borderId="12" xfId="42" quotePrefix="1" applyNumberFormat="1" applyFont="1" applyBorder="1" applyAlignment="1">
      <alignment horizontal="center" vertical="center" wrapText="1"/>
    </xf>
    <xf numFmtId="0" fontId="46" fillId="0" borderId="16" xfId="42" applyFont="1" applyBorder="1" applyAlignment="1">
      <alignment horizontal="left" vertical="center" wrapText="1"/>
    </xf>
    <xf numFmtId="0" fontId="46" fillId="0" borderId="17" xfId="42" applyFont="1" applyBorder="1" applyAlignment="1">
      <alignment horizontal="left" vertical="center" wrapText="1"/>
    </xf>
    <xf numFmtId="0" fontId="46" fillId="0" borderId="256" xfId="42" applyFont="1" applyBorder="1" applyAlignment="1">
      <alignment horizontal="left" vertical="center" wrapText="1"/>
    </xf>
    <xf numFmtId="164" fontId="124" fillId="0" borderId="90" xfId="42" applyNumberFormat="1" applyFont="1" applyBorder="1" applyAlignment="1" applyProtection="1">
      <alignment horizontal="center" vertical="center"/>
      <protection locked="0"/>
    </xf>
    <xf numFmtId="164" fontId="124" fillId="0" borderId="87" xfId="42" applyNumberFormat="1" applyFont="1" applyBorder="1" applyAlignment="1" applyProtection="1">
      <alignment horizontal="center" vertical="center"/>
      <protection locked="0"/>
    </xf>
    <xf numFmtId="0" fontId="15" fillId="0" borderId="93" xfId="42" applyFont="1" applyBorder="1" applyAlignment="1" applyProtection="1">
      <alignment horizontal="center" vertical="center"/>
      <protection locked="0"/>
    </xf>
    <xf numFmtId="0" fontId="15" fillId="0" borderId="94" xfId="42" applyFont="1" applyBorder="1" applyAlignment="1" applyProtection="1">
      <alignment horizontal="center" vertical="center"/>
      <protection locked="0"/>
    </xf>
    <xf numFmtId="0" fontId="15" fillId="0" borderId="87" xfId="42" applyFont="1" applyBorder="1" applyAlignment="1" applyProtection="1">
      <alignment horizontal="center" vertical="center"/>
      <protection locked="0"/>
    </xf>
    <xf numFmtId="0" fontId="15" fillId="0" borderId="97" xfId="42" applyFont="1" applyBorder="1" applyAlignment="1">
      <alignment horizontal="center" vertical="center" wrapText="1"/>
    </xf>
    <xf numFmtId="0" fontId="15" fillId="0" borderId="82" xfId="42" applyFont="1" applyBorder="1" applyAlignment="1">
      <alignment horizontal="center" vertical="center" wrapText="1"/>
    </xf>
    <xf numFmtId="0" fontId="15" fillId="0" borderId="96" xfId="42" applyFont="1" applyBorder="1" applyAlignment="1">
      <alignment horizontal="center" vertical="center" wrapText="1"/>
    </xf>
    <xf numFmtId="0" fontId="121" fillId="30" borderId="140" xfId="42" applyFont="1" applyFill="1" applyBorder="1" applyAlignment="1">
      <alignment horizontal="center" vertical="center"/>
    </xf>
    <xf numFmtId="0" fontId="121" fillId="30" borderId="143" xfId="42" applyFont="1" applyFill="1" applyBorder="1" applyAlignment="1">
      <alignment horizontal="center" vertical="center"/>
    </xf>
    <xf numFmtId="0" fontId="121" fillId="30" borderId="141" xfId="42" applyFont="1" applyFill="1" applyBorder="1" applyAlignment="1">
      <alignment horizontal="center" vertical="center"/>
    </xf>
    <xf numFmtId="164" fontId="15" fillId="31" borderId="132" xfId="42" applyNumberFormat="1" applyFont="1" applyFill="1" applyBorder="1" applyAlignment="1">
      <alignment horizontal="center" vertical="center"/>
    </xf>
    <xf numFmtId="164" fontId="15" fillId="31" borderId="133" xfId="42" applyNumberFormat="1" applyFont="1" applyFill="1" applyBorder="1" applyAlignment="1">
      <alignment horizontal="center" vertical="center"/>
    </xf>
    <xf numFmtId="0" fontId="15" fillId="31" borderId="124" xfId="42" applyFont="1" applyFill="1" applyBorder="1" applyAlignment="1">
      <alignment horizontal="center" vertical="center"/>
    </xf>
    <xf numFmtId="0" fontId="15" fillId="31" borderId="92" xfId="42" applyFont="1" applyFill="1" applyBorder="1" applyAlignment="1">
      <alignment horizontal="center" vertical="center"/>
    </xf>
    <xf numFmtId="0" fontId="15" fillId="31" borderId="133" xfId="42" applyFont="1" applyFill="1" applyBorder="1" applyAlignment="1">
      <alignment horizontal="center" vertical="center"/>
    </xf>
    <xf numFmtId="164" fontId="124" fillId="0" borderId="89" xfId="42" applyNumberFormat="1" applyFont="1" applyBorder="1" applyAlignment="1" applyProtection="1">
      <alignment horizontal="center" vertical="center"/>
      <protection locked="0"/>
    </xf>
    <xf numFmtId="164" fontId="124" fillId="0" borderId="85" xfId="42" applyNumberFormat="1" applyFont="1" applyBorder="1" applyAlignment="1" applyProtection="1">
      <alignment horizontal="center" vertical="center"/>
      <protection locked="0"/>
    </xf>
    <xf numFmtId="0" fontId="15" fillId="0" borderId="86" xfId="42" applyFont="1" applyBorder="1" applyAlignment="1" applyProtection="1">
      <alignment horizontal="center" vertical="center"/>
      <protection locked="0"/>
    </xf>
    <xf numFmtId="0" fontId="15" fillId="0" borderId="91" xfId="42" applyFont="1" applyBorder="1" applyAlignment="1" applyProtection="1">
      <alignment horizontal="center" vertical="center"/>
      <protection locked="0"/>
    </xf>
    <xf numFmtId="0" fontId="15" fillId="0" borderId="85" xfId="42" applyFont="1" applyBorder="1" applyAlignment="1" applyProtection="1">
      <alignment horizontal="center" vertical="center"/>
      <protection locked="0"/>
    </xf>
    <xf numFmtId="0" fontId="121" fillId="30" borderId="73" xfId="42" applyFont="1" applyFill="1" applyBorder="1" applyAlignment="1">
      <alignment horizontal="center" vertical="top" wrapText="1"/>
    </xf>
    <xf numFmtId="0" fontId="121" fillId="30" borderId="0" xfId="42" applyFont="1" applyFill="1" applyAlignment="1">
      <alignment horizontal="center" vertical="top" wrapText="1"/>
    </xf>
    <xf numFmtId="0" fontId="121" fillId="30" borderId="88" xfId="42" applyFont="1" applyFill="1" applyBorder="1" applyAlignment="1">
      <alignment horizontal="center" vertical="top" wrapText="1"/>
    </xf>
    <xf numFmtId="0" fontId="120" fillId="30" borderId="98" xfId="42" applyFont="1" applyFill="1" applyBorder="1" applyAlignment="1" applyProtection="1">
      <alignment horizontal="left" vertical="top" wrapText="1"/>
      <protection locked="0"/>
    </xf>
    <xf numFmtId="0" fontId="120" fillId="30" borderId="73" xfId="42" applyFont="1" applyFill="1" applyBorder="1" applyAlignment="1" applyProtection="1">
      <alignment horizontal="left" vertical="top" wrapText="1"/>
      <protection locked="0"/>
    </xf>
    <xf numFmtId="0" fontId="120" fillId="30" borderId="13" xfId="42" applyFont="1" applyFill="1" applyBorder="1" applyAlignment="1" applyProtection="1">
      <alignment horizontal="left" vertical="top" wrapText="1"/>
      <protection locked="0"/>
    </xf>
    <xf numFmtId="0" fontId="120" fillId="30" borderId="0" xfId="42" applyFont="1" applyFill="1" applyAlignment="1" applyProtection="1">
      <alignment horizontal="left" vertical="top" wrapText="1"/>
      <protection locked="0"/>
    </xf>
    <xf numFmtId="0" fontId="120" fillId="30" borderId="95" xfId="42" applyFont="1" applyFill="1" applyBorder="1" applyAlignment="1" applyProtection="1">
      <alignment horizontal="left" vertical="top" wrapText="1"/>
      <protection locked="0"/>
    </xf>
    <xf numFmtId="0" fontId="120" fillId="30" borderId="88" xfId="42" applyFont="1" applyFill="1" applyBorder="1" applyAlignment="1" applyProtection="1">
      <alignment horizontal="left" vertical="top" wrapText="1"/>
      <protection locked="0"/>
    </xf>
    <xf numFmtId="0" fontId="15" fillId="26" borderId="19" xfId="42" applyFont="1" applyFill="1" applyBorder="1" applyAlignment="1">
      <alignment horizontal="center" vertical="center"/>
    </xf>
    <xf numFmtId="0" fontId="15" fillId="26" borderId="66" xfId="42" applyFont="1" applyFill="1" applyBorder="1" applyAlignment="1">
      <alignment horizontal="center" vertical="center"/>
    </xf>
    <xf numFmtId="0" fontId="15" fillId="26" borderId="21" xfId="42" applyFont="1" applyFill="1" applyBorder="1" applyAlignment="1">
      <alignment horizontal="center" vertical="center"/>
    </xf>
    <xf numFmtId="164" fontId="46" fillId="0" borderId="151" xfId="42" quotePrefix="1" applyNumberFormat="1" applyFont="1" applyBorder="1" applyAlignment="1">
      <alignment horizontal="center" vertical="center" wrapText="1"/>
    </xf>
    <xf numFmtId="164" fontId="46" fillId="0" borderId="79" xfId="42" quotePrefix="1" applyNumberFormat="1" applyFont="1" applyBorder="1" applyAlignment="1">
      <alignment horizontal="center" vertical="center" wrapText="1"/>
    </xf>
    <xf numFmtId="164" fontId="46" fillId="0" borderId="67" xfId="42" quotePrefix="1" applyNumberFormat="1" applyFont="1" applyBorder="1" applyAlignment="1">
      <alignment horizontal="center" vertical="center" wrapText="1"/>
    </xf>
    <xf numFmtId="0" fontId="46" fillId="0" borderId="152" xfId="42" applyFont="1" applyBorder="1" applyAlignment="1">
      <alignment horizontal="left" vertical="center" wrapText="1"/>
    </xf>
    <xf numFmtId="0" fontId="13" fillId="0" borderId="140" xfId="42" applyFont="1" applyBorder="1" applyAlignment="1">
      <alignment horizontal="left" vertical="top" wrapText="1"/>
    </xf>
    <xf numFmtId="0" fontId="13" fillId="0" borderId="143" xfId="42" applyFont="1" applyBorder="1" applyAlignment="1">
      <alignment horizontal="left" vertical="top" wrapText="1"/>
    </xf>
    <xf numFmtId="164" fontId="46" fillId="0" borderId="12" xfId="42" quotePrefix="1" applyNumberFormat="1" applyFont="1" applyBorder="1" applyAlignment="1">
      <alignment horizontal="center" vertical="center" wrapText="1"/>
    </xf>
    <xf numFmtId="164" fontId="46" fillId="0" borderId="65" xfId="42" quotePrefix="1" applyNumberFormat="1" applyFont="1" applyBorder="1" applyAlignment="1">
      <alignment horizontal="center" vertical="center" wrapText="1"/>
    </xf>
    <xf numFmtId="0" fontId="15" fillId="31" borderId="151" xfId="42" applyFont="1" applyFill="1" applyBorder="1" applyAlignment="1">
      <alignment horizontal="center" vertical="center" wrapText="1"/>
    </xf>
    <xf numFmtId="0" fontId="15" fillId="31" borderId="67" xfId="42" applyFont="1" applyFill="1" applyBorder="1" applyAlignment="1">
      <alignment horizontal="center" vertical="center" wrapText="1"/>
    </xf>
    <xf numFmtId="0" fontId="15" fillId="31" borderId="152" xfId="42" applyFont="1" applyFill="1" applyBorder="1" applyAlignment="1">
      <alignment horizontal="center" vertical="center"/>
    </xf>
    <xf numFmtId="0" fontId="15" fillId="31" borderId="256" xfId="42" applyFont="1" applyFill="1" applyBorder="1" applyAlignment="1">
      <alignment horizontal="center" vertical="center"/>
    </xf>
    <xf numFmtId="0" fontId="15" fillId="31" borderId="86" xfId="42" applyFont="1" applyFill="1" applyBorder="1" applyAlignment="1">
      <alignment horizontal="center" vertical="center" wrapText="1"/>
    </xf>
    <xf numFmtId="0" fontId="15" fillId="31" borderId="91" xfId="42" applyFont="1" applyFill="1" applyBorder="1" applyAlignment="1">
      <alignment horizontal="center" vertical="center" wrapText="1"/>
    </xf>
    <xf numFmtId="0" fontId="15" fillId="31" borderId="85" xfId="42" applyFont="1" applyFill="1" applyBorder="1" applyAlignment="1">
      <alignment horizontal="center" vertical="center" wrapText="1"/>
    </xf>
    <xf numFmtId="0" fontId="46" fillId="0" borderId="256" xfId="42" applyFont="1" applyBorder="1" applyAlignment="1" applyProtection="1">
      <alignment horizontal="center" vertical="center"/>
      <protection locked="0"/>
    </xf>
    <xf numFmtId="0" fontId="46" fillId="0" borderId="64" xfId="42" applyFont="1" applyBorder="1" applyAlignment="1" applyProtection="1">
      <alignment horizontal="center" vertical="center"/>
      <protection locked="0"/>
    </xf>
    <xf numFmtId="0" fontId="46" fillId="0" borderId="12" xfId="42" applyFont="1" applyBorder="1" applyAlignment="1" applyProtection="1">
      <alignment horizontal="center" vertical="center"/>
      <protection locked="0"/>
    </xf>
    <xf numFmtId="0" fontId="46" fillId="0" borderId="15" xfId="42" applyFont="1" applyBorder="1" applyAlignment="1" applyProtection="1">
      <alignment horizontal="center" vertical="center"/>
      <protection locked="0"/>
    </xf>
    <xf numFmtId="2" fontId="46" fillId="0" borderId="65" xfId="42" quotePrefix="1" applyNumberFormat="1" applyFont="1" applyBorder="1" applyAlignment="1">
      <alignment horizontal="center" vertical="center" wrapText="1"/>
    </xf>
    <xf numFmtId="2" fontId="46" fillId="0" borderId="79" xfId="42" quotePrefix="1" applyNumberFormat="1" applyFont="1" applyBorder="1" applyAlignment="1">
      <alignment horizontal="center" vertical="center" wrapText="1"/>
    </xf>
    <xf numFmtId="2" fontId="46" fillId="0" borderId="67" xfId="42" quotePrefix="1" applyNumberFormat="1" applyFont="1" applyBorder="1" applyAlignment="1">
      <alignment horizontal="center" vertical="center" wrapText="1"/>
    </xf>
    <xf numFmtId="0" fontId="15" fillId="26" borderId="12" xfId="42" applyFont="1" applyFill="1" applyBorder="1" applyAlignment="1">
      <alignment horizontal="center" vertical="center"/>
    </xf>
    <xf numFmtId="164" fontId="46" fillId="0" borderId="16" xfId="42" quotePrefix="1" applyNumberFormat="1" applyFont="1" applyBorder="1" applyAlignment="1">
      <alignment horizontal="center" vertical="center" wrapText="1"/>
    </xf>
    <xf numFmtId="164" fontId="46" fillId="0" borderId="256" xfId="42" quotePrefix="1" applyNumberFormat="1" applyFont="1" applyBorder="1" applyAlignment="1">
      <alignment horizontal="center" vertical="center" wrapText="1"/>
    </xf>
    <xf numFmtId="0" fontId="15" fillId="26" borderId="16" xfId="42" applyFont="1" applyFill="1" applyBorder="1" applyAlignment="1">
      <alignment horizontal="center" vertical="center"/>
    </xf>
    <xf numFmtId="0" fontId="13" fillId="31" borderId="12" xfId="42" applyFont="1" applyFill="1" applyBorder="1" applyAlignment="1">
      <alignment horizontal="center" vertical="center" wrapText="1"/>
    </xf>
    <xf numFmtId="0" fontId="13" fillId="31" borderId="16" xfId="42" applyFont="1" applyFill="1" applyBorder="1" applyAlignment="1">
      <alignment horizontal="center" vertical="center" wrapText="1"/>
    </xf>
    <xf numFmtId="0" fontId="15" fillId="31" borderId="13" xfId="42" applyFont="1" applyFill="1" applyBorder="1" applyAlignment="1">
      <alignment horizontal="right" vertical="center" wrapText="1"/>
    </xf>
    <xf numFmtId="0" fontId="15" fillId="31" borderId="0" xfId="42" applyFont="1" applyFill="1" applyAlignment="1">
      <alignment horizontal="right" vertical="center" wrapText="1"/>
    </xf>
    <xf numFmtId="0" fontId="15" fillId="31" borderId="102" xfId="42" applyFont="1" applyFill="1" applyBorder="1" applyAlignment="1">
      <alignment horizontal="right" vertical="center" wrapText="1"/>
    </xf>
    <xf numFmtId="0" fontId="15" fillId="31" borderId="12" xfId="42" applyFont="1" applyFill="1" applyBorder="1" applyAlignment="1">
      <alignment horizontal="center" vertical="center" wrapText="1"/>
    </xf>
    <xf numFmtId="0" fontId="15" fillId="31" borderId="16" xfId="42" applyFont="1" applyFill="1" applyBorder="1" applyAlignment="1">
      <alignment horizontal="center" vertical="center" wrapText="1"/>
    </xf>
    <xf numFmtId="0" fontId="15" fillId="26" borderId="132" xfId="42" applyFont="1" applyFill="1" applyBorder="1" applyAlignment="1" applyProtection="1">
      <alignment horizontal="right" vertical="center" wrapText="1"/>
      <protection locked="0"/>
    </xf>
    <xf numFmtId="0" fontId="15" fillId="26" borderId="92" xfId="42" applyFont="1" applyFill="1" applyBorder="1" applyAlignment="1" applyProtection="1">
      <alignment horizontal="right" vertical="center" wrapText="1"/>
      <protection locked="0"/>
    </xf>
    <xf numFmtId="0" fontId="15" fillId="26" borderId="133" xfId="42" applyFont="1" applyFill="1" applyBorder="1" applyAlignment="1" applyProtection="1">
      <alignment horizontal="right" vertical="center" wrapText="1"/>
      <protection locked="0"/>
    </xf>
    <xf numFmtId="0" fontId="46" fillId="0" borderId="44" xfId="42" applyFont="1" applyBorder="1" applyAlignment="1" applyProtection="1">
      <alignment horizontal="center" vertical="center"/>
      <protection locked="0"/>
    </xf>
    <xf numFmtId="0" fontId="46" fillId="0" borderId="45" xfId="42" applyFont="1" applyBorder="1" applyAlignment="1" applyProtection="1">
      <alignment horizontal="center" vertical="center"/>
      <protection locked="0"/>
    </xf>
    <xf numFmtId="0" fontId="15" fillId="31" borderId="132" xfId="42" applyFont="1" applyFill="1" applyBorder="1" applyAlignment="1">
      <alignment horizontal="right" vertical="center" wrapText="1"/>
    </xf>
    <xf numFmtId="0" fontId="15" fillId="31" borderId="92" xfId="42" applyFont="1" applyFill="1" applyBorder="1" applyAlignment="1">
      <alignment horizontal="right" vertical="center" wrapText="1"/>
    </xf>
    <xf numFmtId="0" fontId="15" fillId="31" borderId="133" xfId="42" applyFont="1" applyFill="1" applyBorder="1" applyAlignment="1">
      <alignment horizontal="right" vertical="center" wrapText="1"/>
    </xf>
    <xf numFmtId="2" fontId="46" fillId="0" borderId="65" xfId="42" applyNumberFormat="1" applyFont="1" applyBorder="1" applyAlignment="1">
      <alignment horizontal="center" vertical="center" wrapText="1"/>
    </xf>
    <xf numFmtId="2" fontId="46" fillId="0" borderId="67" xfId="42" applyNumberFormat="1" applyFont="1" applyBorder="1" applyAlignment="1">
      <alignment horizontal="center" vertical="center" wrapText="1"/>
    </xf>
    <xf numFmtId="2" fontId="46" fillId="0" borderId="12" xfId="42" applyNumberFormat="1" applyFont="1" applyBorder="1" applyAlignment="1">
      <alignment horizontal="center" vertical="center" wrapText="1"/>
    </xf>
    <xf numFmtId="0" fontId="15" fillId="0" borderId="140" xfId="42" applyFont="1" applyBorder="1" applyAlignment="1">
      <alignment horizontal="left" vertical="top" wrapText="1"/>
    </xf>
    <xf numFmtId="0" fontId="15" fillId="0" borderId="143" xfId="42" applyFont="1" applyBorder="1" applyAlignment="1">
      <alignment horizontal="left" vertical="top" wrapText="1"/>
    </xf>
    <xf numFmtId="0" fontId="15" fillId="0" borderId="141" xfId="42" applyFont="1" applyBorder="1" applyAlignment="1">
      <alignment horizontal="left" vertical="top" wrapText="1"/>
    </xf>
    <xf numFmtId="0" fontId="15" fillId="31" borderId="127" xfId="42" applyFont="1" applyFill="1" applyBorder="1" applyAlignment="1">
      <alignment horizontal="right" vertical="center" wrapText="1"/>
    </xf>
    <xf numFmtId="0" fontId="15" fillId="26" borderId="118" xfId="42" applyFont="1" applyFill="1" applyBorder="1" applyAlignment="1" applyProtection="1">
      <alignment horizontal="center" vertical="center" wrapText="1"/>
      <protection locked="0"/>
    </xf>
    <xf numFmtId="0" fontId="15" fillId="26" borderId="106" xfId="42" applyFont="1" applyFill="1" applyBorder="1" applyAlignment="1" applyProtection="1">
      <alignment horizontal="center" vertical="center" wrapText="1"/>
      <protection locked="0"/>
    </xf>
    <xf numFmtId="0" fontId="15" fillId="0" borderId="140" xfId="42" applyFont="1" applyBorder="1" applyAlignment="1">
      <alignment horizontal="center" vertical="center" wrapText="1"/>
    </xf>
    <xf numFmtId="0" fontId="15" fillId="0" borderId="143" xfId="42" applyFont="1" applyBorder="1" applyAlignment="1">
      <alignment horizontal="center" vertical="center" wrapText="1"/>
    </xf>
    <xf numFmtId="0" fontId="15" fillId="0" borderId="141" xfId="42" applyFont="1" applyBorder="1" applyAlignment="1">
      <alignment horizontal="center" vertical="center" wrapText="1"/>
    </xf>
    <xf numFmtId="164" fontId="15" fillId="31" borderId="117" xfId="42" applyNumberFormat="1" applyFont="1" applyFill="1" applyBorder="1" applyAlignment="1">
      <alignment horizontal="center" vertical="center"/>
    </xf>
    <xf numFmtId="164" fontId="15" fillId="31" borderId="118" xfId="42" applyNumberFormat="1" applyFont="1" applyFill="1" applyBorder="1" applyAlignment="1">
      <alignment horizontal="center" vertical="center"/>
    </xf>
    <xf numFmtId="0" fontId="15" fillId="31" borderId="118" xfId="42" applyFont="1" applyFill="1" applyBorder="1" applyAlignment="1">
      <alignment horizontal="center" vertical="center"/>
    </xf>
    <xf numFmtId="164" fontId="124" fillId="0" borderId="83" xfId="42" applyNumberFormat="1" applyFont="1" applyBorder="1" applyAlignment="1" applyProtection="1">
      <alignment horizontal="center" vertical="center"/>
      <protection locked="0"/>
    </xf>
    <xf numFmtId="164" fontId="124" fillId="0" borderId="75" xfId="42" applyNumberFormat="1" applyFont="1" applyBorder="1" applyAlignment="1" applyProtection="1">
      <alignment horizontal="center" vertical="center"/>
      <protection locked="0"/>
    </xf>
    <xf numFmtId="0" fontId="15" fillId="0" borderId="75" xfId="42" applyFont="1" applyBorder="1" applyAlignment="1" applyProtection="1">
      <alignment horizontal="center" vertical="center"/>
      <protection locked="0"/>
    </xf>
    <xf numFmtId="164" fontId="124" fillId="0" borderId="84" xfId="42" applyNumberFormat="1" applyFont="1" applyBorder="1" applyAlignment="1" applyProtection="1">
      <alignment horizontal="center" vertical="center"/>
      <protection locked="0"/>
    </xf>
    <xf numFmtId="164" fontId="124" fillId="0" borderId="44" xfId="42" applyNumberFormat="1" applyFont="1" applyBorder="1" applyAlignment="1" applyProtection="1">
      <alignment horizontal="center" vertical="center"/>
      <protection locked="0"/>
    </xf>
    <xf numFmtId="0" fontId="15" fillId="0" borderId="44" xfId="42" applyFont="1" applyBorder="1" applyAlignment="1" applyProtection="1">
      <alignment horizontal="center" vertical="center"/>
      <protection locked="0"/>
    </xf>
    <xf numFmtId="0" fontId="13" fillId="31" borderId="63" xfId="42" applyFont="1" applyFill="1" applyBorder="1" applyAlignment="1">
      <alignment horizontal="center" vertical="center" wrapText="1"/>
    </xf>
    <xf numFmtId="0" fontId="13" fillId="31" borderId="121" xfId="42" applyFont="1" applyFill="1" applyBorder="1" applyAlignment="1">
      <alignment horizontal="center" vertical="center" wrapText="1"/>
    </xf>
    <xf numFmtId="0" fontId="15" fillId="31" borderId="43" xfId="42" applyFont="1" applyFill="1" applyBorder="1" applyAlignment="1">
      <alignment horizontal="center" vertical="center" wrapText="1"/>
    </xf>
    <xf numFmtId="0" fontId="15" fillId="26" borderId="37" xfId="42" applyFont="1" applyFill="1" applyBorder="1" applyAlignment="1" applyProtection="1">
      <alignment horizontal="center" vertical="center"/>
      <protection locked="0"/>
    </xf>
    <xf numFmtId="0" fontId="15" fillId="26" borderId="77" xfId="42" applyFont="1" applyFill="1" applyBorder="1" applyAlignment="1" applyProtection="1">
      <alignment horizontal="center" vertical="center"/>
      <protection locked="0"/>
    </xf>
    <xf numFmtId="0" fontId="15" fillId="26" borderId="103" xfId="42" applyFont="1" applyFill="1" applyBorder="1" applyAlignment="1" applyProtection="1">
      <alignment horizontal="center" vertical="center"/>
      <protection locked="0"/>
    </xf>
    <xf numFmtId="0" fontId="15" fillId="26" borderId="37" xfId="42" applyFont="1" applyFill="1" applyBorder="1" applyAlignment="1">
      <alignment horizontal="center" vertical="center"/>
    </xf>
    <xf numFmtId="0" fontId="15" fillId="26" borderId="77" xfId="42" applyFont="1" applyFill="1" applyBorder="1" applyAlignment="1">
      <alignment horizontal="center" vertical="center"/>
    </xf>
    <xf numFmtId="0" fontId="15" fillId="26" borderId="103" xfId="42" applyFont="1" applyFill="1" applyBorder="1" applyAlignment="1">
      <alignment horizontal="center" vertical="center"/>
    </xf>
    <xf numFmtId="0" fontId="46" fillId="0" borderId="83" xfId="42" applyFont="1" applyBorder="1" applyAlignment="1">
      <alignment horizontal="center" vertical="center" wrapText="1"/>
    </xf>
    <xf numFmtId="0" fontId="46" fillId="0" borderId="11" xfId="42" applyFont="1" applyBorder="1" applyAlignment="1">
      <alignment horizontal="center" vertical="center" wrapText="1"/>
    </xf>
    <xf numFmtId="0" fontId="13" fillId="0" borderId="141" xfId="42" applyFont="1" applyBorder="1" applyAlignment="1">
      <alignment horizontal="left" vertical="top" wrapText="1"/>
    </xf>
    <xf numFmtId="0" fontId="46" fillId="0" borderId="256" xfId="42" applyFont="1" applyBorder="1" applyAlignment="1" applyProtection="1">
      <alignment horizontal="center" vertical="center" wrapText="1"/>
      <protection locked="0"/>
    </xf>
    <xf numFmtId="0" fontId="46" fillId="0" borderId="12" xfId="42" applyFont="1" applyBorder="1" applyAlignment="1" applyProtection="1">
      <alignment horizontal="center" vertical="center" wrapText="1"/>
      <protection locked="0"/>
    </xf>
    <xf numFmtId="0" fontId="46" fillId="0" borderId="65" xfId="42" applyFont="1" applyBorder="1" applyAlignment="1">
      <alignment horizontal="center" vertical="center" wrapText="1"/>
    </xf>
    <xf numFmtId="0" fontId="46" fillId="0" borderId="79" xfId="42" applyFont="1" applyBorder="1" applyAlignment="1">
      <alignment horizontal="center" vertical="center" wrapText="1"/>
    </xf>
    <xf numFmtId="0" fontId="46" fillId="0" borderId="67" xfId="42" applyFont="1" applyBorder="1" applyAlignment="1">
      <alignment horizontal="center" vertical="center" wrapText="1"/>
    </xf>
    <xf numFmtId="0" fontId="46" fillId="0" borderId="16" xfId="42" applyFont="1" applyBorder="1" applyAlignment="1" applyProtection="1">
      <alignment horizontal="center" vertical="center" wrapText="1"/>
      <protection locked="0"/>
    </xf>
    <xf numFmtId="0" fontId="46" fillId="0" borderId="17" xfId="42" applyFont="1" applyBorder="1" applyAlignment="1" applyProtection="1">
      <alignment horizontal="center" vertical="center" wrapText="1"/>
      <protection locked="0"/>
    </xf>
    <xf numFmtId="0" fontId="15" fillId="31" borderId="83" xfId="42" applyFont="1" applyFill="1" applyBorder="1" applyAlignment="1">
      <alignment horizontal="center" vertical="center" wrapText="1"/>
    </xf>
    <xf numFmtId="0" fontId="15" fillId="31" borderId="11" xfId="42" applyFont="1" applyFill="1" applyBorder="1" applyAlignment="1">
      <alignment horizontal="center" vertical="center" wrapText="1"/>
    </xf>
    <xf numFmtId="0" fontId="15" fillId="31" borderId="75" xfId="42" applyFont="1" applyFill="1" applyBorder="1" applyAlignment="1">
      <alignment horizontal="center" vertical="center"/>
    </xf>
    <xf numFmtId="0" fontId="15" fillId="31" borderId="12" xfId="42" applyFont="1" applyFill="1" applyBorder="1" applyAlignment="1">
      <alignment horizontal="center" vertical="center"/>
    </xf>
    <xf numFmtId="0" fontId="15" fillId="31" borderId="75" xfId="42" applyFont="1" applyFill="1" applyBorder="1" applyAlignment="1">
      <alignment horizontal="center" vertical="center" wrapText="1"/>
    </xf>
    <xf numFmtId="0" fontId="15" fillId="0" borderId="0" xfId="42" applyFont="1" applyAlignment="1" applyProtection="1">
      <alignment horizontal="center" vertical="center"/>
      <protection locked="0"/>
    </xf>
    <xf numFmtId="0" fontId="15" fillId="26" borderId="16" xfId="42" applyFont="1" applyFill="1" applyBorder="1" applyAlignment="1" applyProtection="1">
      <alignment horizontal="center" vertical="center"/>
      <protection locked="0"/>
    </xf>
    <xf numFmtId="0" fontId="15" fillId="26" borderId="256" xfId="42" applyFont="1" applyFill="1" applyBorder="1" applyAlignment="1" applyProtection="1">
      <alignment horizontal="center" vertical="center"/>
      <protection locked="0"/>
    </xf>
    <xf numFmtId="164" fontId="46" fillId="0" borderId="11" xfId="42" quotePrefix="1" applyNumberFormat="1" applyFont="1" applyBorder="1" applyAlignment="1">
      <alignment horizontal="center" vertical="center"/>
    </xf>
    <xf numFmtId="164" fontId="46" fillId="0" borderId="16" xfId="42" quotePrefix="1" applyNumberFormat="1" applyFont="1" applyBorder="1" applyAlignment="1" applyProtection="1">
      <alignment horizontal="center" vertical="center"/>
      <protection locked="0"/>
    </xf>
    <xf numFmtId="164" fontId="46" fillId="0" borderId="17" xfId="42" quotePrefix="1" applyNumberFormat="1" applyFont="1" applyBorder="1" applyAlignment="1" applyProtection="1">
      <alignment horizontal="center" vertical="center"/>
      <protection locked="0"/>
    </xf>
    <xf numFmtId="164" fontId="46" fillId="0" borderId="79" xfId="42" quotePrefix="1" applyNumberFormat="1" applyFont="1" applyBorder="1" applyAlignment="1">
      <alignment horizontal="center" vertical="center"/>
    </xf>
    <xf numFmtId="164" fontId="46" fillId="0" borderId="67" xfId="42" quotePrefix="1" applyNumberFormat="1" applyFont="1" applyBorder="1" applyAlignment="1">
      <alignment horizontal="center" vertical="center"/>
    </xf>
    <xf numFmtId="164" fontId="46" fillId="0" borderId="12" xfId="42" quotePrefix="1" applyNumberFormat="1" applyFont="1" applyBorder="1" applyAlignment="1" applyProtection="1">
      <alignment horizontal="center" vertical="center"/>
      <protection locked="0"/>
    </xf>
    <xf numFmtId="2" fontId="46" fillId="0" borderId="12" xfId="42" quotePrefix="1" applyNumberFormat="1" applyFont="1" applyBorder="1" applyAlignment="1" applyProtection="1">
      <alignment horizontal="center" vertical="center"/>
      <protection locked="0"/>
    </xf>
    <xf numFmtId="2" fontId="46" fillId="0" borderId="65" xfId="42" quotePrefix="1" applyNumberFormat="1" applyFont="1" applyBorder="1" applyAlignment="1">
      <alignment horizontal="center" vertical="center"/>
    </xf>
    <xf numFmtId="2" fontId="46" fillId="0" borderId="79" xfId="42" quotePrefix="1" applyNumberFormat="1" applyFont="1" applyBorder="1" applyAlignment="1">
      <alignment horizontal="center" vertical="center"/>
    </xf>
    <xf numFmtId="2" fontId="46" fillId="0" borderId="16" xfId="42" quotePrefix="1" applyNumberFormat="1" applyFont="1" applyBorder="1" applyAlignment="1" applyProtection="1">
      <alignment horizontal="center" vertical="center"/>
      <protection locked="0"/>
    </xf>
    <xf numFmtId="2" fontId="46" fillId="0" borderId="17" xfId="42" quotePrefix="1" applyNumberFormat="1" applyFont="1" applyBorder="1" applyAlignment="1" applyProtection="1">
      <alignment horizontal="center" vertical="center"/>
      <protection locked="0"/>
    </xf>
    <xf numFmtId="164" fontId="46" fillId="0" borderId="65" xfId="42" quotePrefix="1" applyNumberFormat="1" applyFont="1" applyBorder="1" applyAlignment="1">
      <alignment horizontal="center" vertical="center"/>
    </xf>
    <xf numFmtId="164" fontId="46" fillId="0" borderId="256" xfId="42" quotePrefix="1" applyNumberFormat="1" applyFont="1" applyBorder="1" applyAlignment="1" applyProtection="1">
      <alignment horizontal="center" vertical="center"/>
      <protection locked="0"/>
    </xf>
    <xf numFmtId="2" fontId="46" fillId="0" borderId="67" xfId="42" quotePrefix="1" applyNumberFormat="1" applyFont="1" applyBorder="1" applyAlignment="1">
      <alignment horizontal="center" vertical="center"/>
    </xf>
    <xf numFmtId="0" fontId="46" fillId="0" borderId="16" xfId="42" applyFont="1" applyBorder="1" applyAlignment="1">
      <alignment horizontal="center" vertical="center" wrapText="1"/>
    </xf>
    <xf numFmtId="0" fontId="46" fillId="0" borderId="256" xfId="42" applyFont="1" applyBorder="1" applyAlignment="1">
      <alignment horizontal="center" vertical="center" wrapText="1"/>
    </xf>
    <xf numFmtId="2" fontId="46" fillId="0" borderId="256" xfId="42" quotePrefix="1" applyNumberFormat="1" applyFont="1" applyBorder="1" applyAlignment="1" applyProtection="1">
      <alignment horizontal="center" vertical="center"/>
      <protection locked="0"/>
    </xf>
    <xf numFmtId="0" fontId="15" fillId="31" borderId="95" xfId="42" applyFont="1" applyFill="1" applyBorder="1" applyAlignment="1">
      <alignment horizontal="right" vertical="center" wrapText="1"/>
    </xf>
    <xf numFmtId="0" fontId="15" fillId="31" borderId="88" xfId="42" applyFont="1" applyFill="1" applyBorder="1" applyAlignment="1">
      <alignment horizontal="right" vertical="center" wrapText="1"/>
    </xf>
    <xf numFmtId="0" fontId="15" fillId="0" borderId="140" xfId="42" applyFont="1" applyBorder="1" applyAlignment="1">
      <alignment horizontal="left" vertical="center" wrapText="1"/>
    </xf>
    <xf numFmtId="0" fontId="15" fillId="0" borderId="143" xfId="42" applyFont="1" applyBorder="1" applyAlignment="1">
      <alignment horizontal="left" vertical="center" wrapText="1"/>
    </xf>
    <xf numFmtId="0" fontId="46" fillId="0" borderId="12" xfId="42" applyFont="1" applyBorder="1" applyAlignment="1">
      <alignment horizontal="left" vertical="center" wrapText="1"/>
    </xf>
    <xf numFmtId="2" fontId="46" fillId="0" borderId="16" xfId="42" quotePrefix="1" applyNumberFormat="1" applyFont="1" applyBorder="1" applyAlignment="1">
      <alignment horizontal="center" vertical="center" wrapText="1"/>
    </xf>
    <xf numFmtId="2" fontId="46" fillId="0" borderId="256" xfId="42" quotePrefix="1" applyNumberFormat="1" applyFont="1" applyBorder="1" applyAlignment="1">
      <alignment horizontal="center" vertical="center" wrapText="1"/>
    </xf>
    <xf numFmtId="0" fontId="15" fillId="31" borderId="42" xfId="42" applyFont="1" applyFill="1" applyBorder="1" applyAlignment="1">
      <alignment horizontal="center" vertical="center" wrapText="1"/>
    </xf>
    <xf numFmtId="0" fontId="15" fillId="31" borderId="43" xfId="42" applyFont="1" applyFill="1" applyBorder="1" applyAlignment="1">
      <alignment horizontal="center" vertical="center"/>
    </xf>
    <xf numFmtId="0" fontId="46" fillId="0" borderId="17" xfId="42" applyFont="1" applyBorder="1" applyAlignment="1">
      <alignment horizontal="center" vertical="center" wrapText="1"/>
    </xf>
    <xf numFmtId="0" fontId="46" fillId="0" borderId="19" xfId="42" applyFont="1" applyBorder="1" applyAlignment="1" applyProtection="1">
      <alignment horizontal="center" vertical="center"/>
      <protection locked="0"/>
    </xf>
    <xf numFmtId="0" fontId="46" fillId="0" borderId="66" xfId="42" applyFont="1" applyBorder="1" applyAlignment="1" applyProtection="1">
      <alignment horizontal="center" vertical="center"/>
      <protection locked="0"/>
    </xf>
    <xf numFmtId="0" fontId="46" fillId="0" borderId="80" xfId="42" applyFont="1" applyBorder="1" applyAlignment="1" applyProtection="1">
      <alignment horizontal="center" vertical="center"/>
      <protection locked="0"/>
    </xf>
    <xf numFmtId="2" fontId="46" fillId="0" borderId="16" xfId="42" applyNumberFormat="1" applyFont="1" applyBorder="1" applyAlignment="1">
      <alignment horizontal="center" vertical="center" wrapText="1"/>
    </xf>
    <xf numFmtId="2" fontId="46" fillId="0" borderId="256" xfId="42" applyNumberFormat="1" applyFont="1" applyBorder="1" applyAlignment="1">
      <alignment horizontal="center" vertical="center" wrapText="1"/>
    </xf>
    <xf numFmtId="0" fontId="15" fillId="31" borderId="104" xfId="42" applyFont="1" applyFill="1" applyBorder="1" applyAlignment="1">
      <alignment horizontal="right" vertical="center" wrapText="1"/>
    </xf>
    <xf numFmtId="0" fontId="15" fillId="26" borderId="124" xfId="42" applyFont="1" applyFill="1" applyBorder="1" applyAlignment="1" applyProtection="1">
      <alignment horizontal="center" vertical="center" wrapText="1"/>
      <protection locked="0"/>
    </xf>
    <xf numFmtId="0" fontId="15" fillId="26" borderId="92" xfId="42" applyFont="1" applyFill="1" applyBorder="1" applyAlignment="1" applyProtection="1">
      <alignment horizontal="center" vertical="center" wrapText="1"/>
      <protection locked="0"/>
    </xf>
    <xf numFmtId="0" fontId="15" fillId="26" borderId="127" xfId="42" applyFont="1" applyFill="1" applyBorder="1" applyAlignment="1" applyProtection="1">
      <alignment horizontal="center" vertical="center" wrapText="1"/>
      <protection locked="0"/>
    </xf>
    <xf numFmtId="0" fontId="46" fillId="0" borderId="86" xfId="42" applyFont="1" applyBorder="1" applyAlignment="1" applyProtection="1">
      <alignment horizontal="center" vertical="center"/>
      <protection locked="0"/>
    </xf>
    <xf numFmtId="0" fontId="46" fillId="0" borderId="91" xfId="42" applyFont="1" applyBorder="1" applyAlignment="1" applyProtection="1">
      <alignment horizontal="center" vertical="center"/>
      <protection locked="0"/>
    </xf>
    <xf numFmtId="0" fontId="46" fillId="0" borderId="122" xfId="42" applyFont="1" applyBorder="1" applyAlignment="1" applyProtection="1">
      <alignment horizontal="center" vertical="center"/>
      <protection locked="0"/>
    </xf>
    <xf numFmtId="0" fontId="46" fillId="0" borderId="93" xfId="42" applyFont="1" applyBorder="1" applyAlignment="1" applyProtection="1">
      <alignment horizontal="center" vertical="center"/>
      <protection locked="0"/>
    </xf>
    <xf numFmtId="0" fontId="46" fillId="0" borderId="94" xfId="42" applyFont="1" applyBorder="1" applyAlignment="1" applyProtection="1">
      <alignment horizontal="center" vertical="center"/>
      <protection locked="0"/>
    </xf>
    <xf numFmtId="0" fontId="46" fillId="0" borderId="120" xfId="42" applyFont="1" applyBorder="1" applyAlignment="1" applyProtection="1">
      <alignment horizontal="center" vertical="center"/>
      <protection locked="0"/>
    </xf>
    <xf numFmtId="0" fontId="46" fillId="0" borderId="18" xfId="42" applyFont="1" applyBorder="1" applyAlignment="1">
      <alignment horizontal="left" vertical="center" wrapText="1"/>
    </xf>
    <xf numFmtId="0" fontId="46" fillId="0" borderId="18" xfId="42" applyFont="1" applyBorder="1" applyAlignment="1">
      <alignment horizontal="center" vertical="center" wrapText="1"/>
    </xf>
    <xf numFmtId="0" fontId="13" fillId="0" borderId="16" xfId="42" applyFont="1" applyBorder="1" applyAlignment="1">
      <alignment horizontal="center" vertical="center" wrapText="1"/>
    </xf>
    <xf numFmtId="0" fontId="13" fillId="0" borderId="17" xfId="42" applyFont="1" applyBorder="1" applyAlignment="1">
      <alignment horizontal="center" vertical="center" wrapText="1"/>
    </xf>
    <xf numFmtId="0" fontId="13" fillId="0" borderId="256" xfId="42" applyFont="1" applyBorder="1" applyAlignment="1">
      <alignment horizontal="center" vertical="center" wrapText="1"/>
    </xf>
    <xf numFmtId="0" fontId="15" fillId="0" borderId="141" xfId="42" applyFont="1" applyBorder="1" applyAlignment="1">
      <alignment horizontal="left" vertical="center" wrapText="1"/>
    </xf>
    <xf numFmtId="0" fontId="15" fillId="26" borderId="256" xfId="42" applyFont="1" applyFill="1" applyBorder="1" applyAlignment="1">
      <alignment horizontal="center" vertical="center"/>
    </xf>
    <xf numFmtId="0" fontId="45" fillId="29" borderId="90" xfId="42" applyFont="1" applyFill="1" applyBorder="1" applyAlignment="1">
      <alignment horizontal="right" vertical="center"/>
    </xf>
    <xf numFmtId="0" fontId="45" fillId="29" borderId="94" xfId="42" applyFont="1" applyFill="1" applyBorder="1" applyAlignment="1">
      <alignment horizontal="right" vertical="center"/>
    </xf>
    <xf numFmtId="0" fontId="46" fillId="0" borderId="65" xfId="42" applyFont="1" applyBorder="1" applyAlignment="1">
      <alignment vertical="center" wrapText="1"/>
    </xf>
    <xf numFmtId="0" fontId="46" fillId="0" borderId="79" xfId="42" applyFont="1" applyBorder="1" applyAlignment="1">
      <alignment vertical="center" wrapText="1"/>
    </xf>
    <xf numFmtId="0" fontId="126" fillId="33" borderId="17" xfId="42" applyFont="1" applyFill="1" applyBorder="1" applyAlignment="1" applyProtection="1">
      <alignment horizontal="center" vertical="center"/>
      <protection locked="0"/>
    </xf>
    <xf numFmtId="0" fontId="126" fillId="33" borderId="256" xfId="42" applyFont="1" applyFill="1" applyBorder="1" applyAlignment="1" applyProtection="1">
      <alignment horizontal="center" vertical="center"/>
      <protection locked="0"/>
    </xf>
    <xf numFmtId="0" fontId="46" fillId="29" borderId="17" xfId="42" applyFont="1" applyFill="1" applyBorder="1" applyAlignment="1">
      <alignment horizontal="center" vertical="center"/>
    </xf>
    <xf numFmtId="0" fontId="46" fillId="29" borderId="256" xfId="42" applyFont="1" applyFill="1" applyBorder="1" applyAlignment="1">
      <alignment horizontal="center" vertical="center"/>
    </xf>
    <xf numFmtId="0" fontId="46" fillId="29" borderId="77" xfId="42" applyFont="1" applyFill="1" applyBorder="1" applyAlignment="1" applyProtection="1">
      <alignment horizontal="left" vertical="center"/>
      <protection locked="0"/>
    </xf>
    <xf numFmtId="0" fontId="46" fillId="29" borderId="101" xfId="42" applyFont="1" applyFill="1" applyBorder="1" applyAlignment="1" applyProtection="1">
      <alignment horizontal="left" vertical="center"/>
      <protection locked="0"/>
    </xf>
    <xf numFmtId="0" fontId="46" fillId="29" borderId="14" xfId="42" applyFont="1" applyFill="1" applyBorder="1" applyAlignment="1" applyProtection="1">
      <alignment horizontal="left" vertical="center"/>
      <protection locked="0"/>
    </xf>
    <xf numFmtId="0" fontId="46" fillId="29" borderId="82" xfId="42" applyFont="1" applyFill="1" applyBorder="1" applyAlignment="1" applyProtection="1">
      <alignment horizontal="left" vertical="center"/>
      <protection locked="0"/>
    </xf>
    <xf numFmtId="0" fontId="46" fillId="29" borderId="257" xfId="42" applyFont="1" applyFill="1" applyBorder="1" applyAlignment="1" applyProtection="1">
      <alignment horizontal="left" vertical="center"/>
      <protection locked="0"/>
    </xf>
    <xf numFmtId="0" fontId="46" fillId="29" borderId="258" xfId="42" applyFont="1" applyFill="1" applyBorder="1" applyAlignment="1" applyProtection="1">
      <alignment horizontal="left" vertical="center"/>
      <protection locked="0"/>
    </xf>
    <xf numFmtId="0" fontId="46" fillId="0" borderId="67" xfId="42" applyFont="1" applyBorder="1" applyAlignment="1">
      <alignment vertical="center" wrapText="1"/>
    </xf>
    <xf numFmtId="0" fontId="126" fillId="33" borderId="16" xfId="42" applyFont="1" applyFill="1" applyBorder="1" applyAlignment="1" applyProtection="1">
      <alignment horizontal="center" vertical="center"/>
      <protection locked="0"/>
    </xf>
    <xf numFmtId="0" fontId="46" fillId="26" borderId="65" xfId="42" applyFont="1" applyFill="1" applyBorder="1" applyAlignment="1">
      <alignment vertical="center" wrapText="1"/>
    </xf>
    <xf numFmtId="0" fontId="46" fillId="26" borderId="79" xfId="42" applyFont="1" applyFill="1" applyBorder="1" applyAlignment="1">
      <alignment vertical="center" wrapText="1"/>
    </xf>
    <xf numFmtId="0" fontId="46" fillId="26" borderId="67" xfId="42" applyFont="1" applyFill="1" applyBorder="1" applyAlignment="1">
      <alignment vertical="center" wrapText="1"/>
    </xf>
    <xf numFmtId="0" fontId="46" fillId="26" borderId="16" xfId="42" applyFont="1" applyFill="1" applyBorder="1" applyAlignment="1">
      <alignment horizontal="center" vertical="center"/>
    </xf>
    <xf numFmtId="0" fontId="46" fillId="26" borderId="17" xfId="42" applyFont="1" applyFill="1" applyBorder="1" applyAlignment="1">
      <alignment horizontal="center" vertical="center"/>
    </xf>
    <xf numFmtId="0" fontId="46" fillId="26" borderId="256" xfId="42" applyFont="1" applyFill="1" applyBorder="1" applyAlignment="1">
      <alignment horizontal="center" vertical="center"/>
    </xf>
    <xf numFmtId="0" fontId="46" fillId="26" borderId="77" xfId="42" applyFont="1" applyFill="1" applyBorder="1" applyAlignment="1" applyProtection="1">
      <alignment horizontal="left" vertical="center"/>
      <protection locked="0"/>
    </xf>
    <xf numFmtId="0" fontId="46" fillId="26" borderId="101" xfId="42" applyFont="1" applyFill="1" applyBorder="1" applyAlignment="1" applyProtection="1">
      <alignment horizontal="left" vertical="center"/>
      <protection locked="0"/>
    </xf>
    <xf numFmtId="0" fontId="46" fillId="26" borderId="14" xfId="42" applyFont="1" applyFill="1" applyBorder="1" applyAlignment="1" applyProtection="1">
      <alignment horizontal="left" vertical="center"/>
      <protection locked="0"/>
    </xf>
    <xf numFmtId="0" fontId="46" fillId="26" borderId="82" xfId="42" applyFont="1" applyFill="1" applyBorder="1" applyAlignment="1" applyProtection="1">
      <alignment horizontal="left" vertical="center"/>
      <protection locked="0"/>
    </xf>
    <xf numFmtId="0" fontId="46" fillId="26" borderId="257" xfId="42" applyFont="1" applyFill="1" applyBorder="1" applyAlignment="1" applyProtection="1">
      <alignment horizontal="left" vertical="center"/>
      <protection locked="0"/>
    </xf>
    <xf numFmtId="0" fontId="46" fillId="26" borderId="258" xfId="42" applyFont="1" applyFill="1" applyBorder="1" applyAlignment="1" applyProtection="1">
      <alignment horizontal="left" vertical="center"/>
      <protection locked="0"/>
    </xf>
    <xf numFmtId="0" fontId="46" fillId="29" borderId="65" xfId="42" applyFont="1" applyFill="1" applyBorder="1" applyAlignment="1">
      <alignment vertical="center" wrapText="1"/>
    </xf>
    <xf numFmtId="0" fontId="46" fillId="29" borderId="79" xfId="42" applyFont="1" applyFill="1" applyBorder="1" applyAlignment="1">
      <alignment vertical="center" wrapText="1"/>
    </xf>
    <xf numFmtId="0" fontId="46" fillId="29" borderId="67" xfId="42" applyFont="1" applyFill="1" applyBorder="1" applyAlignment="1">
      <alignment vertical="center" wrapText="1"/>
    </xf>
    <xf numFmtId="0" fontId="46" fillId="26" borderId="151" xfId="42" applyFont="1" applyFill="1" applyBorder="1" applyAlignment="1">
      <alignment horizontal="left" vertical="center" wrapText="1"/>
    </xf>
    <xf numFmtId="0" fontId="46" fillId="26" borderId="79" xfId="42" applyFont="1" applyFill="1" applyBorder="1" applyAlignment="1">
      <alignment horizontal="left" vertical="center" wrapText="1"/>
    </xf>
    <xf numFmtId="0" fontId="46" fillId="26" borderId="67" xfId="42" applyFont="1" applyFill="1" applyBorder="1" applyAlignment="1">
      <alignment horizontal="left" vertical="center" wrapText="1"/>
    </xf>
    <xf numFmtId="0" fontId="126" fillId="33" borderId="152" xfId="42" applyFont="1" applyFill="1" applyBorder="1" applyAlignment="1" applyProtection="1">
      <alignment horizontal="center" vertical="center"/>
      <protection locked="0"/>
    </xf>
    <xf numFmtId="0" fontId="15" fillId="26" borderId="0" xfId="42" applyFont="1" applyFill="1" applyAlignment="1">
      <alignment vertical="center" wrapText="1"/>
    </xf>
    <xf numFmtId="0" fontId="13" fillId="26" borderId="0" xfId="42" applyFont="1" applyFill="1" applyAlignment="1">
      <alignment vertical="center"/>
    </xf>
    <xf numFmtId="0" fontId="46" fillId="29" borderId="0" xfId="42" applyFont="1" applyFill="1" applyAlignment="1">
      <alignment vertical="center" wrapText="1"/>
    </xf>
    <xf numFmtId="0" fontId="136" fillId="25" borderId="91" xfId="42" applyFont="1" applyFill="1" applyBorder="1" applyAlignment="1">
      <alignment horizontal="center" vertical="center"/>
    </xf>
    <xf numFmtId="0" fontId="136" fillId="25" borderId="73" xfId="42" applyFont="1" applyFill="1" applyBorder="1" applyAlignment="1">
      <alignment horizontal="center" vertical="center"/>
    </xf>
    <xf numFmtId="0" fontId="136" fillId="25" borderId="97" xfId="42" applyFont="1" applyFill="1" applyBorder="1" applyAlignment="1">
      <alignment horizontal="center" vertical="center"/>
    </xf>
    <xf numFmtId="0" fontId="15" fillId="0" borderId="0" xfId="42" applyFont="1" applyAlignment="1">
      <alignment horizontal="center" vertical="center"/>
    </xf>
    <xf numFmtId="2" fontId="46" fillId="0" borderId="11" xfId="42" quotePrefix="1" applyNumberFormat="1" applyFont="1" applyBorder="1" applyAlignment="1">
      <alignment horizontal="center" vertical="center" wrapText="1"/>
    </xf>
    <xf numFmtId="0" fontId="46" fillId="0" borderId="0" xfId="42" applyFont="1" applyAlignment="1" applyProtection="1">
      <alignment horizontal="center" vertical="center"/>
      <protection locked="0"/>
    </xf>
    <xf numFmtId="2" fontId="15" fillId="26" borderId="84" xfId="0" applyNumberFormat="1" applyFont="1" applyFill="1" applyBorder="1" applyAlignment="1">
      <alignment horizontal="right" vertical="center"/>
    </xf>
    <xf numFmtId="2" fontId="15" fillId="26" borderId="44" xfId="0" quotePrefix="1" applyNumberFormat="1" applyFont="1" applyFill="1" applyBorder="1" applyAlignment="1">
      <alignment horizontal="right" vertical="center"/>
    </xf>
    <xf numFmtId="0" fontId="15" fillId="0" borderId="93" xfId="0" applyFont="1" applyBorder="1" applyAlignment="1" applyProtection="1">
      <alignment horizontal="center" vertical="center"/>
      <protection locked="0"/>
    </xf>
    <xf numFmtId="0" fontId="0" fillId="0" borderId="94" xfId="0" applyBorder="1" applyAlignment="1">
      <alignment horizontal="center" vertical="center"/>
    </xf>
    <xf numFmtId="0" fontId="0" fillId="0" borderId="120" xfId="0" applyBorder="1" applyAlignment="1">
      <alignment horizontal="center" vertical="center"/>
    </xf>
    <xf numFmtId="0" fontId="97" fillId="0" borderId="19" xfId="0" applyFont="1" applyBorder="1" applyAlignment="1">
      <alignment horizontal="center" vertical="center" wrapText="1"/>
    </xf>
    <xf numFmtId="0" fontId="0" fillId="0" borderId="66" xfId="0" applyBorder="1" applyAlignment="1">
      <alignment vertical="center" wrapText="1"/>
    </xf>
    <xf numFmtId="0" fontId="0" fillId="0" borderId="80" xfId="0" applyBorder="1" applyAlignment="1">
      <alignment vertical="center" wrapText="1"/>
    </xf>
    <xf numFmtId="0" fontId="0" fillId="0" borderId="66" xfId="0" applyBorder="1" applyAlignment="1">
      <alignment horizontal="center" vertical="center" wrapText="1"/>
    </xf>
    <xf numFmtId="0" fontId="0" fillId="0" borderId="80" xfId="0" applyBorder="1" applyAlignment="1">
      <alignment horizontal="center" vertical="center" wrapText="1"/>
    </xf>
    <xf numFmtId="0" fontId="15" fillId="26" borderId="86" xfId="0" applyFont="1" applyFill="1" applyBorder="1" applyAlignment="1" applyProtection="1">
      <alignment horizontal="center" vertical="center" wrapText="1"/>
      <protection locked="0"/>
    </xf>
    <xf numFmtId="0" fontId="15" fillId="26" borderId="122" xfId="0" applyFont="1" applyFill="1" applyBorder="1" applyAlignment="1" applyProtection="1">
      <alignment horizontal="center" vertical="center" wrapText="1"/>
      <protection locked="0"/>
    </xf>
    <xf numFmtId="0" fontId="15" fillId="26" borderId="124" xfId="0" applyFont="1" applyFill="1" applyBorder="1" applyAlignment="1" applyProtection="1">
      <alignment horizontal="center" vertical="center"/>
      <protection locked="0"/>
    </xf>
    <xf numFmtId="0" fontId="0" fillId="0" borderId="92" xfId="0" applyBorder="1" applyAlignment="1">
      <alignment horizontal="center" vertical="center"/>
    </xf>
    <xf numFmtId="0" fontId="0" fillId="0" borderId="127" xfId="0" applyBorder="1" applyAlignment="1">
      <alignment horizontal="center" vertical="center"/>
    </xf>
    <xf numFmtId="0" fontId="15" fillId="0" borderId="86" xfId="0" applyFont="1" applyBorder="1" applyAlignment="1" applyProtection="1">
      <alignment horizontal="center" vertical="center"/>
      <protection locked="0"/>
    </xf>
    <xf numFmtId="0" fontId="0" fillId="0" borderId="91" xfId="0" applyBorder="1" applyAlignment="1">
      <alignment horizontal="center" vertical="center"/>
    </xf>
    <xf numFmtId="0" fontId="0" fillId="0" borderId="122" xfId="0" applyBorder="1" applyAlignment="1">
      <alignment horizontal="center" vertical="center"/>
    </xf>
    <xf numFmtId="0" fontId="15" fillId="26" borderId="95" xfId="0" applyFont="1" applyFill="1" applyBorder="1" applyAlignment="1" applyProtection="1">
      <alignment horizontal="left"/>
      <protection locked="0"/>
    </xf>
    <xf numFmtId="0" fontId="15" fillId="26" borderId="104" xfId="0" applyFont="1" applyFill="1" applyBorder="1" applyAlignment="1" applyProtection="1">
      <alignment horizontal="left"/>
      <protection locked="0"/>
    </xf>
    <xf numFmtId="0" fontId="46" fillId="0" borderId="71" xfId="0" applyFont="1" applyBorder="1" applyAlignment="1">
      <alignment horizontal="left" vertical="center"/>
    </xf>
    <xf numFmtId="0" fontId="46" fillId="0" borderId="21" xfId="0" applyFont="1" applyBorder="1" applyAlignment="1">
      <alignment horizontal="left" vertical="center"/>
    </xf>
    <xf numFmtId="0" fontId="46" fillId="0" borderId="128" xfId="0" applyFont="1" applyBorder="1" applyAlignment="1">
      <alignment horizontal="left" vertical="center" wrapText="1"/>
    </xf>
    <xf numFmtId="0" fontId="46" fillId="0" borderId="129" xfId="0" applyFont="1" applyBorder="1" applyAlignment="1">
      <alignment horizontal="left" vertical="center" wrapText="1"/>
    </xf>
    <xf numFmtId="0" fontId="15" fillId="26" borderId="98" xfId="0" applyFont="1" applyFill="1" applyBorder="1" applyAlignment="1" applyProtection="1">
      <alignment horizontal="center" vertical="center"/>
      <protection locked="0"/>
    </xf>
    <xf numFmtId="0" fontId="15" fillId="26" borderId="145" xfId="0" applyFont="1" applyFill="1" applyBorder="1" applyAlignment="1" applyProtection="1">
      <alignment horizontal="center" vertical="center"/>
      <protection locked="0"/>
    </xf>
    <xf numFmtId="0" fontId="46" fillId="0" borderId="89" xfId="0" applyFont="1" applyBorder="1" applyAlignment="1">
      <alignment horizontal="left" vertical="center"/>
    </xf>
    <xf numFmtId="0" fontId="46" fillId="0" borderId="85" xfId="0" applyFont="1" applyBorder="1" applyAlignment="1">
      <alignment horizontal="left" vertical="center"/>
    </xf>
    <xf numFmtId="0" fontId="31" fillId="26" borderId="93"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120" xfId="0" applyBorder="1" applyAlignment="1">
      <alignment horizontal="center" vertical="center" wrapText="1"/>
    </xf>
    <xf numFmtId="0" fontId="45" fillId="0" borderId="19" xfId="0" applyFont="1" applyBorder="1" applyAlignment="1">
      <alignment horizontal="left" vertical="center"/>
    </xf>
    <xf numFmtId="0" fontId="45" fillId="0" borderId="66" xfId="0" applyFont="1" applyBorder="1" applyAlignment="1">
      <alignment horizontal="left" vertical="center"/>
    </xf>
    <xf numFmtId="0" fontId="45" fillId="0" borderId="21" xfId="0" applyFont="1" applyBorder="1" applyAlignment="1">
      <alignment horizontal="left" vertical="center"/>
    </xf>
    <xf numFmtId="0" fontId="45" fillId="0" borderId="19" xfId="0" applyFont="1" applyBorder="1" applyAlignment="1" applyProtection="1">
      <alignment horizontal="left" vertical="center" wrapText="1"/>
      <protection locked="0"/>
    </xf>
    <xf numFmtId="0" fontId="45" fillId="0" borderId="66" xfId="0" applyFont="1" applyBorder="1" applyAlignment="1" applyProtection="1">
      <alignment horizontal="left" vertical="center" wrapText="1"/>
      <protection locked="0"/>
    </xf>
    <xf numFmtId="0" fontId="45" fillId="0" borderId="21" xfId="0" applyFont="1" applyBorder="1" applyAlignment="1" applyProtection="1">
      <alignment horizontal="left" vertical="center" wrapText="1"/>
      <protection locked="0"/>
    </xf>
    <xf numFmtId="0" fontId="97" fillId="0" borderId="66" xfId="0" applyFont="1" applyBorder="1" applyAlignment="1">
      <alignment horizontal="center" vertical="center" wrapText="1"/>
    </xf>
    <xf numFmtId="0" fontId="97" fillId="0" borderId="80" xfId="0" applyFont="1" applyBorder="1" applyAlignment="1">
      <alignment horizontal="center" vertical="center" wrapText="1"/>
    </xf>
    <xf numFmtId="0" fontId="15" fillId="26" borderId="136" xfId="0" applyFont="1" applyFill="1" applyBorder="1" applyAlignment="1">
      <alignment horizontal="center" vertical="center" wrapText="1"/>
    </xf>
    <xf numFmtId="0" fontId="0" fillId="0" borderId="88" xfId="0" applyBorder="1" applyAlignment="1">
      <alignment horizontal="center" vertical="center" wrapText="1"/>
    </xf>
    <xf numFmtId="0" fontId="0" fillId="0" borderId="96" xfId="0" applyBorder="1" applyAlignment="1">
      <alignment horizontal="center" vertical="center" wrapText="1"/>
    </xf>
    <xf numFmtId="0" fontId="97" fillId="0" borderId="19" xfId="0" applyFont="1" applyBorder="1" applyAlignment="1">
      <alignment horizontal="center" vertical="center"/>
    </xf>
    <xf numFmtId="0" fontId="0" fillId="0" borderId="66" xfId="0" applyBorder="1" applyAlignment="1">
      <alignment horizontal="center" vertical="center"/>
    </xf>
    <xf numFmtId="0" fontId="0" fillId="0" borderId="80" xfId="0" applyBorder="1" applyAlignment="1">
      <alignment horizontal="center" vertical="center"/>
    </xf>
    <xf numFmtId="0" fontId="15" fillId="26" borderId="257" xfId="0" applyFont="1" applyFill="1" applyBorder="1" applyAlignment="1">
      <alignment horizontal="center" vertical="center" wrapText="1"/>
    </xf>
    <xf numFmtId="0" fontId="0" fillId="0" borderId="255" xfId="0" applyBorder="1" applyAlignment="1">
      <alignment horizontal="center" vertical="center" wrapText="1"/>
    </xf>
    <xf numFmtId="0" fontId="0" fillId="0" borderId="258" xfId="0" applyBorder="1" applyAlignment="1">
      <alignment horizontal="center" vertical="center" wrapText="1"/>
    </xf>
    <xf numFmtId="0" fontId="15" fillId="26" borderId="19" xfId="0" applyFont="1" applyFill="1" applyBorder="1" applyAlignment="1">
      <alignment horizontal="center" vertical="center" wrapText="1"/>
    </xf>
    <xf numFmtId="0" fontId="15" fillId="26" borderId="66" xfId="0" applyFont="1" applyFill="1" applyBorder="1" applyAlignment="1">
      <alignment horizontal="center" vertical="center" wrapText="1"/>
    </xf>
    <xf numFmtId="0" fontId="15" fillId="26" borderId="80" xfId="0" applyFont="1" applyFill="1" applyBorder="1" applyAlignment="1">
      <alignment horizontal="center" vertical="center" wrapText="1"/>
    </xf>
    <xf numFmtId="0" fontId="15" fillId="26" borderId="86" xfId="0" applyFont="1" applyFill="1" applyBorder="1" applyAlignment="1" applyProtection="1">
      <alignment horizontal="center" vertical="center"/>
      <protection locked="0"/>
    </xf>
    <xf numFmtId="0" fontId="15" fillId="26" borderId="84" xfId="0" applyFont="1" applyFill="1" applyBorder="1" applyAlignment="1">
      <alignment horizontal="right" vertical="center" wrapText="1"/>
    </xf>
    <xf numFmtId="0" fontId="15" fillId="26" borderId="44" xfId="0" applyFont="1" applyFill="1" applyBorder="1" applyAlignment="1">
      <alignment horizontal="right" vertical="center" wrapText="1"/>
    </xf>
    <xf numFmtId="0" fontId="15" fillId="26" borderId="11" xfId="0" applyFont="1" applyFill="1" applyBorder="1" applyAlignment="1">
      <alignment horizontal="right" vertical="center" wrapText="1"/>
    </xf>
    <xf numFmtId="0" fontId="15" fillId="26" borderId="12" xfId="0" applyFont="1" applyFill="1" applyBorder="1" applyAlignment="1">
      <alignment horizontal="right" vertical="center" wrapText="1"/>
    </xf>
    <xf numFmtId="0" fontId="15" fillId="26" borderId="108" xfId="0" applyFont="1" applyFill="1" applyBorder="1" applyAlignment="1" applyProtection="1">
      <alignment horizontal="left" wrapText="1"/>
      <protection locked="0"/>
    </xf>
    <xf numFmtId="0" fontId="15" fillId="26" borderId="109" xfId="0" applyFont="1" applyFill="1" applyBorder="1" applyAlignment="1" applyProtection="1">
      <alignment horizontal="left" wrapText="1"/>
      <protection locked="0"/>
    </xf>
    <xf numFmtId="0" fontId="46" fillId="0" borderId="67" xfId="0" applyFont="1" applyBorder="1" applyAlignment="1" applyProtection="1">
      <alignment horizontal="left" wrapText="1"/>
      <protection locked="0"/>
    </xf>
    <xf numFmtId="0" fontId="46" fillId="0" borderId="18" xfId="0" applyFont="1" applyBorder="1" applyAlignment="1" applyProtection="1">
      <alignment horizontal="left" wrapText="1"/>
      <protection locked="0"/>
    </xf>
    <xf numFmtId="0" fontId="46" fillId="0" borderId="108" xfId="0" applyFont="1" applyBorder="1" applyAlignment="1" applyProtection="1">
      <alignment horizontal="left" wrapText="1"/>
      <protection locked="0"/>
    </xf>
    <xf numFmtId="0" fontId="46" fillId="0" borderId="109" xfId="0" applyFont="1" applyBorder="1" applyAlignment="1" applyProtection="1">
      <alignment horizontal="left" wrapText="1"/>
      <protection locked="0"/>
    </xf>
    <xf numFmtId="0" fontId="15" fillId="26" borderId="117" xfId="0" applyFont="1" applyFill="1" applyBorder="1" applyAlignment="1" applyProtection="1">
      <alignment horizontal="center" vertical="center"/>
      <protection locked="0"/>
    </xf>
    <xf numFmtId="0" fontId="118" fillId="18" borderId="16" xfId="0" applyFont="1" applyFill="1" applyBorder="1" applyAlignment="1" applyProtection="1">
      <alignment horizontal="center" vertical="center"/>
      <protection locked="0"/>
    </xf>
    <xf numFmtId="0" fontId="118" fillId="18" borderId="17" xfId="0" applyFont="1" applyFill="1" applyBorder="1" applyAlignment="1" applyProtection="1">
      <alignment horizontal="center" vertical="center"/>
      <protection locked="0"/>
    </xf>
    <xf numFmtId="0" fontId="46" fillId="0" borderId="77" xfId="0" applyFont="1" applyBorder="1" applyAlignment="1">
      <alignment horizontal="center" vertical="center" wrapText="1"/>
    </xf>
    <xf numFmtId="0" fontId="46" fillId="0" borderId="10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02" xfId="0" applyFont="1" applyBorder="1" applyAlignment="1">
      <alignment horizontal="center" vertical="center" wrapText="1"/>
    </xf>
    <xf numFmtId="0" fontId="96" fillId="0" borderId="19" xfId="0" applyFont="1" applyBorder="1" applyAlignment="1" applyProtection="1">
      <alignment horizontal="center" vertical="center"/>
      <protection locked="0"/>
    </xf>
    <xf numFmtId="0" fontId="0" fillId="0" borderId="21" xfId="0" applyBorder="1" applyAlignment="1">
      <alignment horizontal="center" vertical="center"/>
    </xf>
    <xf numFmtId="0" fontId="96" fillId="0" borderId="68"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13" fillId="26" borderId="12" xfId="0" applyFont="1" applyFill="1" applyBorder="1" applyAlignment="1" applyProtection="1">
      <alignment horizontal="left" vertical="center" wrapText="1"/>
      <protection locked="0"/>
    </xf>
    <xf numFmtId="0" fontId="13" fillId="26" borderId="15" xfId="0" applyFont="1" applyFill="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13" fillId="26" borderId="44" xfId="0" applyFont="1" applyFill="1" applyBorder="1" applyAlignment="1" applyProtection="1">
      <alignment horizontal="center" vertical="center" wrapText="1"/>
      <protection locked="0"/>
    </xf>
    <xf numFmtId="0" fontId="13" fillId="26" borderId="45" xfId="0" applyFont="1" applyFill="1" applyBorder="1" applyAlignment="1" applyProtection="1">
      <alignment horizontal="center" vertical="center" wrapText="1"/>
      <protection locked="0"/>
    </xf>
    <xf numFmtId="0" fontId="46" fillId="0" borderId="77" xfId="0" applyFont="1" applyBorder="1" applyAlignment="1" applyProtection="1">
      <alignment horizontal="left" vertical="center" wrapText="1"/>
      <protection locked="0"/>
    </xf>
    <xf numFmtId="0" fontId="46" fillId="0" borderId="37" xfId="0" applyFont="1" applyBorder="1" applyAlignment="1" applyProtection="1">
      <alignment horizontal="left" vertical="center" wrapText="1"/>
      <protection locked="0"/>
    </xf>
    <xf numFmtId="0" fontId="46" fillId="0" borderId="101" xfId="0" applyFont="1" applyBorder="1" applyAlignment="1" applyProtection="1">
      <alignment horizontal="left" vertical="center" wrapText="1"/>
      <protection locked="0"/>
    </xf>
    <xf numFmtId="0" fontId="46" fillId="0" borderId="14" xfId="0" applyFont="1" applyBorder="1" applyAlignment="1" applyProtection="1">
      <alignment horizontal="left" vertical="center" wrapText="1"/>
      <protection locked="0"/>
    </xf>
    <xf numFmtId="0" fontId="46" fillId="0" borderId="0" xfId="0" applyFont="1" applyAlignment="1" applyProtection="1">
      <alignment horizontal="left" vertical="center" wrapText="1"/>
      <protection locked="0"/>
    </xf>
    <xf numFmtId="0" fontId="46" fillId="0" borderId="82" xfId="0" applyFont="1" applyBorder="1" applyAlignment="1" applyProtection="1">
      <alignment horizontal="left" vertical="center" wrapText="1"/>
      <protection locked="0"/>
    </xf>
    <xf numFmtId="0" fontId="46" fillId="0" borderId="14" xfId="0" applyFont="1" applyBorder="1" applyAlignment="1">
      <alignment horizontal="center" vertical="center"/>
    </xf>
    <xf numFmtId="0" fontId="46" fillId="0" borderId="102" xfId="0" applyFont="1" applyBorder="1" applyAlignment="1">
      <alignment horizontal="center" vertical="center"/>
    </xf>
    <xf numFmtId="0" fontId="15" fillId="26" borderId="124" xfId="0" applyFont="1" applyFill="1" applyBorder="1" applyAlignment="1" applyProtection="1">
      <alignment horizontal="center" vertical="center" wrapText="1"/>
      <protection locked="0"/>
    </xf>
    <xf numFmtId="0" fontId="0" fillId="0" borderId="92" xfId="0" applyBorder="1" applyAlignment="1">
      <alignment horizontal="center" vertical="center" wrapText="1"/>
    </xf>
    <xf numFmtId="0" fontId="0" fillId="0" borderId="133" xfId="0" applyBorder="1" applyAlignment="1">
      <alignment horizontal="center" vertical="center" wrapText="1"/>
    </xf>
    <xf numFmtId="0" fontId="96" fillId="0" borderId="144" xfId="0" applyFont="1" applyBorder="1" applyAlignment="1" applyProtection="1">
      <alignment horizontal="center" vertical="center"/>
      <protection locked="0"/>
    </xf>
    <xf numFmtId="0" fontId="0" fillId="0" borderId="73" xfId="0" applyBorder="1" applyAlignment="1">
      <alignment horizontal="center" vertical="center"/>
    </xf>
    <xf numFmtId="0" fontId="0" fillId="0" borderId="145" xfId="0" applyBorder="1" applyAlignment="1">
      <alignment horizontal="center" vertical="center"/>
    </xf>
    <xf numFmtId="0" fontId="96" fillId="0" borderId="77"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103" xfId="0" applyBorder="1" applyAlignment="1">
      <alignment horizontal="center" vertical="center"/>
    </xf>
    <xf numFmtId="0" fontId="96" fillId="0" borderId="14" xfId="0" applyFont="1" applyBorder="1" applyAlignment="1" applyProtection="1">
      <alignment horizontal="center" vertical="center"/>
      <protection locked="0"/>
    </xf>
    <xf numFmtId="0" fontId="0" fillId="0" borderId="0" xfId="0" applyAlignment="1">
      <alignment horizontal="center" vertical="center"/>
    </xf>
    <xf numFmtId="0" fontId="0" fillId="0" borderId="102" xfId="0" applyBorder="1" applyAlignment="1">
      <alignment horizontal="center" vertical="center"/>
    </xf>
    <xf numFmtId="0" fontId="15" fillId="26" borderId="75" xfId="0" applyFont="1" applyFill="1" applyBorder="1" applyAlignment="1" applyProtection="1">
      <alignment horizontal="center" vertical="center" wrapText="1"/>
      <protection locked="0"/>
    </xf>
    <xf numFmtId="0" fontId="15" fillId="26" borderId="12" xfId="0" applyFont="1" applyFill="1" applyBorder="1" applyAlignment="1" applyProtection="1">
      <alignment horizontal="center" vertical="center"/>
      <protection locked="0"/>
    </xf>
    <xf numFmtId="0" fontId="15" fillId="26" borderId="15" xfId="0" applyFont="1" applyFill="1" applyBorder="1" applyAlignment="1" applyProtection="1">
      <alignment horizontal="center" vertical="center"/>
      <protection locked="0"/>
    </xf>
    <xf numFmtId="0" fontId="13" fillId="26" borderId="12" xfId="0" applyFont="1" applyFill="1" applyBorder="1" applyAlignment="1" applyProtection="1">
      <alignment horizontal="center" vertical="center"/>
      <protection locked="0"/>
    </xf>
    <xf numFmtId="0" fontId="13" fillId="26" borderId="12" xfId="0" applyFont="1" applyFill="1" applyBorder="1" applyProtection="1">
      <protection locked="0"/>
    </xf>
    <xf numFmtId="0" fontId="13" fillId="26" borderId="15" xfId="0" applyFont="1" applyFill="1" applyBorder="1" applyProtection="1">
      <protection locked="0"/>
    </xf>
    <xf numFmtId="0" fontId="13" fillId="26" borderId="15" xfId="0" applyFont="1" applyFill="1" applyBorder="1" applyAlignment="1" applyProtection="1">
      <alignment horizontal="center" vertical="center"/>
      <protection locked="0"/>
    </xf>
    <xf numFmtId="0" fontId="15" fillId="26" borderId="76" xfId="0" applyFont="1" applyFill="1" applyBorder="1" applyAlignment="1" applyProtection="1">
      <alignment horizontal="center" vertical="center" wrapText="1"/>
      <protection locked="0"/>
    </xf>
    <xf numFmtId="0" fontId="15" fillId="26" borderId="12" xfId="0" applyFont="1" applyFill="1" applyBorder="1" applyAlignment="1" applyProtection="1">
      <alignment horizontal="center" vertical="center" wrapText="1"/>
      <protection locked="0"/>
    </xf>
    <xf numFmtId="0" fontId="15" fillId="26" borderId="15" xfId="0" applyFont="1" applyFill="1" applyBorder="1" applyAlignment="1" applyProtection="1">
      <alignment horizontal="center" vertical="center" wrapText="1"/>
      <protection locked="0"/>
    </xf>
    <xf numFmtId="0" fontId="15" fillId="26" borderId="84" xfId="0" applyFont="1" applyFill="1" applyBorder="1" applyAlignment="1" applyProtection="1">
      <alignment horizontal="right" vertical="center" wrapText="1"/>
      <protection locked="0"/>
    </xf>
    <xf numFmtId="0" fontId="15" fillId="26" borderId="44" xfId="0" applyFont="1" applyFill="1" applyBorder="1" applyAlignment="1" applyProtection="1">
      <alignment horizontal="right" vertical="center" wrapText="1"/>
      <protection locked="0"/>
    </xf>
    <xf numFmtId="0" fontId="15" fillId="26" borderId="11" xfId="0" applyFont="1" applyFill="1" applyBorder="1" applyAlignment="1" applyProtection="1">
      <alignment horizontal="right" vertical="center" wrapText="1"/>
      <protection locked="0"/>
    </xf>
    <xf numFmtId="0" fontId="15" fillId="26" borderId="12" xfId="0" applyFont="1" applyFill="1" applyBorder="1" applyAlignment="1" applyProtection="1">
      <alignment horizontal="right" vertical="center" wrapText="1"/>
      <protection locked="0"/>
    </xf>
    <xf numFmtId="0" fontId="15" fillId="26" borderId="83" xfId="0" applyFont="1" applyFill="1" applyBorder="1" applyAlignment="1" applyProtection="1">
      <alignment horizontal="center" vertical="center" wrapText="1"/>
      <protection locked="0"/>
    </xf>
    <xf numFmtId="0" fontId="15" fillId="26" borderId="11" xfId="0" applyFont="1" applyFill="1" applyBorder="1" applyAlignment="1" applyProtection="1">
      <alignment horizontal="center" vertical="center" wrapText="1"/>
      <protection locked="0"/>
    </xf>
    <xf numFmtId="0" fontId="13" fillId="26" borderId="12" xfId="0" applyFont="1" applyFill="1" applyBorder="1" applyAlignment="1" applyProtection="1">
      <alignment horizontal="right" vertical="center" wrapText="1"/>
      <protection locked="0"/>
    </xf>
    <xf numFmtId="0" fontId="46" fillId="0" borderId="65"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17" xfId="0" applyFont="1" applyBorder="1" applyAlignment="1">
      <alignment horizontal="left" vertical="center" wrapText="1"/>
    </xf>
    <xf numFmtId="0" fontId="15" fillId="0" borderId="45"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26" borderId="106" xfId="0" applyFont="1" applyFill="1" applyBorder="1" applyAlignment="1" applyProtection="1">
      <alignment horizontal="center" vertical="center"/>
      <protection locked="0"/>
    </xf>
    <xf numFmtId="0" fontId="15" fillId="26" borderId="42" xfId="0" applyFont="1" applyFill="1" applyBorder="1" applyAlignment="1" applyProtection="1">
      <alignment horizontal="left"/>
      <protection locked="0"/>
    </xf>
    <xf numFmtId="0" fontId="15" fillId="26" borderId="43" xfId="0" applyFont="1" applyFill="1" applyBorder="1" applyAlignment="1" applyProtection="1">
      <alignment horizontal="left"/>
      <protection locked="0"/>
    </xf>
    <xf numFmtId="0" fontId="15" fillId="26" borderId="43" xfId="0" applyFont="1" applyFill="1" applyBorder="1" applyAlignment="1" applyProtection="1">
      <alignment horizontal="right" vertical="center"/>
      <protection locked="0"/>
    </xf>
    <xf numFmtId="0" fontId="104" fillId="0" borderId="109" xfId="0" quotePrefix="1" applyFont="1" applyBorder="1" applyAlignment="1" applyProtection="1">
      <alignment horizontal="center" vertical="center"/>
      <protection locked="0"/>
    </xf>
    <xf numFmtId="0" fontId="104" fillId="0" borderId="18" xfId="0" quotePrefix="1" applyFont="1" applyBorder="1" applyAlignment="1" applyProtection="1">
      <alignment horizontal="center" vertical="center"/>
      <protection locked="0"/>
    </xf>
    <xf numFmtId="0" fontId="45" fillId="26" borderId="108" xfId="0" applyFont="1" applyFill="1" applyBorder="1" applyAlignment="1" applyProtection="1">
      <alignment horizontal="left" vertical="center"/>
      <protection locked="0"/>
    </xf>
    <xf numFmtId="0" fontId="45" fillId="26" borderId="109" xfId="0" applyFont="1" applyFill="1" applyBorder="1" applyAlignment="1" applyProtection="1">
      <alignment horizontal="left" vertical="center"/>
      <protection locked="0"/>
    </xf>
    <xf numFmtId="0" fontId="46" fillId="0" borderId="67" xfId="0" applyFont="1" applyBorder="1" applyAlignment="1" applyProtection="1">
      <alignment horizontal="left" vertical="center"/>
      <protection locked="0"/>
    </xf>
    <xf numFmtId="0" fontId="46" fillId="0" borderId="18" xfId="0" applyFont="1" applyBorder="1" applyAlignment="1" applyProtection="1">
      <alignment horizontal="left" vertical="center"/>
      <protection locked="0"/>
    </xf>
    <xf numFmtId="0" fontId="46" fillId="0" borderId="108" xfId="0" applyFont="1" applyBorder="1" applyAlignment="1" applyProtection="1">
      <alignment horizontal="left" vertical="center"/>
      <protection locked="0"/>
    </xf>
    <xf numFmtId="0" fontId="46" fillId="0" borderId="109" xfId="0" applyFont="1" applyBorder="1" applyAlignment="1" applyProtection="1">
      <alignment horizontal="left" vertical="center"/>
      <protection locked="0"/>
    </xf>
    <xf numFmtId="0" fontId="46" fillId="0" borderId="11"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15" fillId="26" borderId="90" xfId="0" applyFont="1" applyFill="1" applyBorder="1" applyAlignment="1" applyProtection="1">
      <alignment horizontal="right" vertical="center"/>
      <protection locked="0"/>
    </xf>
    <xf numFmtId="0" fontId="15" fillId="26" borderId="94" xfId="0" applyFont="1" applyFill="1" applyBorder="1" applyAlignment="1" applyProtection="1">
      <alignment horizontal="right" vertical="center"/>
      <protection locked="0"/>
    </xf>
    <xf numFmtId="0" fontId="15" fillId="26" borderId="87" xfId="0" applyFont="1" applyFill="1" applyBorder="1" applyAlignment="1" applyProtection="1">
      <alignment horizontal="right" vertical="center"/>
      <protection locked="0"/>
    </xf>
    <xf numFmtId="0" fontId="15" fillId="26" borderId="68" xfId="0" applyFont="1" applyFill="1" applyBorder="1" applyAlignment="1" applyProtection="1">
      <alignment horizontal="left" vertical="center" wrapText="1"/>
      <protection locked="0"/>
    </xf>
    <xf numFmtId="0" fontId="15" fillId="26" borderId="10" xfId="0" applyFont="1" applyFill="1" applyBorder="1" applyAlignment="1" applyProtection="1">
      <alignment horizontal="left" vertical="center" wrapText="1"/>
      <protection locked="0"/>
    </xf>
    <xf numFmtId="0" fontId="15" fillId="26" borderId="81" xfId="0" applyFont="1" applyFill="1" applyBorder="1" applyAlignment="1" applyProtection="1">
      <alignment horizontal="left" vertical="center" wrapText="1"/>
      <protection locked="0"/>
    </xf>
    <xf numFmtId="0" fontId="15" fillId="0" borderId="120" xfId="0" applyFont="1" applyBorder="1" applyAlignment="1" applyProtection="1">
      <alignment horizontal="center" vertical="center"/>
      <protection locked="0"/>
    </xf>
    <xf numFmtId="0" fontId="15" fillId="26" borderId="127" xfId="0" applyFont="1" applyFill="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26" borderId="19" xfId="0" applyFont="1" applyFill="1" applyBorder="1" applyAlignment="1" applyProtection="1">
      <alignment horizontal="left" vertical="center"/>
      <protection locked="0"/>
    </xf>
    <xf numFmtId="0" fontId="13" fillId="26" borderId="66" xfId="0" applyFont="1" applyFill="1" applyBorder="1" applyAlignment="1" applyProtection="1">
      <alignment vertical="center"/>
      <protection locked="0"/>
    </xf>
    <xf numFmtId="0" fontId="13" fillId="26" borderId="80" xfId="0" applyFont="1" applyFill="1" applyBorder="1" applyAlignment="1" applyProtection="1">
      <alignment vertical="center"/>
      <protection locked="0"/>
    </xf>
    <xf numFmtId="0" fontId="13" fillId="26" borderId="66" xfId="0" applyFont="1" applyFill="1" applyBorder="1" applyAlignment="1" applyProtection="1">
      <alignment horizontal="left" vertical="center"/>
      <protection locked="0"/>
    </xf>
    <xf numFmtId="0" fontId="13" fillId="26" borderId="80" xfId="0" applyFont="1" applyFill="1" applyBorder="1" applyAlignment="1" applyProtection="1">
      <alignment horizontal="left" vertical="center"/>
      <protection locked="0"/>
    </xf>
    <xf numFmtId="0" fontId="15" fillId="26" borderId="90" xfId="0" applyFont="1" applyFill="1" applyBorder="1" applyAlignment="1" applyProtection="1">
      <alignment horizontal="right" vertical="center" wrapText="1"/>
      <protection locked="0"/>
    </xf>
    <xf numFmtId="0" fontId="15" fillId="26" borderId="94" xfId="0" applyFont="1" applyFill="1" applyBorder="1" applyAlignment="1" applyProtection="1">
      <alignment horizontal="right" vertical="center" wrapText="1"/>
      <protection locked="0"/>
    </xf>
    <xf numFmtId="0" fontId="15" fillId="26" borderId="87" xfId="0" applyFont="1" applyFill="1" applyBorder="1" applyAlignment="1" applyProtection="1">
      <alignment horizontal="right" vertical="center" wrapText="1"/>
      <protection locked="0"/>
    </xf>
    <xf numFmtId="0" fontId="15" fillId="26" borderId="90" xfId="0" applyFont="1" applyFill="1" applyBorder="1" applyAlignment="1">
      <alignment horizontal="right" vertical="center" wrapText="1"/>
    </xf>
    <xf numFmtId="0" fontId="15" fillId="26" borderId="94" xfId="0" applyFont="1" applyFill="1" applyBorder="1" applyAlignment="1">
      <alignment horizontal="right" vertical="center" wrapText="1"/>
    </xf>
    <xf numFmtId="0" fontId="15" fillId="26" borderId="87" xfId="0" applyFont="1" applyFill="1" applyBorder="1" applyAlignment="1">
      <alignment horizontal="right" vertical="center" wrapText="1"/>
    </xf>
    <xf numFmtId="0" fontId="15" fillId="26" borderId="44" xfId="0" applyFont="1" applyFill="1" applyBorder="1" applyAlignment="1" applyProtection="1">
      <alignment horizontal="right" vertical="center"/>
      <protection locked="0"/>
    </xf>
    <xf numFmtId="0" fontId="46" fillId="0" borderId="11" xfId="0" applyFont="1" applyBorder="1" applyAlignment="1">
      <alignment horizontal="center" vertical="center" wrapText="1"/>
    </xf>
    <xf numFmtId="0" fontId="0" fillId="0" borderId="66" xfId="0" applyBorder="1" applyAlignment="1">
      <alignment vertical="center"/>
    </xf>
    <xf numFmtId="0" fontId="0" fillId="0" borderId="80" xfId="0" applyBorder="1" applyAlignment="1">
      <alignment vertical="center"/>
    </xf>
    <xf numFmtId="0" fontId="0" fillId="0" borderId="127" xfId="0" applyBorder="1" applyAlignment="1">
      <alignment horizontal="center" vertical="center" wrapText="1"/>
    </xf>
    <xf numFmtId="0" fontId="0" fillId="0" borderId="91" xfId="0" applyBorder="1" applyAlignment="1">
      <alignment horizontal="center" vertical="center" wrapText="1"/>
    </xf>
    <xf numFmtId="0" fontId="0" fillId="0" borderId="122" xfId="0" applyBorder="1" applyAlignment="1">
      <alignment horizontal="center" vertical="center" wrapText="1"/>
    </xf>
    <xf numFmtId="164" fontId="46" fillId="0" borderId="79" xfId="0" quotePrefix="1" applyNumberFormat="1" applyFont="1" applyBorder="1" applyAlignment="1">
      <alignment horizontal="center" vertical="center"/>
    </xf>
    <xf numFmtId="0" fontId="118" fillId="0" borderId="16" xfId="0" applyFont="1" applyBorder="1" applyAlignment="1" applyProtection="1">
      <alignment horizontal="center" vertical="center" wrapText="1"/>
      <protection locked="0"/>
    </xf>
    <xf numFmtId="0" fontId="118" fillId="0" borderId="17" xfId="0" applyFont="1" applyBorder="1" applyAlignment="1" applyProtection="1">
      <alignment horizontal="center" vertical="center" wrapText="1"/>
      <protection locked="0"/>
    </xf>
    <xf numFmtId="0" fontId="97" fillId="0" borderId="77" xfId="0" applyFont="1" applyBorder="1" applyAlignment="1" applyProtection="1">
      <alignment horizontal="center" vertical="center"/>
      <protection locked="0"/>
    </xf>
    <xf numFmtId="0" fontId="97" fillId="0" borderId="37" xfId="0" applyFont="1" applyBorder="1" applyAlignment="1" applyProtection="1">
      <alignment horizontal="center" vertical="center"/>
      <protection locked="0"/>
    </xf>
    <xf numFmtId="0" fontId="97" fillId="0" borderId="101" xfId="0" applyFont="1" applyBorder="1" applyAlignment="1" applyProtection="1">
      <alignment horizontal="center" vertical="center"/>
      <protection locked="0"/>
    </xf>
    <xf numFmtId="0" fontId="97" fillId="0" borderId="14" xfId="0" applyFont="1" applyBorder="1" applyAlignment="1" applyProtection="1">
      <alignment horizontal="center" vertical="center"/>
      <protection locked="0"/>
    </xf>
    <xf numFmtId="0" fontId="97" fillId="0" borderId="0" xfId="0" applyFont="1" applyAlignment="1" applyProtection="1">
      <alignment horizontal="center" vertical="center"/>
      <protection locked="0"/>
    </xf>
    <xf numFmtId="0" fontId="97" fillId="0" borderId="82" xfId="0" applyFont="1" applyBorder="1" applyAlignment="1" applyProtection="1">
      <alignment horizontal="center" vertical="center"/>
      <protection locked="0"/>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91" xfId="0" applyFont="1" applyBorder="1" applyAlignment="1" applyProtection="1">
      <alignment horizontal="left"/>
      <protection locked="0"/>
    </xf>
    <xf numFmtId="0" fontId="46" fillId="0" borderId="85" xfId="0" applyFont="1" applyBorder="1" applyAlignment="1" applyProtection="1">
      <alignment horizontal="left"/>
      <protection locked="0"/>
    </xf>
    <xf numFmtId="0" fontId="46" fillId="0" borderId="66" xfId="0" applyFont="1" applyBorder="1" applyAlignment="1" applyProtection="1">
      <alignment horizontal="left"/>
      <protection locked="0"/>
    </xf>
    <xf numFmtId="0" fontId="46" fillId="0" borderId="21" xfId="0" applyFont="1" applyBorder="1" applyAlignment="1" applyProtection="1">
      <alignment horizontal="left"/>
      <protection locked="0"/>
    </xf>
    <xf numFmtId="164" fontId="15" fillId="26" borderId="11" xfId="0" applyNumberFormat="1" applyFont="1" applyFill="1" applyBorder="1" applyAlignment="1" applyProtection="1">
      <alignment horizontal="right" vertical="center"/>
      <protection locked="0"/>
    </xf>
    <xf numFmtId="164" fontId="15" fillId="26" borderId="12" xfId="0" quotePrefix="1" applyNumberFormat="1" applyFont="1" applyFill="1" applyBorder="1" applyAlignment="1" applyProtection="1">
      <alignment horizontal="right" vertical="center"/>
      <protection locked="0"/>
    </xf>
    <xf numFmtId="0" fontId="15" fillId="26" borderId="68"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6" fillId="0" borderId="12" xfId="0" applyFont="1" applyBorder="1" applyAlignment="1" applyProtection="1">
      <alignment horizontal="center" wrapText="1"/>
      <protection locked="0"/>
    </xf>
    <xf numFmtId="0" fontId="46" fillId="0" borderId="66" xfId="0" applyFont="1" applyBorder="1" applyAlignment="1" applyProtection="1">
      <alignment horizontal="left" wrapText="1"/>
      <protection locked="0"/>
    </xf>
    <xf numFmtId="0" fontId="46" fillId="0" borderId="21" xfId="0" applyFont="1" applyBorder="1" applyAlignment="1" applyProtection="1">
      <alignment horizontal="left" wrapText="1"/>
      <protection locked="0"/>
    </xf>
    <xf numFmtId="2" fontId="15" fillId="26" borderId="11" xfId="0" applyNumberFormat="1" applyFont="1" applyFill="1" applyBorder="1" applyAlignment="1" applyProtection="1">
      <alignment horizontal="right" vertical="center"/>
      <protection locked="0"/>
    </xf>
    <xf numFmtId="2" fontId="15" fillId="26" borderId="12" xfId="0" quotePrefix="1" applyNumberFormat="1" applyFont="1" applyFill="1" applyBorder="1" applyAlignment="1" applyProtection="1">
      <alignment horizontal="right" vertical="center"/>
      <protection locked="0"/>
    </xf>
    <xf numFmtId="0" fontId="46" fillId="0" borderId="139" xfId="0" applyFont="1" applyBorder="1" applyAlignment="1">
      <alignment horizontal="center" wrapText="1"/>
    </xf>
    <xf numFmtId="0" fontId="0" fillId="0" borderId="131" xfId="0" applyBorder="1" applyAlignment="1">
      <alignment horizontal="center" wrapText="1"/>
    </xf>
    <xf numFmtId="0" fontId="46" fillId="0" borderId="125" xfId="0" applyFont="1" applyBorder="1" applyAlignment="1">
      <alignment horizontal="center" wrapText="1"/>
    </xf>
    <xf numFmtId="0" fontId="0" fillId="0" borderId="129" xfId="0" applyBorder="1" applyAlignment="1">
      <alignment horizontal="center" wrapText="1"/>
    </xf>
    <xf numFmtId="2" fontId="15" fillId="26" borderId="84" xfId="0" applyNumberFormat="1" applyFont="1" applyFill="1" applyBorder="1" applyAlignment="1" applyProtection="1">
      <alignment horizontal="right" vertical="center"/>
      <protection locked="0"/>
    </xf>
    <xf numFmtId="2" fontId="15" fillId="26" borderId="44" xfId="0" quotePrefix="1" applyNumberFormat="1" applyFont="1" applyFill="1" applyBorder="1" applyAlignment="1" applyProtection="1">
      <alignment horizontal="right" vertical="center"/>
      <protection locked="0"/>
    </xf>
    <xf numFmtId="0" fontId="15" fillId="26" borderId="136" xfId="0" applyFont="1" applyFill="1" applyBorder="1" applyAlignment="1" applyProtection="1">
      <alignment horizontal="center" vertical="center" wrapText="1"/>
      <protection locked="0"/>
    </xf>
    <xf numFmtId="0" fontId="46" fillId="0" borderId="256" xfId="0" applyFont="1" applyBorder="1" applyAlignment="1">
      <alignment horizontal="left" vertical="center" wrapText="1"/>
    </xf>
    <xf numFmtId="164" fontId="46" fillId="0" borderId="16" xfId="0" quotePrefix="1" applyNumberFormat="1" applyFont="1" applyBorder="1" applyAlignment="1">
      <alignment horizontal="center" vertical="center"/>
    </xf>
    <xf numFmtId="164" fontId="46" fillId="0" borderId="17" xfId="0" quotePrefix="1" applyNumberFormat="1" applyFont="1" applyBorder="1" applyAlignment="1">
      <alignment horizontal="center" vertical="center"/>
    </xf>
    <xf numFmtId="164" fontId="46" fillId="0" borderId="18" xfId="0" quotePrefix="1" applyNumberFormat="1" applyFont="1" applyBorder="1" applyAlignment="1">
      <alignment horizontal="center" vertical="center"/>
    </xf>
    <xf numFmtId="0" fontId="15" fillId="31" borderId="44" xfId="42" applyFont="1" applyFill="1" applyBorder="1" applyAlignment="1">
      <alignment horizontal="center" vertical="center"/>
    </xf>
    <xf numFmtId="164" fontId="46" fillId="0" borderId="42" xfId="0" quotePrefix="1" applyNumberFormat="1" applyFont="1" applyBorder="1" applyAlignment="1">
      <alignment horizontal="center" vertical="center"/>
    </xf>
    <xf numFmtId="0" fontId="46" fillId="0" borderId="43" xfId="0" applyFont="1" applyBorder="1" applyAlignment="1">
      <alignment horizontal="left" vertical="center" wrapText="1"/>
    </xf>
    <xf numFmtId="0" fontId="46" fillId="0" borderId="12" xfId="42" applyFont="1" applyBorder="1" applyAlignment="1">
      <alignment horizontal="center" vertical="center" wrapText="1"/>
    </xf>
    <xf numFmtId="0" fontId="46" fillId="0" borderId="44" xfId="42" applyFont="1" applyBorder="1" applyAlignment="1">
      <alignment horizontal="center" vertical="center" wrapText="1"/>
    </xf>
    <xf numFmtId="164" fontId="46" fillId="0" borderId="256" xfId="0" quotePrefix="1" applyNumberFormat="1" applyFont="1" applyBorder="1" applyAlignment="1">
      <alignment horizontal="center" vertical="center"/>
    </xf>
    <xf numFmtId="0" fontId="15" fillId="31" borderId="84" xfId="42" applyFont="1" applyFill="1" applyBorder="1" applyAlignment="1">
      <alignment horizontal="center" vertical="center" wrapText="1"/>
    </xf>
    <xf numFmtId="0" fontId="13" fillId="0" borderId="97" xfId="42" applyFont="1" applyBorder="1" applyAlignment="1">
      <alignment horizontal="left" vertical="top" wrapText="1"/>
    </xf>
    <xf numFmtId="0" fontId="13" fillId="0" borderId="82" xfId="42" applyFont="1" applyBorder="1" applyAlignment="1">
      <alignment horizontal="left" vertical="top" wrapText="1"/>
    </xf>
    <xf numFmtId="0" fontId="118" fillId="0" borderId="18" xfId="0" applyFont="1" applyBorder="1" applyAlignment="1" applyProtection="1">
      <alignment horizontal="center" vertical="center" wrapText="1"/>
      <protection locked="0"/>
    </xf>
    <xf numFmtId="0" fontId="97" fillId="0" borderId="68" xfId="0" applyFont="1" applyBorder="1" applyAlignment="1" applyProtection="1">
      <alignment horizontal="center" vertical="center"/>
      <protection locked="0"/>
    </xf>
    <xf numFmtId="0" fontId="97" fillId="0" borderId="10" xfId="0" applyFont="1" applyBorder="1" applyAlignment="1" applyProtection="1">
      <alignment horizontal="center" vertical="center"/>
      <protection locked="0"/>
    </xf>
    <xf numFmtId="0" fontId="97" fillId="0" borderId="81" xfId="0" applyFont="1" applyBorder="1" applyAlignment="1" applyProtection="1">
      <alignment horizontal="center" vertical="center"/>
      <protection locked="0"/>
    </xf>
    <xf numFmtId="0" fontId="97" fillId="0" borderId="19" xfId="0" applyFont="1" applyBorder="1" applyAlignment="1" applyProtection="1">
      <alignment horizontal="center" vertical="center"/>
      <protection locked="0"/>
    </xf>
    <xf numFmtId="0" fontId="0" fillId="0" borderId="66" xfId="0" applyBorder="1" applyAlignment="1" applyProtection="1">
      <alignment vertical="center"/>
      <protection locked="0"/>
    </xf>
    <xf numFmtId="0" fontId="0" fillId="0" borderId="80" xfId="0" applyBorder="1" applyAlignment="1" applyProtection="1">
      <alignment vertical="center"/>
      <protection locked="0"/>
    </xf>
    <xf numFmtId="0" fontId="46" fillId="0" borderId="18" xfId="0" applyFont="1" applyBorder="1" applyAlignment="1">
      <alignment horizontal="center" vertical="center" wrapText="1"/>
    </xf>
    <xf numFmtId="0" fontId="118" fillId="0" borderId="16" xfId="42" applyFont="1" applyBorder="1" applyAlignment="1" applyProtection="1">
      <alignment horizontal="center" vertical="center" wrapText="1"/>
      <protection locked="0"/>
    </xf>
    <xf numFmtId="0" fontId="118" fillId="0" borderId="18" xfId="42" applyFont="1" applyBorder="1" applyAlignment="1" applyProtection="1">
      <alignment horizontal="center" vertical="center" wrapText="1"/>
      <protection locked="0"/>
    </xf>
    <xf numFmtId="0" fontId="46" fillId="0" borderId="125" xfId="0" applyFont="1" applyBorder="1" applyAlignment="1">
      <alignment horizontal="center"/>
    </xf>
    <xf numFmtId="0" fontId="0" fillId="0" borderId="129" xfId="0" applyBorder="1" applyAlignment="1">
      <alignment horizontal="center"/>
    </xf>
    <xf numFmtId="0" fontId="31" fillId="26" borderId="19" xfId="0" applyFont="1" applyFill="1" applyBorder="1" applyAlignment="1">
      <alignment horizontal="center" vertical="center"/>
    </xf>
    <xf numFmtId="0" fontId="31" fillId="26" borderId="93" xfId="0" applyFont="1" applyFill="1" applyBorder="1" applyAlignment="1">
      <alignment horizontal="center" vertical="center"/>
    </xf>
    <xf numFmtId="0" fontId="0" fillId="0" borderId="94" xfId="0" applyBorder="1" applyAlignment="1">
      <alignment vertical="center"/>
    </xf>
    <xf numFmtId="0" fontId="0" fillId="0" borderId="120" xfId="0" applyBorder="1" applyAlignment="1">
      <alignment vertical="center"/>
    </xf>
    <xf numFmtId="0" fontId="46" fillId="0" borderId="139" xfId="0" applyFont="1" applyBorder="1" applyAlignment="1">
      <alignment horizontal="center"/>
    </xf>
    <xf numFmtId="0" fontId="0" fillId="0" borderId="131" xfId="0" applyBorder="1" applyAlignment="1">
      <alignment horizontal="center"/>
    </xf>
    <xf numFmtId="0" fontId="46" fillId="0" borderId="66" xfId="0" applyFont="1" applyBorder="1" applyAlignment="1" applyProtection="1">
      <alignment horizontal="left" vertical="center"/>
      <protection locked="0"/>
    </xf>
    <xf numFmtId="0" fontId="46" fillId="0" borderId="21" xfId="0" applyFont="1" applyBorder="1" applyAlignment="1" applyProtection="1">
      <alignment horizontal="left" vertical="center"/>
      <protection locked="0"/>
    </xf>
    <xf numFmtId="0" fontId="46" fillId="0" borderId="91" xfId="0" applyFont="1" applyBorder="1" applyAlignment="1" applyProtection="1">
      <alignment horizontal="left" vertical="center"/>
      <protection locked="0"/>
    </xf>
    <xf numFmtId="0" fontId="46" fillId="0" borderId="85" xfId="0" applyFont="1" applyBorder="1" applyAlignment="1" applyProtection="1">
      <alignment horizontal="left" vertical="center"/>
      <protection locked="0"/>
    </xf>
    <xf numFmtId="2" fontId="97" fillId="0" borderId="65" xfId="0" quotePrefix="1" applyNumberFormat="1" applyFont="1" applyBorder="1" applyAlignment="1">
      <alignment horizontal="center" vertical="center"/>
    </xf>
    <xf numFmtId="2" fontId="97" fillId="0" borderId="67" xfId="0" quotePrefix="1" applyNumberFormat="1" applyFont="1" applyBorder="1" applyAlignment="1">
      <alignment horizontal="center" vertical="center"/>
    </xf>
    <xf numFmtId="2" fontId="46" fillId="0" borderId="65" xfId="0" quotePrefix="1" applyNumberFormat="1" applyFont="1" applyBorder="1" applyAlignment="1">
      <alignment horizontal="center" vertical="center"/>
    </xf>
    <xf numFmtId="2" fontId="46" fillId="0" borderId="67" xfId="0" quotePrefix="1" applyNumberFormat="1" applyFont="1" applyBorder="1" applyAlignment="1">
      <alignment horizontal="center" vertical="center"/>
    </xf>
    <xf numFmtId="2" fontId="46" fillId="0" borderId="16" xfId="0" quotePrefix="1" applyNumberFormat="1" applyFont="1" applyBorder="1" applyAlignment="1">
      <alignment horizontal="center" vertical="center"/>
    </xf>
    <xf numFmtId="2" fontId="46" fillId="0" borderId="18" xfId="0" quotePrefix="1" applyNumberFormat="1" applyFont="1" applyBorder="1" applyAlignment="1">
      <alignment horizontal="center" vertical="center"/>
    </xf>
    <xf numFmtId="0" fontId="46" fillId="0" borderId="42" xfId="42" applyFont="1" applyBorder="1" applyAlignment="1">
      <alignment vertical="center" wrapText="1"/>
    </xf>
    <xf numFmtId="0" fontId="126" fillId="33" borderId="43" xfId="42" applyFont="1" applyFill="1" applyBorder="1" applyAlignment="1" applyProtection="1">
      <alignment horizontal="center" vertical="center"/>
      <protection locked="0"/>
    </xf>
    <xf numFmtId="0" fontId="46" fillId="29" borderId="43" xfId="42" applyFont="1" applyFill="1" applyBorder="1" applyAlignment="1">
      <alignment horizontal="center" vertical="center"/>
    </xf>
    <xf numFmtId="0" fontId="46" fillId="29" borderId="136" xfId="42" applyFont="1" applyFill="1" applyBorder="1" applyAlignment="1" applyProtection="1">
      <alignment horizontal="left" vertical="center"/>
      <protection locked="0"/>
    </xf>
    <xf numFmtId="0" fontId="46" fillId="29" borderId="96" xfId="42" applyFont="1" applyFill="1" applyBorder="1" applyAlignment="1" applyProtection="1">
      <alignment horizontal="left" vertical="center"/>
      <protection locked="0"/>
    </xf>
    <xf numFmtId="0" fontId="45" fillId="29" borderId="95" xfId="42" applyFont="1" applyFill="1" applyBorder="1" applyAlignment="1">
      <alignment horizontal="right" vertical="center"/>
    </xf>
    <xf numFmtId="0" fontId="45" fillId="29" borderId="88" xfId="42" applyFont="1" applyFill="1" applyBorder="1" applyAlignment="1">
      <alignment horizontal="right" vertical="center"/>
    </xf>
    <xf numFmtId="0" fontId="46" fillId="0" borderId="75" xfId="42" applyFont="1" applyBorder="1" applyAlignment="1" applyProtection="1">
      <alignment horizontal="center" vertical="center"/>
      <protection locked="0"/>
    </xf>
    <xf numFmtId="0" fontId="46" fillId="0" borderId="76" xfId="42" applyFont="1" applyBorder="1" applyAlignment="1" applyProtection="1">
      <alignment horizontal="center" vertical="center"/>
      <protection locked="0"/>
    </xf>
    <xf numFmtId="0" fontId="97" fillId="0" borderId="63" xfId="0" applyFont="1" applyBorder="1" applyAlignment="1" applyProtection="1">
      <alignment horizontal="center" vertical="center" wrapText="1"/>
      <protection locked="0"/>
    </xf>
    <xf numFmtId="0" fontId="46" fillId="0" borderId="78" xfId="0" applyFont="1" applyBorder="1" applyAlignment="1" applyProtection="1">
      <alignment horizontal="center" vertical="center"/>
      <protection locked="0"/>
    </xf>
    <xf numFmtId="1" fontId="46" fillId="0" borderId="19" xfId="0" quotePrefix="1" applyNumberFormat="1" applyFont="1" applyBorder="1" applyAlignment="1" applyProtection="1">
      <alignment horizontal="center" vertical="center"/>
      <protection locked="0"/>
    </xf>
    <xf numFmtId="0" fontId="46" fillId="0" borderId="66" xfId="0" applyFont="1" applyBorder="1" applyAlignment="1" applyProtection="1">
      <alignment horizontal="center" vertical="center"/>
      <protection locked="0"/>
    </xf>
    <xf numFmtId="14" fontId="13" fillId="0" borderId="0" xfId="0" applyNumberFormat="1" applyFont="1" applyAlignment="1" applyProtection="1">
      <alignment horizontal="left" vertical="center"/>
      <protection locked="0"/>
    </xf>
    <xf numFmtId="0" fontId="13" fillId="0" borderId="0" xfId="0" applyFont="1" applyAlignment="1" applyProtection="1">
      <alignment vertical="center"/>
      <protection locked="0"/>
    </xf>
    <xf numFmtId="0" fontId="97" fillId="0" borderId="64" xfId="0" applyFont="1" applyBorder="1" applyAlignment="1" applyProtection="1">
      <alignment horizontal="center" vertical="center" wrapText="1"/>
      <protection locked="0"/>
    </xf>
    <xf numFmtId="0" fontId="97" fillId="0" borderId="78" xfId="0" applyFont="1" applyBorder="1" applyAlignment="1" applyProtection="1">
      <alignment horizontal="center" vertical="center" wrapText="1"/>
      <protection locked="0"/>
    </xf>
    <xf numFmtId="0" fontId="46" fillId="0" borderId="78" xfId="0" applyFont="1" applyBorder="1" applyAlignment="1" applyProtection="1">
      <alignment horizontal="center" vertical="center" wrapText="1"/>
      <protection locked="0"/>
    </xf>
    <xf numFmtId="0" fontId="46" fillId="0" borderId="64" xfId="0" applyFont="1" applyBorder="1" applyAlignment="1" applyProtection="1">
      <alignment horizontal="center" vertical="center" wrapText="1"/>
      <protection locked="0"/>
    </xf>
    <xf numFmtId="2" fontId="46" fillId="0" borderId="19" xfId="0" applyNumberFormat="1" applyFont="1" applyBorder="1" applyAlignment="1" applyProtection="1">
      <alignment horizontal="center" vertical="center"/>
      <protection locked="0"/>
    </xf>
    <xf numFmtId="0" fontId="46" fillId="0" borderId="21" xfId="0" applyFont="1" applyBorder="1" applyAlignment="1" applyProtection="1">
      <alignment horizontal="center" vertical="center"/>
      <protection locked="0"/>
    </xf>
    <xf numFmtId="0" fontId="46" fillId="0" borderId="19" xfId="0" applyFont="1" applyBorder="1" applyProtection="1">
      <protection locked="0"/>
    </xf>
    <xf numFmtId="0" fontId="46" fillId="0" borderId="66" xfId="0" applyFont="1" applyBorder="1" applyProtection="1">
      <protection locked="0"/>
    </xf>
    <xf numFmtId="0" fontId="57" fillId="0" borderId="19" xfId="0" applyFont="1" applyBorder="1" applyAlignment="1" applyProtection="1">
      <alignment horizontal="center" vertical="center"/>
      <protection locked="0"/>
    </xf>
    <xf numFmtId="0" fontId="45" fillId="26" borderId="90" xfId="0" applyFont="1" applyFill="1" applyBorder="1" applyAlignment="1" applyProtection="1">
      <alignment horizontal="right" vertical="center" wrapText="1"/>
      <protection locked="0"/>
    </xf>
    <xf numFmtId="0" fontId="45" fillId="26" borderId="94" xfId="0" applyFont="1" applyFill="1" applyBorder="1" applyAlignment="1" applyProtection="1">
      <alignment horizontal="right" vertical="center" wrapText="1"/>
      <protection locked="0"/>
    </xf>
    <xf numFmtId="0" fontId="45" fillId="26" borderId="87" xfId="0" applyFont="1" applyFill="1" applyBorder="1" applyAlignment="1" applyProtection="1">
      <alignment horizontal="right" vertical="center" wrapText="1"/>
      <protection locked="0"/>
    </xf>
    <xf numFmtId="0" fontId="45" fillId="26" borderId="71" xfId="0" applyFont="1" applyFill="1" applyBorder="1" applyAlignment="1" applyProtection="1">
      <alignment horizontal="center" vertical="center" wrapText="1"/>
      <protection locked="0"/>
    </xf>
    <xf numFmtId="0" fontId="45" fillId="26" borderId="66" xfId="0" applyFont="1" applyFill="1" applyBorder="1" applyAlignment="1" applyProtection="1">
      <alignment horizontal="center" vertical="center" wrapText="1"/>
      <protection locked="0"/>
    </xf>
    <xf numFmtId="0" fontId="45" fillId="26" borderId="21" xfId="0" applyFont="1" applyFill="1" applyBorder="1" applyAlignment="1" applyProtection="1">
      <alignment horizontal="center" vertical="center" wrapText="1"/>
      <protection locked="0"/>
    </xf>
    <xf numFmtId="1" fontId="46" fillId="0" borderId="68" xfId="0" quotePrefix="1" applyNumberFormat="1"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2" fontId="46" fillId="26" borderId="66" xfId="0" applyNumberFormat="1" applyFont="1" applyFill="1" applyBorder="1" applyAlignment="1" applyProtection="1">
      <alignment horizontal="center" vertical="center"/>
      <protection locked="0"/>
    </xf>
    <xf numFmtId="0" fontId="46" fillId="26" borderId="66" xfId="0" applyFont="1" applyFill="1" applyBorder="1" applyAlignment="1" applyProtection="1">
      <alignment horizontal="center" vertical="center"/>
      <protection locked="0"/>
    </xf>
    <xf numFmtId="0" fontId="46" fillId="0" borderId="108" xfId="0" applyFont="1" applyBorder="1" applyAlignment="1" applyProtection="1">
      <alignment horizontal="left" vertical="center" wrapText="1"/>
      <protection locked="0"/>
    </xf>
    <xf numFmtId="0" fontId="46" fillId="0" borderId="109" xfId="0" applyFont="1" applyBorder="1" applyAlignment="1" applyProtection="1">
      <alignment horizontal="left" vertical="center" wrapText="1"/>
      <protection locked="0"/>
    </xf>
    <xf numFmtId="0" fontId="15" fillId="26" borderId="42" xfId="0" applyFont="1" applyFill="1" applyBorder="1" applyAlignment="1" applyProtection="1">
      <alignment horizontal="left" vertical="center" wrapText="1"/>
      <protection locked="0"/>
    </xf>
    <xf numFmtId="0" fontId="15" fillId="26" borderId="43" xfId="0" applyFont="1" applyFill="1" applyBorder="1" applyAlignment="1" applyProtection="1">
      <alignment horizontal="left" vertical="center" wrapText="1"/>
      <protection locked="0"/>
    </xf>
    <xf numFmtId="0" fontId="45" fillId="26" borderId="136" xfId="0" applyFont="1" applyFill="1" applyBorder="1" applyAlignment="1" applyProtection="1">
      <alignment horizontal="right" vertical="center"/>
      <protection locked="0"/>
    </xf>
    <xf numFmtId="0" fontId="45" fillId="26" borderId="88" xfId="0" applyFont="1" applyFill="1" applyBorder="1" applyAlignment="1" applyProtection="1">
      <alignment horizontal="right" vertical="center"/>
      <protection locked="0"/>
    </xf>
    <xf numFmtId="0" fontId="45" fillId="26" borderId="104" xfId="0" applyFont="1" applyFill="1" applyBorder="1" applyAlignment="1" applyProtection="1">
      <alignment horizontal="right" vertical="center"/>
      <protection locked="0"/>
    </xf>
    <xf numFmtId="0" fontId="104" fillId="0" borderId="109" xfId="0" quotePrefix="1" applyFont="1" applyBorder="1" applyAlignment="1" applyProtection="1">
      <alignment horizontal="center"/>
      <protection locked="0"/>
    </xf>
    <xf numFmtId="0" fontId="104" fillId="0" borderId="100" xfId="0" quotePrefix="1" applyFont="1" applyBorder="1" applyAlignment="1" applyProtection="1">
      <alignment horizontal="center"/>
      <protection locked="0"/>
    </xf>
    <xf numFmtId="0" fontId="15" fillId="26" borderId="109" xfId="0" applyFont="1" applyFill="1" applyBorder="1" applyAlignment="1" applyProtection="1">
      <alignment horizontal="right" vertical="center"/>
      <protection locked="0"/>
    </xf>
    <xf numFmtId="0" fontId="46" fillId="0" borderId="12" xfId="0" applyFont="1" applyBorder="1" applyAlignment="1" applyProtection="1">
      <alignment horizontal="center" vertical="center"/>
      <protection locked="0"/>
    </xf>
    <xf numFmtId="0" fontId="15" fillId="26" borderId="108" xfId="0" applyFont="1" applyFill="1" applyBorder="1" applyAlignment="1" applyProtection="1">
      <alignment horizontal="left" vertical="center" wrapText="1"/>
      <protection locked="0"/>
    </xf>
    <xf numFmtId="0" fontId="15" fillId="26" borderId="109" xfId="0" applyFont="1" applyFill="1" applyBorder="1" applyAlignment="1" applyProtection="1">
      <alignment horizontal="left" vertical="center" wrapText="1"/>
      <protection locked="0"/>
    </xf>
    <xf numFmtId="0" fontId="46" fillId="0" borderId="99" xfId="0" applyFont="1" applyBorder="1" applyAlignment="1" applyProtection="1">
      <alignment horizontal="left" vertical="center" wrapText="1"/>
      <protection locked="0"/>
    </xf>
    <xf numFmtId="0" fontId="46" fillId="0" borderId="100" xfId="0" applyFont="1" applyBorder="1" applyAlignment="1" applyProtection="1">
      <alignment horizontal="left" vertical="center" wrapText="1"/>
      <protection locked="0"/>
    </xf>
    <xf numFmtId="0" fontId="46" fillId="0" borderId="75" xfId="0" applyFont="1" applyBorder="1" applyAlignment="1" applyProtection="1">
      <alignment horizontal="center" vertical="center"/>
      <protection locked="0"/>
    </xf>
    <xf numFmtId="0" fontId="15" fillId="26" borderId="92" xfId="0" applyFont="1" applyFill="1" applyBorder="1" applyAlignment="1" applyProtection="1">
      <alignment horizontal="center" vertical="center" wrapText="1"/>
      <protection locked="0"/>
    </xf>
    <xf numFmtId="0" fontId="15" fillId="26" borderId="133" xfId="0" applyFont="1" applyFill="1" applyBorder="1" applyAlignment="1" applyProtection="1">
      <alignment horizontal="center" vertical="center" wrapText="1"/>
      <protection locked="0"/>
    </xf>
    <xf numFmtId="1" fontId="46" fillId="0" borderId="66" xfId="0" quotePrefix="1" applyNumberFormat="1" applyFont="1" applyBorder="1" applyAlignment="1" applyProtection="1">
      <alignment horizontal="center" vertical="center"/>
      <protection locked="0"/>
    </xf>
    <xf numFmtId="0" fontId="15" fillId="26" borderId="91" xfId="0" applyFont="1" applyFill="1" applyBorder="1" applyAlignment="1" applyProtection="1">
      <alignment horizontal="center" vertical="center" wrapText="1"/>
      <protection locked="0"/>
    </xf>
    <xf numFmtId="0" fontId="15" fillId="26" borderId="85" xfId="0" applyFont="1" applyFill="1" applyBorder="1" applyAlignment="1" applyProtection="1">
      <alignment horizontal="center" vertical="center" wrapText="1"/>
      <protection locked="0"/>
    </xf>
    <xf numFmtId="0" fontId="15" fillId="0" borderId="75" xfId="0" applyFont="1" applyBorder="1" applyAlignment="1" applyProtection="1">
      <alignment horizontal="center" vertical="center"/>
      <protection locked="0"/>
    </xf>
    <xf numFmtId="0" fontId="15" fillId="0" borderId="76" xfId="0" applyFont="1" applyBorder="1" applyAlignment="1" applyProtection="1">
      <alignment horizontal="center" vertical="center"/>
      <protection locked="0"/>
    </xf>
    <xf numFmtId="164" fontId="117" fillId="0" borderId="83" xfId="0" applyNumberFormat="1" applyFont="1" applyBorder="1" applyAlignment="1" applyProtection="1">
      <alignment horizontal="center" vertical="center"/>
      <protection locked="0"/>
    </xf>
    <xf numFmtId="164" fontId="117" fillId="0" borderId="75" xfId="0" applyNumberFormat="1" applyFont="1" applyBorder="1" applyAlignment="1" applyProtection="1">
      <alignment horizontal="center" vertical="center"/>
      <protection locked="0"/>
    </xf>
    <xf numFmtId="0" fontId="45" fillId="26" borderId="126" xfId="0" applyFont="1" applyFill="1" applyBorder="1" applyAlignment="1" applyProtection="1">
      <alignment horizontal="center" vertical="center"/>
      <protection locked="0"/>
    </xf>
    <xf numFmtId="0" fontId="45" fillId="26" borderId="137" xfId="0" applyFont="1" applyFill="1" applyBorder="1" applyAlignment="1" applyProtection="1">
      <alignment horizontal="center" vertical="center"/>
      <protection locked="0"/>
    </xf>
    <xf numFmtId="0" fontId="45" fillId="26" borderId="135" xfId="0" applyFont="1" applyFill="1" applyBorder="1" applyAlignment="1" applyProtection="1">
      <alignment horizontal="center" vertical="center"/>
      <protection locked="0"/>
    </xf>
    <xf numFmtId="0" fontId="104" fillId="0" borderId="125" xfId="0" quotePrefix="1" applyFont="1" applyBorder="1" applyAlignment="1" applyProtection="1">
      <alignment horizontal="center"/>
      <protection locked="0"/>
    </xf>
    <xf numFmtId="0" fontId="104" fillId="0" borderId="138" xfId="0" quotePrefix="1" applyFont="1" applyBorder="1" applyAlignment="1" applyProtection="1">
      <alignment horizontal="center"/>
      <protection locked="0"/>
    </xf>
    <xf numFmtId="0" fontId="104" fillId="0" borderId="129" xfId="0" quotePrefix="1" applyFont="1" applyBorder="1" applyAlignment="1" applyProtection="1">
      <alignment horizontal="center"/>
      <protection locked="0"/>
    </xf>
    <xf numFmtId="0" fontId="104" fillId="0" borderId="139" xfId="0" quotePrefix="1" applyFont="1" applyBorder="1" applyAlignment="1" applyProtection="1">
      <alignment horizontal="center"/>
      <protection locked="0"/>
    </xf>
    <xf numFmtId="0" fontId="104" fillId="0" borderId="113" xfId="0" quotePrefix="1" applyFont="1" applyBorder="1" applyAlignment="1" applyProtection="1">
      <alignment horizontal="center"/>
      <protection locked="0"/>
    </xf>
    <xf numFmtId="0" fontId="104" fillId="0" borderId="131" xfId="0" quotePrefix="1" applyFont="1" applyBorder="1" applyAlignment="1" applyProtection="1">
      <alignment horizontal="center"/>
      <protection locked="0"/>
    </xf>
    <xf numFmtId="0" fontId="15" fillId="26" borderId="42" xfId="0" applyFont="1" applyFill="1" applyBorder="1" applyAlignment="1" applyProtection="1">
      <alignment horizontal="center" vertical="center" wrapText="1"/>
      <protection locked="0"/>
    </xf>
    <xf numFmtId="0" fontId="15" fillId="26" borderId="43" xfId="0" applyFont="1" applyFill="1" applyBorder="1" applyAlignment="1" applyProtection="1">
      <alignment horizontal="center" vertical="center" wrapText="1"/>
      <protection locked="0"/>
    </xf>
    <xf numFmtId="0" fontId="15" fillId="26" borderId="108" xfId="0" applyFont="1" applyFill="1" applyBorder="1" applyAlignment="1" applyProtection="1">
      <alignment horizontal="center" vertical="center" wrapText="1"/>
      <protection locked="0"/>
    </xf>
    <xf numFmtId="0" fontId="15" fillId="26" borderId="109" xfId="0" applyFont="1" applyFill="1" applyBorder="1" applyAlignment="1" applyProtection="1">
      <alignment horizontal="center" vertical="center" wrapText="1"/>
      <protection locked="0"/>
    </xf>
    <xf numFmtId="0" fontId="15" fillId="26" borderId="125" xfId="0" applyFont="1" applyFill="1" applyBorder="1" applyAlignment="1" applyProtection="1">
      <alignment horizontal="center" vertical="center"/>
      <protection locked="0"/>
    </xf>
    <xf numFmtId="0" fontId="15" fillId="26" borderId="138" xfId="0" applyFont="1" applyFill="1" applyBorder="1" applyAlignment="1" applyProtection="1">
      <alignment horizontal="center" vertical="center"/>
      <protection locked="0"/>
    </xf>
    <xf numFmtId="0" fontId="15" fillId="26" borderId="129" xfId="0" applyFont="1" applyFill="1" applyBorder="1" applyAlignment="1" applyProtection="1">
      <alignment horizontal="center" vertical="center"/>
      <protection locked="0"/>
    </xf>
    <xf numFmtId="0" fontId="83" fillId="0" borderId="19" xfId="0" applyFont="1" applyBorder="1" applyAlignment="1" applyProtection="1">
      <alignment horizontal="center"/>
      <protection locked="0"/>
    </xf>
    <xf numFmtId="0" fontId="83" fillId="0" borderId="66" xfId="0" applyFont="1" applyBorder="1" applyAlignment="1" applyProtection="1">
      <alignment horizontal="center"/>
      <protection locked="0"/>
    </xf>
    <xf numFmtId="0" fontId="83" fillId="0" borderId="21" xfId="0" applyFont="1" applyBorder="1" applyAlignment="1" applyProtection="1">
      <alignment horizontal="center"/>
      <protection locked="0"/>
    </xf>
    <xf numFmtId="0" fontId="83" fillId="0" borderId="86" xfId="0" applyFont="1" applyBorder="1" applyAlignment="1" applyProtection="1">
      <alignment horizontal="center"/>
      <protection locked="0"/>
    </xf>
    <xf numFmtId="0" fontId="83" fillId="0" borderId="91" xfId="0" applyFont="1" applyBorder="1" applyAlignment="1" applyProtection="1">
      <alignment horizontal="center"/>
      <protection locked="0"/>
    </xf>
    <xf numFmtId="0" fontId="83" fillId="0" borderId="85" xfId="0" applyFont="1" applyBorder="1" applyAlignment="1" applyProtection="1">
      <alignment horizontal="center"/>
      <protection locked="0"/>
    </xf>
    <xf numFmtId="2" fontId="31" fillId="26" borderId="90" xfId="0" applyNumberFormat="1" applyFont="1" applyFill="1" applyBorder="1" applyAlignment="1" applyProtection="1">
      <alignment horizontal="right" vertical="center"/>
      <protection locked="0"/>
    </xf>
    <xf numFmtId="2" fontId="31" fillId="26" borderId="94" xfId="0" applyNumberFormat="1" applyFont="1" applyFill="1" applyBorder="1" applyAlignment="1" applyProtection="1">
      <alignment horizontal="right" vertical="center"/>
      <protection locked="0"/>
    </xf>
    <xf numFmtId="2" fontId="31" fillId="26" borderId="87" xfId="0" applyNumberFormat="1" applyFont="1" applyFill="1" applyBorder="1" applyAlignment="1" applyProtection="1">
      <alignment horizontal="right" vertical="center"/>
      <protection locked="0"/>
    </xf>
    <xf numFmtId="2" fontId="46" fillId="0" borderId="65" xfId="0" quotePrefix="1" applyNumberFormat="1" applyFont="1" applyBorder="1" applyAlignment="1" applyProtection="1">
      <alignment horizontal="center" vertical="center"/>
      <protection locked="0"/>
    </xf>
    <xf numFmtId="2" fontId="46" fillId="0" borderId="79" xfId="0" quotePrefix="1" applyNumberFormat="1" applyFont="1" applyBorder="1" applyAlignment="1" applyProtection="1">
      <alignment horizontal="center" vertical="center"/>
      <protection locked="0"/>
    </xf>
    <xf numFmtId="2" fontId="46" fillId="0" borderId="67" xfId="0" quotePrefix="1" applyNumberFormat="1" applyFont="1" applyBorder="1" applyAlignment="1" applyProtection="1">
      <alignment horizontal="center" vertical="center"/>
      <protection locked="0"/>
    </xf>
    <xf numFmtId="0" fontId="31" fillId="26" borderId="71" xfId="0" applyFont="1" applyFill="1" applyBorder="1" applyAlignment="1" applyProtection="1">
      <alignment horizontal="right" vertical="center" wrapText="1"/>
      <protection locked="0"/>
    </xf>
    <xf numFmtId="0" fontId="31" fillId="26" borderId="66" xfId="0" applyFont="1" applyFill="1" applyBorder="1" applyAlignment="1" applyProtection="1">
      <alignment horizontal="right" vertical="center" wrapText="1"/>
      <protection locked="0"/>
    </xf>
    <xf numFmtId="0" fontId="31" fillId="26" borderId="21" xfId="0" applyFont="1" applyFill="1" applyBorder="1" applyAlignment="1" applyProtection="1">
      <alignment horizontal="right" vertical="center" wrapText="1"/>
      <protection locked="0"/>
    </xf>
    <xf numFmtId="2" fontId="31" fillId="26" borderId="71" xfId="0" applyNumberFormat="1" applyFont="1" applyFill="1" applyBorder="1" applyAlignment="1" applyProtection="1">
      <alignment horizontal="right" vertical="center"/>
      <protection locked="0"/>
    </xf>
    <xf numFmtId="2" fontId="31" fillId="26" borderId="66" xfId="0" applyNumberFormat="1" applyFont="1" applyFill="1" applyBorder="1" applyAlignment="1" applyProtection="1">
      <alignment horizontal="right" vertical="center"/>
      <protection locked="0"/>
    </xf>
    <xf numFmtId="2" fontId="31" fillId="26" borderId="21" xfId="0" applyNumberFormat="1" applyFont="1" applyFill="1" applyBorder="1" applyAlignment="1" applyProtection="1">
      <alignment horizontal="right" vertical="center"/>
      <protection locked="0"/>
    </xf>
    <xf numFmtId="164" fontId="97" fillId="0" borderId="65" xfId="0" quotePrefix="1" applyNumberFormat="1" applyFont="1" applyBorder="1" applyAlignment="1" applyProtection="1">
      <alignment horizontal="center" vertical="center"/>
      <protection locked="0"/>
    </xf>
    <xf numFmtId="164" fontId="97" fillId="0" borderId="79" xfId="0" quotePrefix="1" applyNumberFormat="1" applyFont="1" applyBorder="1" applyAlignment="1" applyProtection="1">
      <alignment horizontal="center" vertical="center"/>
      <protection locked="0"/>
    </xf>
    <xf numFmtId="164" fontId="97" fillId="0" borderId="67" xfId="0" applyNumberFormat="1" applyFont="1" applyBorder="1" applyAlignment="1" applyProtection="1">
      <alignment horizontal="center" vertical="center"/>
      <protection locked="0"/>
    </xf>
    <xf numFmtId="164" fontId="46" fillId="0" borderId="65" xfId="0" quotePrefix="1" applyNumberFormat="1" applyFont="1" applyBorder="1" applyAlignment="1" applyProtection="1">
      <alignment horizontal="center" vertical="center"/>
      <protection locked="0"/>
    </xf>
    <xf numFmtId="164" fontId="46" fillId="0" borderId="79" xfId="0" quotePrefix="1" applyNumberFormat="1" applyFont="1" applyBorder="1" applyAlignment="1" applyProtection="1">
      <alignment horizontal="center" vertical="center"/>
      <protection locked="0"/>
    </xf>
    <xf numFmtId="164" fontId="46" fillId="0" borderId="67" xfId="0" quotePrefix="1" applyNumberFormat="1" applyFont="1" applyBorder="1" applyAlignment="1" applyProtection="1">
      <alignment horizontal="center" vertical="center"/>
      <protection locked="0"/>
    </xf>
    <xf numFmtId="0" fontId="97" fillId="0" borderId="68" xfId="0" applyFont="1" applyBorder="1" applyAlignment="1" applyProtection="1">
      <alignment horizontal="left" vertical="center" wrapText="1"/>
      <protection locked="0"/>
    </xf>
    <xf numFmtId="0" fontId="97" fillId="0" borderId="10" xfId="0" applyFont="1" applyBorder="1" applyAlignment="1" applyProtection="1">
      <alignment horizontal="left" vertical="center" wrapText="1"/>
      <protection locked="0"/>
    </xf>
    <xf numFmtId="0" fontId="97" fillId="0" borderId="81" xfId="0" applyFont="1" applyBorder="1" applyAlignment="1" applyProtection="1">
      <alignment horizontal="left" vertical="center" wrapText="1"/>
      <protection locked="0"/>
    </xf>
    <xf numFmtId="0" fontId="97" fillId="0" borderId="17" xfId="0" applyFont="1" applyBorder="1" applyAlignment="1" applyProtection="1">
      <alignment horizontal="center" vertical="center" wrapText="1"/>
      <protection locked="0"/>
    </xf>
    <xf numFmtId="0" fontId="97" fillId="0" borderId="19" xfId="0" applyFont="1" applyBorder="1" applyAlignment="1" applyProtection="1">
      <alignment horizontal="left" vertical="center" wrapText="1"/>
      <protection locked="0"/>
    </xf>
    <xf numFmtId="0" fontId="97" fillId="0" borderId="66" xfId="0" applyFont="1" applyBorder="1" applyAlignment="1" applyProtection="1">
      <alignment horizontal="left" vertical="center" wrapText="1"/>
      <protection locked="0"/>
    </xf>
    <xf numFmtId="164" fontId="97" fillId="0" borderId="79" xfId="0" applyNumberFormat="1" applyFont="1" applyBorder="1" applyAlignment="1" applyProtection="1">
      <alignment horizontal="center" vertical="center"/>
      <protection locked="0"/>
    </xf>
    <xf numFmtId="164" fontId="46" fillId="0" borderId="65" xfId="0" applyNumberFormat="1" applyFont="1" applyBorder="1" applyAlignment="1" applyProtection="1">
      <alignment horizontal="center" vertical="center"/>
      <protection locked="0"/>
    </xf>
    <xf numFmtId="164" fontId="46" fillId="0" borderId="67" xfId="0" applyNumberFormat="1" applyFont="1" applyBorder="1" applyAlignment="1" applyProtection="1">
      <alignment horizontal="center" vertical="center"/>
      <protection locked="0"/>
    </xf>
    <xf numFmtId="164" fontId="97" fillId="0" borderId="67" xfId="0" quotePrefix="1" applyNumberFormat="1" applyFont="1" applyBorder="1" applyAlignment="1" applyProtection="1">
      <alignment horizontal="center" vertical="center"/>
      <protection locked="0"/>
    </xf>
    <xf numFmtId="0" fontId="15" fillId="31" borderId="90" xfId="42" applyFont="1" applyFill="1" applyBorder="1" applyAlignment="1">
      <alignment horizontal="left" vertical="center" wrapText="1"/>
    </xf>
    <xf numFmtId="0" fontId="15" fillId="31" borderId="94" xfId="42" applyFont="1" applyFill="1" applyBorder="1" applyAlignment="1">
      <alignment horizontal="left" vertical="center" wrapText="1"/>
    </xf>
    <xf numFmtId="0" fontId="15" fillId="31" borderId="120" xfId="42" applyFont="1" applyFill="1" applyBorder="1" applyAlignment="1">
      <alignment horizontal="left" vertical="center" wrapText="1"/>
    </xf>
    <xf numFmtId="0" fontId="15" fillId="31" borderId="132" xfId="42" applyFont="1" applyFill="1" applyBorder="1" applyAlignment="1">
      <alignment horizontal="left" vertical="center" wrapText="1"/>
    </xf>
    <xf numFmtId="0" fontId="15" fillId="31" borderId="92" xfId="42" applyFont="1" applyFill="1" applyBorder="1" applyAlignment="1">
      <alignment horizontal="left" vertical="center" wrapText="1"/>
    </xf>
    <xf numFmtId="0" fontId="15" fillId="31" borderId="127" xfId="42" applyFont="1" applyFill="1" applyBorder="1" applyAlignment="1">
      <alignment horizontal="left" vertical="center" wrapText="1"/>
    </xf>
    <xf numFmtId="0" fontId="15" fillId="31" borderId="79" xfId="42" applyFont="1" applyFill="1" applyBorder="1" applyAlignment="1">
      <alignment horizontal="center" vertical="center" wrapText="1"/>
    </xf>
    <xf numFmtId="0" fontId="15" fillId="31" borderId="17" xfId="42" applyFont="1" applyFill="1" applyBorder="1" applyAlignment="1">
      <alignment horizontal="center" vertical="center"/>
    </xf>
    <xf numFmtId="0" fontId="46" fillId="0" borderId="0" xfId="42" applyFont="1" applyAlignment="1" applyProtection="1">
      <alignment horizontal="left" vertical="center" wrapText="1"/>
      <protection locked="0"/>
    </xf>
    <xf numFmtId="0" fontId="15" fillId="0" borderId="0" xfId="42" applyFont="1" applyAlignment="1" applyProtection="1">
      <alignment horizontal="left" vertical="center" wrapText="1"/>
      <protection locked="0"/>
    </xf>
    <xf numFmtId="0" fontId="97" fillId="0" borderId="12" xfId="0" applyFont="1" applyBorder="1" applyAlignment="1" applyProtection="1">
      <alignment horizontal="center" vertical="center" wrapText="1"/>
      <protection locked="0"/>
    </xf>
    <xf numFmtId="0" fontId="97" fillId="0" borderId="15" xfId="0" applyFont="1" applyBorder="1" applyAlignment="1" applyProtection="1">
      <alignment horizontal="center" vertical="center" wrapText="1"/>
      <protection locked="0"/>
    </xf>
    <xf numFmtId="0" fontId="31" fillId="26" borderId="75" xfId="0" applyFont="1" applyFill="1" applyBorder="1" applyAlignment="1" applyProtection="1">
      <alignment horizontal="center" vertical="center" wrapText="1"/>
      <protection locked="0"/>
    </xf>
    <xf numFmtId="0" fontId="58" fillId="26" borderId="12" xfId="0" applyFont="1" applyFill="1" applyBorder="1" applyAlignment="1" applyProtection="1">
      <alignment horizontal="center" vertical="center" wrapText="1"/>
      <protection locked="0"/>
    </xf>
    <xf numFmtId="0" fontId="58" fillId="26" borderId="15" xfId="0" applyFont="1" applyFill="1" applyBorder="1" applyAlignment="1" applyProtection="1">
      <alignment horizontal="center" vertical="center" wrapText="1"/>
      <protection locked="0"/>
    </xf>
    <xf numFmtId="0" fontId="97" fillId="22" borderId="12" xfId="0" applyFont="1" applyFill="1" applyBorder="1" applyAlignment="1" applyProtection="1">
      <alignment horizontal="left" vertical="center"/>
      <protection locked="0"/>
    </xf>
    <xf numFmtId="0" fontId="97" fillId="22" borderId="15" xfId="0" applyFont="1" applyFill="1" applyBorder="1" applyAlignment="1" applyProtection="1">
      <alignment horizontal="left" vertical="center"/>
      <protection locked="0"/>
    </xf>
    <xf numFmtId="0" fontId="58" fillId="26" borderId="11" xfId="0" applyFont="1" applyFill="1" applyBorder="1" applyAlignment="1" applyProtection="1">
      <alignment horizontal="center" vertical="center"/>
      <protection locked="0"/>
    </xf>
    <xf numFmtId="0" fontId="58" fillId="26" borderId="12" xfId="0" applyFont="1" applyFill="1" applyBorder="1" applyAlignment="1" applyProtection="1">
      <alignment vertical="center"/>
      <protection locked="0"/>
    </xf>
    <xf numFmtId="0" fontId="31" fillId="26" borderId="12" xfId="0" applyFont="1" applyFill="1" applyBorder="1" applyAlignment="1" applyProtection="1">
      <alignment horizontal="right" vertical="center"/>
      <protection locked="0"/>
    </xf>
    <xf numFmtId="0" fontId="58" fillId="26" borderId="12" xfId="0" applyFont="1" applyFill="1" applyBorder="1" applyAlignment="1" applyProtection="1">
      <alignment horizontal="right" vertical="center"/>
      <protection locked="0"/>
    </xf>
    <xf numFmtId="2" fontId="97" fillId="0" borderId="11" xfId="0" applyNumberFormat="1"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12" xfId="0" applyFont="1" applyBorder="1" applyAlignment="1" applyProtection="1">
      <alignment horizontal="center" vertical="center"/>
      <protection locked="0"/>
    </xf>
    <xf numFmtId="0" fontId="97" fillId="0" borderId="15" xfId="0" applyFont="1" applyBorder="1" applyAlignment="1" applyProtection="1">
      <alignment horizontal="center" vertical="center"/>
      <protection locked="0"/>
    </xf>
    <xf numFmtId="0" fontId="46" fillId="0" borderId="91" xfId="41" applyFont="1" applyBorder="1" applyAlignment="1" applyProtection="1">
      <alignment horizontal="left" vertical="center"/>
      <protection locked="0"/>
    </xf>
    <xf numFmtId="0" fontId="46" fillId="0" borderId="85" xfId="41" applyFont="1" applyBorder="1" applyAlignment="1" applyProtection="1">
      <alignment horizontal="left" vertical="center"/>
      <protection locked="0"/>
    </xf>
    <xf numFmtId="0" fontId="31" fillId="26" borderId="84" xfId="0" applyFont="1" applyFill="1" applyBorder="1" applyAlignment="1" applyProtection="1">
      <alignment horizontal="right" vertical="center"/>
      <protection locked="0"/>
    </xf>
    <xf numFmtId="0" fontId="58" fillId="26" borderId="44" xfId="0" applyFont="1" applyFill="1" applyBorder="1" applyAlignment="1" applyProtection="1">
      <alignment horizontal="right" vertical="center"/>
      <protection locked="0"/>
    </xf>
    <xf numFmtId="0" fontId="93" fillId="0" borderId="0" xfId="0" applyFont="1" applyAlignment="1" applyProtection="1">
      <alignment horizontal="left"/>
      <protection locked="0"/>
    </xf>
    <xf numFmtId="0" fontId="58" fillId="26" borderId="44" xfId="0" applyFont="1" applyFill="1" applyBorder="1" applyAlignment="1" applyProtection="1">
      <alignment horizontal="center" vertical="center" wrapText="1"/>
      <protection locked="0"/>
    </xf>
    <xf numFmtId="0" fontId="58" fillId="26" borderId="45" xfId="0" applyFont="1" applyFill="1" applyBorder="1" applyAlignment="1" applyProtection="1">
      <alignment horizontal="center" vertical="center" wrapText="1"/>
      <protection locked="0"/>
    </xf>
    <xf numFmtId="0" fontId="0" fillId="0" borderId="91" xfId="0" applyBorder="1" applyAlignment="1">
      <alignment horizontal="center"/>
    </xf>
    <xf numFmtId="0" fontId="0" fillId="0" borderId="85" xfId="0" applyBorder="1" applyAlignment="1">
      <alignment horizontal="center"/>
    </xf>
    <xf numFmtId="0" fontId="45" fillId="26" borderId="43" xfId="0" applyFont="1" applyFill="1" applyBorder="1" applyAlignment="1" applyProtection="1">
      <alignment horizontal="center" vertical="center"/>
      <protection locked="0"/>
    </xf>
    <xf numFmtId="0" fontId="15" fillId="26" borderId="109" xfId="0" applyFont="1" applyFill="1" applyBorder="1" applyAlignment="1" applyProtection="1">
      <alignment horizontal="center" vertical="center"/>
      <protection locked="0"/>
    </xf>
    <xf numFmtId="0" fontId="46" fillId="0" borderId="66" xfId="41" applyFont="1" applyBorder="1" applyAlignment="1" applyProtection="1">
      <alignment horizontal="left" vertical="center"/>
      <protection locked="0"/>
    </xf>
    <xf numFmtId="0" fontId="46" fillId="0" borderId="21" xfId="41" applyFont="1" applyBorder="1" applyAlignment="1" applyProtection="1">
      <alignment horizontal="left" vertical="center"/>
      <protection locked="0"/>
    </xf>
    <xf numFmtId="0" fontId="0" fillId="0" borderId="66" xfId="0" applyBorder="1" applyAlignment="1">
      <alignment horizontal="center"/>
    </xf>
    <xf numFmtId="0" fontId="0" fillId="0" borderId="21" xfId="0" applyBorder="1" applyAlignment="1">
      <alignment horizontal="center"/>
    </xf>
    <xf numFmtId="0" fontId="31" fillId="26" borderId="76" xfId="0" applyFont="1" applyFill="1" applyBorder="1" applyAlignment="1" applyProtection="1">
      <alignment horizontal="center" vertical="center" wrapText="1"/>
      <protection locked="0"/>
    </xf>
    <xf numFmtId="0" fontId="31" fillId="26" borderId="12" xfId="0" applyFont="1" applyFill="1" applyBorder="1" applyAlignment="1" applyProtection="1">
      <alignment horizontal="center" vertical="center" wrapText="1"/>
      <protection locked="0"/>
    </xf>
    <xf numFmtId="0" fontId="31" fillId="26" borderId="15" xfId="0" applyFont="1" applyFill="1" applyBorder="1" applyAlignment="1" applyProtection="1">
      <alignment horizontal="center" vertical="center" wrapText="1"/>
      <protection locked="0"/>
    </xf>
    <xf numFmtId="0" fontId="15" fillId="26" borderId="92" xfId="0" applyFont="1" applyFill="1" applyBorder="1" applyAlignment="1" applyProtection="1">
      <alignment horizontal="center" vertical="center"/>
      <protection locked="0"/>
    </xf>
    <xf numFmtId="2" fontId="31" fillId="26" borderId="83" xfId="0" applyNumberFormat="1" applyFont="1" applyFill="1" applyBorder="1" applyAlignment="1" applyProtection="1">
      <alignment horizontal="center" vertical="center" wrapText="1"/>
      <protection locked="0"/>
    </xf>
    <xf numFmtId="2" fontId="31" fillId="26" borderId="11" xfId="0" applyNumberFormat="1" applyFont="1" applyFill="1" applyBorder="1" applyAlignment="1" applyProtection="1">
      <alignment horizontal="center" vertical="center" wrapText="1"/>
      <protection locked="0"/>
    </xf>
    <xf numFmtId="0" fontId="15" fillId="0" borderId="94"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97" fillId="22" borderId="12" xfId="0" applyFont="1" applyFill="1" applyBorder="1" applyAlignment="1" applyProtection="1">
      <alignment vertical="center"/>
      <protection locked="0"/>
    </xf>
    <xf numFmtId="0" fontId="97" fillId="0" borderId="19" xfId="0" applyFont="1" applyBorder="1" applyAlignment="1" applyProtection="1">
      <alignment vertical="center"/>
      <protection locked="0"/>
    </xf>
    <xf numFmtId="164" fontId="97" fillId="0" borderId="11" xfId="0" applyNumberFormat="1" applyFont="1" applyBorder="1" applyAlignment="1" applyProtection="1">
      <alignment horizontal="center" vertical="center"/>
      <protection locked="0"/>
    </xf>
    <xf numFmtId="0" fontId="97" fillId="22" borderId="19" xfId="0" applyFont="1" applyFill="1" applyBorder="1" applyAlignment="1" applyProtection="1">
      <alignment vertical="center"/>
      <protection locked="0"/>
    </xf>
    <xf numFmtId="0" fontId="97" fillId="0" borderId="66" xfId="0" applyFont="1" applyBorder="1" applyAlignment="1" applyProtection="1">
      <alignment vertical="center"/>
      <protection locked="0"/>
    </xf>
    <xf numFmtId="2" fontId="46" fillId="0" borderId="12" xfId="0" applyNumberFormat="1" applyFont="1" applyBorder="1" applyAlignment="1" applyProtection="1">
      <alignment horizontal="right" vertical="center"/>
      <protection locked="0"/>
    </xf>
    <xf numFmtId="0" fontId="97" fillId="0" borderId="12" xfId="0" applyFont="1" applyBorder="1" applyAlignment="1" applyProtection="1">
      <alignment horizontal="right" vertical="center"/>
      <protection locked="0"/>
    </xf>
    <xf numFmtId="0" fontId="46" fillId="0" borderId="12"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2" fontId="97" fillId="0" borderId="11" xfId="0" applyNumberFormat="1" applyFont="1" applyBorder="1" applyAlignment="1" applyProtection="1">
      <alignment horizontal="center" vertical="center" wrapText="1"/>
      <protection locked="0"/>
    </xf>
    <xf numFmtId="0" fontId="97" fillId="22" borderId="19" xfId="0" applyFont="1" applyFill="1" applyBorder="1" applyAlignment="1" applyProtection="1">
      <alignment horizontal="left" vertical="center"/>
      <protection locked="0"/>
    </xf>
    <xf numFmtId="0" fontId="97" fillId="0" borderId="66" xfId="0" applyFont="1" applyBorder="1" applyAlignment="1" applyProtection="1">
      <alignment horizontal="left" vertical="center"/>
      <protection locked="0"/>
    </xf>
    <xf numFmtId="0" fontId="15" fillId="26" borderId="140" xfId="0" applyFont="1" applyFill="1" applyBorder="1" applyAlignment="1" applyProtection="1">
      <alignment horizontal="center" vertical="center" wrapText="1"/>
      <protection locked="0"/>
    </xf>
    <xf numFmtId="0" fontId="0" fillId="0" borderId="143" xfId="0" applyBorder="1" applyAlignment="1">
      <alignment horizontal="center" vertical="center" wrapText="1"/>
    </xf>
    <xf numFmtId="0" fontId="0" fillId="0" borderId="141" xfId="0" applyBorder="1" applyAlignment="1">
      <alignment horizontal="center" vertical="center" wrapText="1"/>
    </xf>
    <xf numFmtId="0" fontId="97" fillId="0" borderId="77" xfId="0" applyFont="1" applyBorder="1" applyAlignment="1" applyProtection="1">
      <alignment horizontal="left" vertical="center"/>
      <protection locked="0"/>
    </xf>
    <xf numFmtId="0" fontId="97" fillId="0" borderId="103" xfId="0" applyFont="1" applyBorder="1" applyAlignment="1" applyProtection="1">
      <alignment horizontal="left" vertical="center"/>
      <protection locked="0"/>
    </xf>
    <xf numFmtId="0" fontId="15" fillId="26" borderId="84" xfId="0" applyFont="1" applyFill="1" applyBorder="1" applyAlignment="1" applyProtection="1">
      <alignment horizontal="center" vertical="center"/>
      <protection locked="0"/>
    </xf>
    <xf numFmtId="0" fontId="15" fillId="26" borderId="44" xfId="0" applyFont="1" applyFill="1" applyBorder="1" applyAlignment="1" applyProtection="1">
      <alignment horizontal="center" vertical="center"/>
      <protection locked="0"/>
    </xf>
    <xf numFmtId="0" fontId="15" fillId="26" borderId="19" xfId="0" applyFont="1" applyFill="1" applyBorder="1" applyAlignment="1" applyProtection="1">
      <alignment horizontal="center" vertical="center" wrapText="1"/>
      <protection locked="0"/>
    </xf>
    <xf numFmtId="0" fontId="15" fillId="26" borderId="93" xfId="0" applyFont="1" applyFill="1" applyBorder="1" applyAlignment="1" applyProtection="1">
      <alignment horizontal="center" vertical="center" wrapText="1"/>
      <protection locked="0"/>
    </xf>
    <xf numFmtId="0" fontId="15" fillId="26" borderId="44" xfId="0" applyFont="1" applyFill="1" applyBorder="1" applyAlignment="1" applyProtection="1">
      <alignment horizontal="center" vertical="center" wrapText="1"/>
      <protection locked="0"/>
    </xf>
    <xf numFmtId="0" fontId="15" fillId="26" borderId="83" xfId="0" applyFont="1" applyFill="1" applyBorder="1" applyAlignment="1" applyProtection="1">
      <alignment horizontal="center" vertical="center"/>
      <protection locked="0"/>
    </xf>
    <xf numFmtId="0" fontId="15" fillId="26" borderId="75" xfId="0" applyFont="1" applyFill="1" applyBorder="1" applyAlignment="1" applyProtection="1">
      <alignment horizontal="center" vertical="center"/>
      <protection locked="0"/>
    </xf>
    <xf numFmtId="0" fontId="46" fillId="0" borderId="12" xfId="45" applyFont="1" applyBorder="1" applyAlignment="1" applyProtection="1">
      <alignment horizontal="left" vertical="center" wrapText="1"/>
      <protection locked="0"/>
    </xf>
    <xf numFmtId="0" fontId="46" fillId="0" borderId="12" xfId="45" applyFont="1" applyBorder="1" applyAlignment="1" applyProtection="1">
      <alignment horizontal="left" vertical="center"/>
      <protection locked="0"/>
    </xf>
    <xf numFmtId="0" fontId="97" fillId="0" borderId="12" xfId="0" applyFont="1" applyBorder="1" applyAlignment="1" applyProtection="1">
      <alignment horizontal="left" vertical="center"/>
      <protection locked="0"/>
    </xf>
    <xf numFmtId="0" fontId="97" fillId="0" borderId="15" xfId="0" applyFont="1" applyBorder="1" applyAlignment="1" applyProtection="1">
      <alignment horizontal="left" vertical="center"/>
      <protection locked="0"/>
    </xf>
    <xf numFmtId="0" fontId="15" fillId="26" borderId="45" xfId="0" applyFont="1" applyFill="1" applyBorder="1" applyAlignment="1" applyProtection="1">
      <alignment horizontal="center" vertical="center" wrapText="1"/>
      <protection locked="0"/>
    </xf>
    <xf numFmtId="0" fontId="15" fillId="26" borderId="21" xfId="0" applyFont="1" applyFill="1" applyBorder="1" applyAlignment="1" applyProtection="1">
      <alignment horizontal="center" vertical="center" wrapText="1"/>
      <protection locked="0"/>
    </xf>
    <xf numFmtId="0" fontId="15" fillId="26" borderId="87" xfId="0" applyFont="1" applyFill="1" applyBorder="1" applyAlignment="1" applyProtection="1">
      <alignment horizontal="center" vertical="center" wrapText="1"/>
      <protection locked="0"/>
    </xf>
    <xf numFmtId="0" fontId="15" fillId="26" borderId="37" xfId="0" applyFont="1" applyFill="1" applyBorder="1" applyAlignment="1" applyProtection="1">
      <alignment horizontal="center" vertical="center"/>
      <protection locked="0"/>
    </xf>
    <xf numFmtId="0" fontId="15" fillId="26" borderId="101" xfId="0" applyFont="1" applyFill="1" applyBorder="1" applyAlignment="1" applyProtection="1">
      <alignment horizontal="center" vertical="center"/>
      <protection locked="0"/>
    </xf>
    <xf numFmtId="0" fontId="15" fillId="26" borderId="91" xfId="0" applyFont="1" applyFill="1" applyBorder="1" applyAlignment="1" applyProtection="1">
      <alignment horizontal="center" vertical="center"/>
      <protection locked="0"/>
    </xf>
    <xf numFmtId="0" fontId="15" fillId="26" borderId="122" xfId="0" applyFont="1" applyFill="1" applyBorder="1" applyAlignment="1" applyProtection="1">
      <alignment horizontal="center" vertical="center"/>
      <protection locked="0"/>
    </xf>
    <xf numFmtId="0" fontId="31" fillId="26" borderId="12"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97" fillId="0" borderId="16" xfId="0" applyFont="1" applyBorder="1" applyAlignment="1" applyProtection="1">
      <alignment horizontal="left" vertical="center"/>
      <protection locked="0"/>
    </xf>
    <xf numFmtId="0" fontId="97" fillId="0" borderId="63" xfId="0" applyFont="1" applyBorder="1" applyAlignment="1" applyProtection="1">
      <alignment horizontal="left" vertical="center"/>
      <protection locked="0"/>
    </xf>
    <xf numFmtId="0" fontId="46" fillId="0" borderId="75" xfId="0" applyFont="1" applyBorder="1" applyAlignment="1" applyProtection="1">
      <alignment horizontal="left" vertical="center"/>
      <protection locked="0"/>
    </xf>
    <xf numFmtId="0" fontId="46" fillId="0" borderId="76" xfId="0" applyFont="1" applyBorder="1" applyAlignment="1" applyProtection="1">
      <alignment horizontal="left" vertical="center"/>
      <protection locked="0"/>
    </xf>
    <xf numFmtId="0" fontId="97" fillId="0" borderId="44" xfId="0" applyFont="1" applyBorder="1" applyAlignment="1" applyProtection="1">
      <alignment horizontal="left" vertical="center"/>
      <protection locked="0"/>
    </xf>
    <xf numFmtId="0" fontId="97" fillId="0" borderId="45" xfId="0" applyFont="1" applyBorder="1" applyAlignment="1" applyProtection="1">
      <alignment horizontal="left" vertical="center"/>
      <protection locked="0"/>
    </xf>
    <xf numFmtId="0" fontId="97" fillId="0" borderId="18" xfId="0" applyFont="1" applyBorder="1" applyAlignment="1" applyProtection="1">
      <alignment horizontal="left" vertical="center"/>
      <protection locked="0"/>
    </xf>
    <xf numFmtId="0" fontId="97" fillId="0" borderId="64" xfId="0" applyFont="1" applyBorder="1" applyAlignment="1" applyProtection="1">
      <alignment horizontal="left" vertical="center"/>
      <protection locked="0"/>
    </xf>
    <xf numFmtId="0" fontId="46" fillId="0" borderId="15" xfId="45" applyFont="1" applyBorder="1" applyAlignment="1" applyProtection="1">
      <alignment horizontal="left" vertical="center" wrapText="1"/>
      <protection locked="0"/>
    </xf>
    <xf numFmtId="0" fontId="31" fillId="26" borderId="44" xfId="0" applyFont="1" applyFill="1" applyBorder="1" applyAlignment="1" applyProtection="1">
      <alignment horizontal="center" vertical="center"/>
      <protection locked="0"/>
    </xf>
    <xf numFmtId="0" fontId="31" fillId="26" borderId="45" xfId="0" applyFont="1" applyFill="1" applyBorder="1" applyAlignment="1" applyProtection="1">
      <alignment horizontal="center" vertical="center"/>
      <protection locked="0"/>
    </xf>
    <xf numFmtId="0" fontId="46" fillId="0" borderId="15" xfId="0" applyFont="1" applyBorder="1" applyAlignment="1" applyProtection="1">
      <alignment horizontal="left" vertical="center"/>
      <protection locked="0"/>
    </xf>
    <xf numFmtId="0" fontId="97" fillId="0" borderId="66" xfId="0" applyFont="1" applyBorder="1" applyAlignment="1" applyProtection="1">
      <alignment horizontal="center" vertical="center"/>
      <protection locked="0"/>
    </xf>
    <xf numFmtId="0" fontId="97" fillId="0" borderId="80" xfId="0" applyFont="1" applyBorder="1" applyAlignment="1" applyProtection="1">
      <alignment horizontal="center" vertical="center"/>
      <protection locked="0"/>
    </xf>
    <xf numFmtId="0" fontId="46" fillId="0" borderId="130" xfId="0" applyFont="1" applyBorder="1" applyAlignment="1" applyProtection="1">
      <alignment horizontal="left" vertical="center" wrapText="1"/>
      <protection locked="0"/>
    </xf>
    <xf numFmtId="0" fontId="46" fillId="0" borderId="131" xfId="0" applyFont="1" applyBorder="1" applyAlignment="1" applyProtection="1">
      <alignment horizontal="left" vertical="center" wrapText="1"/>
      <protection locked="0"/>
    </xf>
    <xf numFmtId="0" fontId="46" fillId="0" borderId="128" xfId="0" applyFont="1" applyBorder="1" applyAlignment="1" applyProtection="1">
      <alignment horizontal="left" vertical="center" wrapText="1"/>
      <protection locked="0"/>
    </xf>
    <xf numFmtId="0" fontId="46" fillId="0" borderId="129" xfId="0" applyFont="1" applyBorder="1" applyAlignment="1" applyProtection="1">
      <alignment horizontal="left" vertical="center" wrapText="1"/>
      <protection locked="0"/>
    </xf>
    <xf numFmtId="0" fontId="15" fillId="26" borderId="134" xfId="0" applyFont="1" applyFill="1" applyBorder="1" applyAlignment="1" applyProtection="1">
      <alignment horizontal="right" vertical="center" wrapText="1"/>
      <protection locked="0"/>
    </xf>
    <xf numFmtId="0" fontId="15" fillId="26" borderId="135" xfId="0" applyFont="1" applyFill="1" applyBorder="1" applyAlignment="1" applyProtection="1">
      <alignment horizontal="right" vertical="center" wrapText="1"/>
      <protection locked="0"/>
    </xf>
    <xf numFmtId="0" fontId="15" fillId="26" borderId="71" xfId="0" applyFont="1" applyFill="1" applyBorder="1" applyAlignment="1" applyProtection="1">
      <alignment horizontal="right" vertical="center"/>
      <protection locked="0"/>
    </xf>
    <xf numFmtId="0" fontId="15" fillId="26" borderId="66" xfId="0" applyFont="1" applyFill="1" applyBorder="1" applyAlignment="1" applyProtection="1">
      <alignment horizontal="right" vertical="center"/>
      <protection locked="0"/>
    </xf>
    <xf numFmtId="0" fontId="15" fillId="26" borderId="21" xfId="0" applyFont="1" applyFill="1" applyBorder="1" applyAlignment="1" applyProtection="1">
      <alignment horizontal="right" vertical="center"/>
      <protection locked="0"/>
    </xf>
    <xf numFmtId="0" fontId="15" fillId="26" borderId="11" xfId="0" applyFont="1" applyFill="1" applyBorder="1" applyAlignment="1" applyProtection="1">
      <alignment horizontal="right" vertical="center"/>
      <protection locked="0"/>
    </xf>
    <xf numFmtId="0" fontId="15" fillId="26" borderId="12" xfId="0" applyFont="1" applyFill="1" applyBorder="1" applyAlignment="1" applyProtection="1">
      <alignment horizontal="right" vertical="center"/>
      <protection locked="0"/>
    </xf>
    <xf numFmtId="0" fontId="97" fillId="0" borderId="21" xfId="0" applyFont="1" applyBorder="1" applyAlignment="1" applyProtection="1">
      <alignment horizontal="left" vertical="center" wrapText="1"/>
      <protection locked="0"/>
    </xf>
    <xf numFmtId="0" fontId="46" fillId="0" borderId="68" xfId="0" applyFont="1" applyBorder="1" applyAlignment="1" applyProtection="1">
      <alignment horizontal="left" vertical="center" wrapText="1"/>
      <protection locked="0"/>
    </xf>
    <xf numFmtId="0" fontId="46" fillId="0" borderId="20" xfId="0" applyFont="1" applyBorder="1" applyAlignment="1" applyProtection="1">
      <alignment horizontal="left" vertical="center" wrapText="1"/>
      <protection locked="0"/>
    </xf>
    <xf numFmtId="0" fontId="46" fillId="0" borderId="93" xfId="0" applyFont="1" applyBorder="1" applyAlignment="1" applyProtection="1">
      <alignment horizontal="left" vertical="center" wrapText="1"/>
      <protection locked="0"/>
    </xf>
    <xf numFmtId="0" fontId="46" fillId="0" borderId="87" xfId="0" applyFont="1" applyBorder="1" applyAlignment="1" applyProtection="1">
      <alignment horizontal="left" vertical="center" wrapText="1"/>
      <protection locked="0"/>
    </xf>
    <xf numFmtId="0" fontId="46" fillId="0" borderId="19" xfId="0" applyFont="1" applyBorder="1" applyAlignment="1" applyProtection="1">
      <alignment horizontal="left" vertical="center"/>
      <protection locked="0"/>
    </xf>
    <xf numFmtId="0" fontId="46" fillId="0" borderId="86" xfId="0" applyFont="1" applyBorder="1" applyAlignment="1" applyProtection="1">
      <alignment horizontal="left" vertical="center" wrapText="1"/>
      <protection locked="0"/>
    </xf>
    <xf numFmtId="0" fontId="46" fillId="0" borderId="85" xfId="0" applyFont="1" applyBorder="1" applyAlignment="1" applyProtection="1">
      <alignment horizontal="left" vertical="center" wrapText="1"/>
      <protection locked="0"/>
    </xf>
    <xf numFmtId="0" fontId="15" fillId="26" borderId="128" xfId="0" applyFont="1" applyFill="1" applyBorder="1" applyAlignment="1" applyProtection="1">
      <alignment horizontal="right" vertical="center" wrapText="1"/>
      <protection locked="0"/>
    </xf>
    <xf numFmtId="0" fontId="15" fillId="26" borderId="129" xfId="0" applyFont="1" applyFill="1" applyBorder="1" applyAlignment="1" applyProtection="1">
      <alignment horizontal="right" vertical="center" wrapText="1"/>
      <protection locked="0"/>
    </xf>
    <xf numFmtId="0" fontId="46" fillId="0" borderId="68" xfId="0" applyFont="1" applyBorder="1" applyAlignment="1" applyProtection="1">
      <alignment horizontal="left" vertical="center"/>
      <protection locked="0"/>
    </xf>
    <xf numFmtId="0" fontId="46" fillId="0" borderId="20" xfId="0" applyFont="1" applyBorder="1" applyAlignment="1" applyProtection="1">
      <alignment horizontal="left" vertical="center"/>
      <protection locked="0"/>
    </xf>
    <xf numFmtId="0" fontId="15" fillId="26" borderId="84" xfId="0" applyFont="1" applyFill="1" applyBorder="1" applyAlignment="1" applyProtection="1">
      <alignment horizontal="right" vertical="center"/>
      <protection locked="0"/>
    </xf>
    <xf numFmtId="2" fontId="15" fillId="26" borderId="11" xfId="0" applyNumberFormat="1" applyFont="1" applyFill="1" applyBorder="1" applyAlignment="1" applyProtection="1">
      <alignment horizontal="right" vertical="center" wrapText="1"/>
      <protection locked="0"/>
    </xf>
    <xf numFmtId="2" fontId="15" fillId="26" borderId="12" xfId="0" applyNumberFormat="1" applyFont="1" applyFill="1" applyBorder="1" applyAlignment="1" applyProtection="1">
      <alignment horizontal="right" vertical="center" wrapText="1"/>
      <protection locked="0"/>
    </xf>
    <xf numFmtId="0" fontId="46" fillId="0" borderId="139" xfId="0" applyFont="1" applyBorder="1" applyAlignment="1">
      <alignment horizontal="center" vertical="center"/>
    </xf>
    <xf numFmtId="0" fontId="0" fillId="0" borderId="131" xfId="0" applyBorder="1" applyAlignment="1">
      <alignment horizontal="center" vertical="center"/>
    </xf>
    <xf numFmtId="0" fontId="46" fillId="0" borderId="125" xfId="0" applyFont="1" applyBorder="1" applyAlignment="1">
      <alignment horizontal="center" vertical="center"/>
    </xf>
    <xf numFmtId="0" fontId="0" fillId="0" borderId="129" xfId="0" applyBorder="1" applyAlignment="1">
      <alignment horizontal="center" vertical="center"/>
    </xf>
    <xf numFmtId="0" fontId="15" fillId="26" borderId="14"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82" xfId="0" applyBorder="1" applyAlignment="1">
      <alignment horizontal="center" vertical="center" wrapText="1"/>
    </xf>
    <xf numFmtId="0" fontId="97" fillId="0" borderId="66" xfId="0" applyFont="1" applyBorder="1" applyAlignment="1">
      <alignment horizontal="center" vertical="center"/>
    </xf>
    <xf numFmtId="0" fontId="97" fillId="0" borderId="80" xfId="0" applyFont="1" applyBorder="1" applyAlignment="1">
      <alignment horizontal="center" vertical="center"/>
    </xf>
    <xf numFmtId="0" fontId="15" fillId="26" borderId="79" xfId="0" applyFont="1" applyFill="1" applyBorder="1" applyAlignment="1" applyProtection="1">
      <alignment horizontal="right" vertical="center" wrapText="1"/>
      <protection locked="0"/>
    </xf>
    <xf numFmtId="0" fontId="13" fillId="26" borderId="17" xfId="0" applyFont="1" applyFill="1" applyBorder="1" applyAlignment="1" applyProtection="1">
      <alignment horizontal="right"/>
      <protection locked="0"/>
    </xf>
    <xf numFmtId="0" fontId="13" fillId="26" borderId="12" xfId="0" applyFont="1" applyFill="1" applyBorder="1" applyAlignment="1" applyProtection="1">
      <alignment horizontal="right" wrapText="1"/>
      <protection locked="0"/>
    </xf>
    <xf numFmtId="0" fontId="46" fillId="0" borderId="43" xfId="42" applyFont="1" applyBorder="1" applyAlignment="1">
      <alignment horizontal="left" vertical="center" wrapText="1"/>
    </xf>
    <xf numFmtId="2" fontId="46" fillId="0" borderId="12" xfId="42" quotePrefix="1" applyNumberFormat="1" applyFont="1" applyBorder="1" applyAlignment="1">
      <alignment horizontal="center" vertical="center"/>
    </xf>
    <xf numFmtId="164" fontId="46" fillId="0" borderId="16" xfId="42" quotePrefix="1" applyNumberFormat="1" applyFont="1" applyBorder="1" applyAlignment="1">
      <alignment horizontal="center" vertical="center"/>
    </xf>
    <xf numFmtId="164" fontId="46" fillId="0" borderId="17" xfId="42" quotePrefix="1" applyNumberFormat="1" applyFont="1" applyBorder="1" applyAlignment="1">
      <alignment horizontal="center" vertical="center"/>
    </xf>
    <xf numFmtId="164" fontId="46" fillId="0" borderId="256" xfId="42" quotePrefix="1" applyNumberFormat="1" applyFont="1" applyBorder="1" applyAlignment="1">
      <alignment horizontal="center" vertical="center"/>
    </xf>
    <xf numFmtId="2" fontId="46" fillId="0" borderId="16" xfId="42" quotePrefix="1" applyNumberFormat="1" applyFont="1" applyBorder="1" applyAlignment="1">
      <alignment horizontal="center" vertical="center"/>
    </xf>
    <xf numFmtId="2" fontId="46" fillId="0" borderId="17" xfId="42" quotePrefix="1" applyNumberFormat="1" applyFont="1" applyBorder="1" applyAlignment="1">
      <alignment horizontal="center" vertical="center"/>
    </xf>
    <xf numFmtId="2" fontId="46" fillId="0" borderId="256" xfId="42" quotePrefix="1" applyNumberFormat="1" applyFont="1" applyBorder="1" applyAlignment="1">
      <alignment horizontal="center" vertical="center"/>
    </xf>
    <xf numFmtId="2" fontId="46" fillId="0" borderId="42" xfId="42" quotePrefix="1" applyNumberFormat="1" applyFont="1" applyBorder="1" applyAlignment="1">
      <alignment horizontal="center" vertical="center"/>
    </xf>
    <xf numFmtId="0" fontId="46" fillId="0" borderId="91" xfId="0" applyFont="1" applyBorder="1" applyAlignment="1" applyProtection="1">
      <alignment horizontal="left" vertical="center" wrapText="1"/>
      <protection locked="0"/>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1C000000}"/>
    <cellStyle name="Currency 3" xfId="29"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58" builtinId="8"/>
    <cellStyle name="Hyperlink 2" xfId="36" xr:uid="{00000000-0005-0000-0000-000024000000}"/>
    <cellStyle name="Hyperlink 2 2" xfId="59" xr:uid="{690FA980-AE6E-47F5-8EB7-B9AE1233B8A7}"/>
    <cellStyle name="Hyperlink 3" xfId="37" xr:uid="{00000000-0005-0000-0000-000025000000}"/>
    <cellStyle name="Input" xfId="38" builtinId="20" customBuiltin="1"/>
    <cellStyle name="Linked Cell" xfId="39" builtinId="24" customBuiltin="1"/>
    <cellStyle name="Neutral" xfId="40" builtinId="28" customBuiltin="1"/>
    <cellStyle name="Normal" xfId="0" builtinId="0"/>
    <cellStyle name="Normal 2" xfId="41" xr:uid="{00000000-0005-0000-0000-00002A000000}"/>
    <cellStyle name="Normal 2 2" xfId="42" xr:uid="{00000000-0005-0000-0000-00002B000000}"/>
    <cellStyle name="Normal 3" xfId="43" xr:uid="{00000000-0005-0000-0000-00002C000000}"/>
    <cellStyle name="Normal 3 2" xfId="44" xr:uid="{00000000-0005-0000-0000-00002D000000}"/>
    <cellStyle name="Normal 4" xfId="45" xr:uid="{00000000-0005-0000-0000-00002E000000}"/>
    <cellStyle name="Normal 4 2" xfId="46" xr:uid="{00000000-0005-0000-0000-00002F000000}"/>
    <cellStyle name="Normal 5" xfId="47" xr:uid="{00000000-0005-0000-0000-000030000000}"/>
    <cellStyle name="Normal 6" xfId="56" xr:uid="{00000000-0005-0000-0000-000031000000}"/>
    <cellStyle name="Normal 7" xfId="57" xr:uid="{00000000-0005-0000-0000-000032000000}"/>
    <cellStyle name="Normal_FEE" xfId="48" xr:uid="{00000000-0005-0000-0000-000033000000}"/>
    <cellStyle name="Normal_FICE summary sheet" xfId="49" xr:uid="{00000000-0005-0000-0000-000034000000}"/>
    <cellStyle name="Note" xfId="50" builtinId="10" customBuiltin="1"/>
    <cellStyle name="Output" xfId="51" builtinId="21" customBuiltin="1"/>
    <cellStyle name="Percent" xfId="52" builtinId="5"/>
    <cellStyle name="Percent 2" xfId="60" xr:uid="{8802F05C-525A-4831-8AFB-304D1AA62EE0}"/>
    <cellStyle name="Title" xfId="53" builtinId="15" customBuiltin="1"/>
    <cellStyle name="Total" xfId="54" builtinId="25" customBuiltin="1"/>
    <cellStyle name="Warning Text" xfId="55" builtinId="11" customBuiltin="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theme="1" tint="0.24994659260841701"/>
        </patternFill>
      </fill>
      <border>
        <top style="thin">
          <color auto="1"/>
        </top>
      </border>
    </dxf>
    <dxf>
      <font>
        <b/>
        <i val="0"/>
        <color theme="0"/>
      </font>
      <fill>
        <patternFill>
          <bgColor theme="1" tint="0.34998626667073579"/>
        </patternFill>
      </fill>
      <border>
        <top style="thin">
          <color auto="1"/>
        </top>
        <bottom style="thin">
          <color auto="1"/>
        </bottom>
      </border>
    </dxf>
    <dxf>
      <font>
        <b/>
        <i val="0"/>
        <color theme="1"/>
      </font>
      <fill>
        <patternFill>
          <bgColor theme="0" tint="-0.34998626667073579"/>
        </patternFill>
      </fill>
      <border>
        <top style="thin">
          <color auto="1"/>
        </top>
        <bottom style="thin">
          <color auto="1"/>
        </bottom>
      </border>
    </dxf>
    <dxf>
      <font>
        <b/>
        <i val="0"/>
        <color theme="1"/>
      </font>
    </dxf>
    <dxf>
      <font>
        <b val="0"/>
        <i/>
        <color theme="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371475</xdr:colOff>
      <xdr:row>46</xdr:row>
      <xdr:rowOff>0</xdr:rowOff>
    </xdr:from>
    <xdr:to>
      <xdr:col>23</xdr:col>
      <xdr:colOff>276225</xdr:colOff>
      <xdr:row>46</xdr:row>
      <xdr:rowOff>0</xdr:rowOff>
    </xdr:to>
    <xdr:sp macro="" textlink="">
      <xdr:nvSpPr>
        <xdr:cNvPr id="2" name="Rectangle 222">
          <a:extLst>
            <a:ext uri="{FF2B5EF4-FFF2-40B4-BE49-F238E27FC236}">
              <a16:creationId xmlns:a16="http://schemas.microsoft.com/office/drawing/2014/main" id="{C19A12EE-27A6-4227-9534-6A854B668754}"/>
            </a:ext>
          </a:extLst>
        </xdr:cNvPr>
        <xdr:cNvSpPr>
          <a:spLocks noChangeArrowheads="1"/>
        </xdr:cNvSpPr>
      </xdr:nvSpPr>
      <xdr:spPr bwMode="auto">
        <a:xfrm>
          <a:off x="18962370" y="116681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46</xdr:row>
      <xdr:rowOff>0</xdr:rowOff>
    </xdr:from>
    <xdr:to>
      <xdr:col>23</xdr:col>
      <xdr:colOff>276225</xdr:colOff>
      <xdr:row>46</xdr:row>
      <xdr:rowOff>0</xdr:rowOff>
    </xdr:to>
    <xdr:sp macro="" textlink="">
      <xdr:nvSpPr>
        <xdr:cNvPr id="3" name="Rectangle 224">
          <a:extLst>
            <a:ext uri="{FF2B5EF4-FFF2-40B4-BE49-F238E27FC236}">
              <a16:creationId xmlns:a16="http://schemas.microsoft.com/office/drawing/2014/main" id="{B82E1794-C52E-4745-81CB-A116D377F90D}"/>
            </a:ext>
          </a:extLst>
        </xdr:cNvPr>
        <xdr:cNvSpPr>
          <a:spLocks noChangeArrowheads="1"/>
        </xdr:cNvSpPr>
      </xdr:nvSpPr>
      <xdr:spPr bwMode="auto">
        <a:xfrm>
          <a:off x="18962370" y="116681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48</xdr:row>
      <xdr:rowOff>0</xdr:rowOff>
    </xdr:from>
    <xdr:to>
      <xdr:col>23</xdr:col>
      <xdr:colOff>276225</xdr:colOff>
      <xdr:row>48</xdr:row>
      <xdr:rowOff>0</xdr:rowOff>
    </xdr:to>
    <xdr:sp macro="" textlink="">
      <xdr:nvSpPr>
        <xdr:cNvPr id="4" name="Rectangle 222">
          <a:extLst>
            <a:ext uri="{FF2B5EF4-FFF2-40B4-BE49-F238E27FC236}">
              <a16:creationId xmlns:a16="http://schemas.microsoft.com/office/drawing/2014/main" id="{B3E4A476-3ED2-4FAF-A307-F2C75A56F71F}"/>
            </a:ext>
          </a:extLst>
        </xdr:cNvPr>
        <xdr:cNvSpPr>
          <a:spLocks noChangeArrowheads="1"/>
        </xdr:cNvSpPr>
      </xdr:nvSpPr>
      <xdr:spPr bwMode="auto">
        <a:xfrm>
          <a:off x="18962370" y="120110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48</xdr:row>
      <xdr:rowOff>0</xdr:rowOff>
    </xdr:from>
    <xdr:to>
      <xdr:col>23</xdr:col>
      <xdr:colOff>276225</xdr:colOff>
      <xdr:row>48</xdr:row>
      <xdr:rowOff>0</xdr:rowOff>
    </xdr:to>
    <xdr:sp macro="" textlink="">
      <xdr:nvSpPr>
        <xdr:cNvPr id="5" name="Rectangle 224">
          <a:extLst>
            <a:ext uri="{FF2B5EF4-FFF2-40B4-BE49-F238E27FC236}">
              <a16:creationId xmlns:a16="http://schemas.microsoft.com/office/drawing/2014/main" id="{57361B9D-0C3D-4AB7-A6F9-232D27DDCC80}"/>
            </a:ext>
          </a:extLst>
        </xdr:cNvPr>
        <xdr:cNvSpPr>
          <a:spLocks noChangeArrowheads="1"/>
        </xdr:cNvSpPr>
      </xdr:nvSpPr>
      <xdr:spPr bwMode="auto">
        <a:xfrm>
          <a:off x="18962370" y="120110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48</xdr:row>
      <xdr:rowOff>0</xdr:rowOff>
    </xdr:from>
    <xdr:to>
      <xdr:col>23</xdr:col>
      <xdr:colOff>276225</xdr:colOff>
      <xdr:row>48</xdr:row>
      <xdr:rowOff>0</xdr:rowOff>
    </xdr:to>
    <xdr:sp macro="" textlink="">
      <xdr:nvSpPr>
        <xdr:cNvPr id="6" name="Rectangle 222">
          <a:extLst>
            <a:ext uri="{FF2B5EF4-FFF2-40B4-BE49-F238E27FC236}">
              <a16:creationId xmlns:a16="http://schemas.microsoft.com/office/drawing/2014/main" id="{755D3270-6B2B-4A77-B781-264819B10C7F}"/>
            </a:ext>
          </a:extLst>
        </xdr:cNvPr>
        <xdr:cNvSpPr>
          <a:spLocks noChangeArrowheads="1"/>
        </xdr:cNvSpPr>
      </xdr:nvSpPr>
      <xdr:spPr bwMode="auto">
        <a:xfrm>
          <a:off x="18962370" y="120110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48</xdr:row>
      <xdr:rowOff>0</xdr:rowOff>
    </xdr:from>
    <xdr:to>
      <xdr:col>23</xdr:col>
      <xdr:colOff>276225</xdr:colOff>
      <xdr:row>48</xdr:row>
      <xdr:rowOff>0</xdr:rowOff>
    </xdr:to>
    <xdr:sp macro="" textlink="">
      <xdr:nvSpPr>
        <xdr:cNvPr id="7" name="Rectangle 224">
          <a:extLst>
            <a:ext uri="{FF2B5EF4-FFF2-40B4-BE49-F238E27FC236}">
              <a16:creationId xmlns:a16="http://schemas.microsoft.com/office/drawing/2014/main" id="{12931798-CBB2-4367-AB3B-044F133BA5DD}"/>
            </a:ext>
          </a:extLst>
        </xdr:cNvPr>
        <xdr:cNvSpPr>
          <a:spLocks noChangeArrowheads="1"/>
        </xdr:cNvSpPr>
      </xdr:nvSpPr>
      <xdr:spPr bwMode="auto">
        <a:xfrm>
          <a:off x="18962370" y="1201102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770853</xdr:colOff>
      <xdr:row>10</xdr:row>
      <xdr:rowOff>129540</xdr:rowOff>
    </xdr:from>
    <xdr:to>
      <xdr:col>0</xdr:col>
      <xdr:colOff>6898677</xdr:colOff>
      <xdr:row>10</xdr:row>
      <xdr:rowOff>2183130</xdr:rowOff>
    </xdr:to>
    <xdr:pic>
      <xdr:nvPicPr>
        <xdr:cNvPr id="12314" name="Picture 2">
          <a:extLst>
            <a:ext uri="{FF2B5EF4-FFF2-40B4-BE49-F238E27FC236}">
              <a16:creationId xmlns:a16="http://schemas.microsoft.com/office/drawing/2014/main" id="{00000000-0008-0000-1500-00001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770853" y="3510915"/>
          <a:ext cx="6127824" cy="2053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735330</xdr:colOff>
      <xdr:row>24</xdr:row>
      <xdr:rowOff>147533</xdr:rowOff>
    </xdr:from>
    <xdr:to>
      <xdr:col>0</xdr:col>
      <xdr:colOff>6875145</xdr:colOff>
      <xdr:row>36</xdr:row>
      <xdr:rowOff>147741</xdr:rowOff>
    </xdr:to>
    <xdr:pic>
      <xdr:nvPicPr>
        <xdr:cNvPr id="5" name="Picture 2">
          <a:extLst>
            <a:ext uri="{FF2B5EF4-FFF2-40B4-BE49-F238E27FC236}">
              <a16:creationId xmlns:a16="http://schemas.microsoft.com/office/drawing/2014/main" id="{9A04AC71-C834-4927-AE7A-40E999289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735330" y="5262458"/>
          <a:ext cx="6139815" cy="2057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849630</xdr:colOff>
      <xdr:row>25</xdr:row>
      <xdr:rowOff>112610</xdr:rowOff>
    </xdr:from>
    <xdr:to>
      <xdr:col>0</xdr:col>
      <xdr:colOff>6987540</xdr:colOff>
      <xdr:row>37</xdr:row>
      <xdr:rowOff>112179</xdr:rowOff>
    </xdr:to>
    <xdr:pic>
      <xdr:nvPicPr>
        <xdr:cNvPr id="14362" name="Picture 2">
          <a:extLst>
            <a:ext uri="{FF2B5EF4-FFF2-40B4-BE49-F238E27FC236}">
              <a16:creationId xmlns:a16="http://schemas.microsoft.com/office/drawing/2014/main" id="{00000000-0008-0000-2300-00001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49630" y="5398985"/>
          <a:ext cx="6137910" cy="2056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838200</xdr:colOff>
      <xdr:row>22</xdr:row>
      <xdr:rowOff>168483</xdr:rowOff>
    </xdr:from>
    <xdr:to>
      <xdr:col>0</xdr:col>
      <xdr:colOff>6983730</xdr:colOff>
      <xdr:row>34</xdr:row>
      <xdr:rowOff>170606</xdr:rowOff>
    </xdr:to>
    <xdr:pic>
      <xdr:nvPicPr>
        <xdr:cNvPr id="15385" name="Picture 2">
          <a:extLst>
            <a:ext uri="{FF2B5EF4-FFF2-40B4-BE49-F238E27FC236}">
              <a16:creationId xmlns:a16="http://schemas.microsoft.com/office/drawing/2014/main" id="{00000000-0008-0000-2600-00001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38200" y="4940508"/>
          <a:ext cx="6145530" cy="2059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371475</xdr:colOff>
      <xdr:row>24</xdr:row>
      <xdr:rowOff>728</xdr:rowOff>
    </xdr:from>
    <xdr:to>
      <xdr:col>21</xdr:col>
      <xdr:colOff>276225</xdr:colOff>
      <xdr:row>24</xdr:row>
      <xdr:rowOff>728</xdr:rowOff>
    </xdr:to>
    <xdr:sp macro="" textlink="">
      <xdr:nvSpPr>
        <xdr:cNvPr id="2" name="Rectangle 222">
          <a:extLst>
            <a:ext uri="{FF2B5EF4-FFF2-40B4-BE49-F238E27FC236}">
              <a16:creationId xmlns:a16="http://schemas.microsoft.com/office/drawing/2014/main" id="{E19D7B8C-B2A3-4B05-98B0-7D49D1800C8D}"/>
            </a:ext>
          </a:extLst>
        </xdr:cNvPr>
        <xdr:cNvSpPr>
          <a:spLocks noChangeArrowheads="1"/>
        </xdr:cNvSpPr>
      </xdr:nvSpPr>
      <xdr:spPr bwMode="auto">
        <a:xfrm>
          <a:off x="19381470" y="6277703"/>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371475</xdr:colOff>
      <xdr:row>24</xdr:row>
      <xdr:rowOff>728</xdr:rowOff>
    </xdr:from>
    <xdr:to>
      <xdr:col>21</xdr:col>
      <xdr:colOff>276225</xdr:colOff>
      <xdr:row>24</xdr:row>
      <xdr:rowOff>728</xdr:rowOff>
    </xdr:to>
    <xdr:sp macro="" textlink="">
      <xdr:nvSpPr>
        <xdr:cNvPr id="3" name="Rectangle 224">
          <a:extLst>
            <a:ext uri="{FF2B5EF4-FFF2-40B4-BE49-F238E27FC236}">
              <a16:creationId xmlns:a16="http://schemas.microsoft.com/office/drawing/2014/main" id="{0BA97FB2-8B1D-4E76-8BAA-816DD3944B5C}"/>
            </a:ext>
          </a:extLst>
        </xdr:cNvPr>
        <xdr:cNvSpPr>
          <a:spLocks noChangeArrowheads="1"/>
        </xdr:cNvSpPr>
      </xdr:nvSpPr>
      <xdr:spPr bwMode="auto">
        <a:xfrm>
          <a:off x="19381470" y="6277703"/>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371475</xdr:colOff>
      <xdr:row>26</xdr:row>
      <xdr:rowOff>0</xdr:rowOff>
    </xdr:from>
    <xdr:to>
      <xdr:col>21</xdr:col>
      <xdr:colOff>276225</xdr:colOff>
      <xdr:row>26</xdr:row>
      <xdr:rowOff>0</xdr:rowOff>
    </xdr:to>
    <xdr:sp macro="" textlink="">
      <xdr:nvSpPr>
        <xdr:cNvPr id="4" name="Rectangle 222">
          <a:extLst>
            <a:ext uri="{FF2B5EF4-FFF2-40B4-BE49-F238E27FC236}">
              <a16:creationId xmlns:a16="http://schemas.microsoft.com/office/drawing/2014/main" id="{11D69D01-89B9-4A05-8445-9A173F6586E2}"/>
            </a:ext>
          </a:extLst>
        </xdr:cNvPr>
        <xdr:cNvSpPr>
          <a:spLocks noChangeArrowheads="1"/>
        </xdr:cNvSpPr>
      </xdr:nvSpPr>
      <xdr:spPr bwMode="auto">
        <a:xfrm>
          <a:off x="193814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371475</xdr:colOff>
      <xdr:row>26</xdr:row>
      <xdr:rowOff>0</xdr:rowOff>
    </xdr:from>
    <xdr:to>
      <xdr:col>21</xdr:col>
      <xdr:colOff>276225</xdr:colOff>
      <xdr:row>26</xdr:row>
      <xdr:rowOff>0</xdr:rowOff>
    </xdr:to>
    <xdr:sp macro="" textlink="">
      <xdr:nvSpPr>
        <xdr:cNvPr id="5" name="Rectangle 224">
          <a:extLst>
            <a:ext uri="{FF2B5EF4-FFF2-40B4-BE49-F238E27FC236}">
              <a16:creationId xmlns:a16="http://schemas.microsoft.com/office/drawing/2014/main" id="{381EF2AD-3D6C-49A0-9056-6FBE524E2A5C}"/>
            </a:ext>
          </a:extLst>
        </xdr:cNvPr>
        <xdr:cNvSpPr>
          <a:spLocks noChangeArrowheads="1"/>
        </xdr:cNvSpPr>
      </xdr:nvSpPr>
      <xdr:spPr bwMode="auto">
        <a:xfrm>
          <a:off x="193814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371475</xdr:colOff>
      <xdr:row>26</xdr:row>
      <xdr:rowOff>0</xdr:rowOff>
    </xdr:from>
    <xdr:to>
      <xdr:col>21</xdr:col>
      <xdr:colOff>276225</xdr:colOff>
      <xdr:row>26</xdr:row>
      <xdr:rowOff>0</xdr:rowOff>
    </xdr:to>
    <xdr:sp macro="" textlink="">
      <xdr:nvSpPr>
        <xdr:cNvPr id="6" name="Rectangle 222">
          <a:extLst>
            <a:ext uri="{FF2B5EF4-FFF2-40B4-BE49-F238E27FC236}">
              <a16:creationId xmlns:a16="http://schemas.microsoft.com/office/drawing/2014/main" id="{A2089B39-F222-432F-9620-EB9AA9FFA437}"/>
            </a:ext>
          </a:extLst>
        </xdr:cNvPr>
        <xdr:cNvSpPr>
          <a:spLocks noChangeArrowheads="1"/>
        </xdr:cNvSpPr>
      </xdr:nvSpPr>
      <xdr:spPr bwMode="auto">
        <a:xfrm>
          <a:off x="193814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371475</xdr:colOff>
      <xdr:row>26</xdr:row>
      <xdr:rowOff>0</xdr:rowOff>
    </xdr:from>
    <xdr:to>
      <xdr:col>21</xdr:col>
      <xdr:colOff>276225</xdr:colOff>
      <xdr:row>26</xdr:row>
      <xdr:rowOff>0</xdr:rowOff>
    </xdr:to>
    <xdr:sp macro="" textlink="">
      <xdr:nvSpPr>
        <xdr:cNvPr id="7" name="Rectangle 224">
          <a:extLst>
            <a:ext uri="{FF2B5EF4-FFF2-40B4-BE49-F238E27FC236}">
              <a16:creationId xmlns:a16="http://schemas.microsoft.com/office/drawing/2014/main" id="{A4068E67-8256-4100-B44B-F063C1FAE103}"/>
            </a:ext>
          </a:extLst>
        </xdr:cNvPr>
        <xdr:cNvSpPr>
          <a:spLocks noChangeArrowheads="1"/>
        </xdr:cNvSpPr>
      </xdr:nvSpPr>
      <xdr:spPr bwMode="auto">
        <a:xfrm>
          <a:off x="193814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24</xdr:row>
      <xdr:rowOff>728</xdr:rowOff>
    </xdr:from>
    <xdr:to>
      <xdr:col>23</xdr:col>
      <xdr:colOff>276225</xdr:colOff>
      <xdr:row>24</xdr:row>
      <xdr:rowOff>728</xdr:rowOff>
    </xdr:to>
    <xdr:sp macro="" textlink="">
      <xdr:nvSpPr>
        <xdr:cNvPr id="8" name="Rectangle 222">
          <a:extLst>
            <a:ext uri="{FF2B5EF4-FFF2-40B4-BE49-F238E27FC236}">
              <a16:creationId xmlns:a16="http://schemas.microsoft.com/office/drawing/2014/main" id="{666A582A-A18C-44E8-B3D9-BF66706860B5}"/>
            </a:ext>
          </a:extLst>
        </xdr:cNvPr>
        <xdr:cNvSpPr>
          <a:spLocks noChangeArrowheads="1"/>
        </xdr:cNvSpPr>
      </xdr:nvSpPr>
      <xdr:spPr bwMode="auto">
        <a:xfrm>
          <a:off x="20600670" y="6277703"/>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24</xdr:row>
      <xdr:rowOff>728</xdr:rowOff>
    </xdr:from>
    <xdr:to>
      <xdr:col>23</xdr:col>
      <xdr:colOff>276225</xdr:colOff>
      <xdr:row>24</xdr:row>
      <xdr:rowOff>728</xdr:rowOff>
    </xdr:to>
    <xdr:sp macro="" textlink="">
      <xdr:nvSpPr>
        <xdr:cNvPr id="9" name="Rectangle 224">
          <a:extLst>
            <a:ext uri="{FF2B5EF4-FFF2-40B4-BE49-F238E27FC236}">
              <a16:creationId xmlns:a16="http://schemas.microsoft.com/office/drawing/2014/main" id="{C80C5C7F-2D5C-4FC0-9F7B-AFC6C304CAB3}"/>
            </a:ext>
          </a:extLst>
        </xdr:cNvPr>
        <xdr:cNvSpPr>
          <a:spLocks noChangeArrowheads="1"/>
        </xdr:cNvSpPr>
      </xdr:nvSpPr>
      <xdr:spPr bwMode="auto">
        <a:xfrm>
          <a:off x="20600670" y="6277703"/>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26</xdr:row>
      <xdr:rowOff>0</xdr:rowOff>
    </xdr:from>
    <xdr:to>
      <xdr:col>23</xdr:col>
      <xdr:colOff>276225</xdr:colOff>
      <xdr:row>26</xdr:row>
      <xdr:rowOff>0</xdr:rowOff>
    </xdr:to>
    <xdr:sp macro="" textlink="">
      <xdr:nvSpPr>
        <xdr:cNvPr id="10" name="Rectangle 222">
          <a:extLst>
            <a:ext uri="{FF2B5EF4-FFF2-40B4-BE49-F238E27FC236}">
              <a16:creationId xmlns:a16="http://schemas.microsoft.com/office/drawing/2014/main" id="{0DC6CCA9-16A6-43D8-A181-34C603298EE7}"/>
            </a:ext>
          </a:extLst>
        </xdr:cNvPr>
        <xdr:cNvSpPr>
          <a:spLocks noChangeArrowheads="1"/>
        </xdr:cNvSpPr>
      </xdr:nvSpPr>
      <xdr:spPr bwMode="auto">
        <a:xfrm>
          <a:off x="206006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26</xdr:row>
      <xdr:rowOff>0</xdr:rowOff>
    </xdr:from>
    <xdr:to>
      <xdr:col>23</xdr:col>
      <xdr:colOff>276225</xdr:colOff>
      <xdr:row>26</xdr:row>
      <xdr:rowOff>0</xdr:rowOff>
    </xdr:to>
    <xdr:sp macro="" textlink="">
      <xdr:nvSpPr>
        <xdr:cNvPr id="11" name="Rectangle 224">
          <a:extLst>
            <a:ext uri="{FF2B5EF4-FFF2-40B4-BE49-F238E27FC236}">
              <a16:creationId xmlns:a16="http://schemas.microsoft.com/office/drawing/2014/main" id="{A971D3C2-3502-4707-8997-D078305C6B4F}"/>
            </a:ext>
          </a:extLst>
        </xdr:cNvPr>
        <xdr:cNvSpPr>
          <a:spLocks noChangeArrowheads="1"/>
        </xdr:cNvSpPr>
      </xdr:nvSpPr>
      <xdr:spPr bwMode="auto">
        <a:xfrm>
          <a:off x="206006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26</xdr:row>
      <xdr:rowOff>0</xdr:rowOff>
    </xdr:from>
    <xdr:to>
      <xdr:col>23</xdr:col>
      <xdr:colOff>276225</xdr:colOff>
      <xdr:row>26</xdr:row>
      <xdr:rowOff>0</xdr:rowOff>
    </xdr:to>
    <xdr:sp macro="" textlink="">
      <xdr:nvSpPr>
        <xdr:cNvPr id="12" name="Rectangle 222">
          <a:extLst>
            <a:ext uri="{FF2B5EF4-FFF2-40B4-BE49-F238E27FC236}">
              <a16:creationId xmlns:a16="http://schemas.microsoft.com/office/drawing/2014/main" id="{7A66A294-572B-41E8-AD82-6101130B81C1}"/>
            </a:ext>
          </a:extLst>
        </xdr:cNvPr>
        <xdr:cNvSpPr>
          <a:spLocks noChangeArrowheads="1"/>
        </xdr:cNvSpPr>
      </xdr:nvSpPr>
      <xdr:spPr bwMode="auto">
        <a:xfrm>
          <a:off x="206006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371475</xdr:colOff>
      <xdr:row>26</xdr:row>
      <xdr:rowOff>0</xdr:rowOff>
    </xdr:from>
    <xdr:to>
      <xdr:col>23</xdr:col>
      <xdr:colOff>276225</xdr:colOff>
      <xdr:row>26</xdr:row>
      <xdr:rowOff>0</xdr:rowOff>
    </xdr:to>
    <xdr:sp macro="" textlink="">
      <xdr:nvSpPr>
        <xdr:cNvPr id="13" name="Rectangle 224">
          <a:extLst>
            <a:ext uri="{FF2B5EF4-FFF2-40B4-BE49-F238E27FC236}">
              <a16:creationId xmlns:a16="http://schemas.microsoft.com/office/drawing/2014/main" id="{555423B3-6880-4341-BC5D-123BD149F6D3}"/>
            </a:ext>
          </a:extLst>
        </xdr:cNvPr>
        <xdr:cNvSpPr>
          <a:spLocks noChangeArrowheads="1"/>
        </xdr:cNvSpPr>
      </xdr:nvSpPr>
      <xdr:spPr bwMode="auto">
        <a:xfrm>
          <a:off x="20600670" y="6619875"/>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4" name="Rectangle 222">
          <a:extLst>
            <a:ext uri="{FF2B5EF4-FFF2-40B4-BE49-F238E27FC236}">
              <a16:creationId xmlns:a16="http://schemas.microsoft.com/office/drawing/2014/main" id="{CB94FC72-4C0F-4B20-9EED-48355AAF2013}"/>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5" name="Rectangle 224">
          <a:extLst>
            <a:ext uri="{FF2B5EF4-FFF2-40B4-BE49-F238E27FC236}">
              <a16:creationId xmlns:a16="http://schemas.microsoft.com/office/drawing/2014/main" id="{FCCAC7D0-0669-49A8-BCB2-614BA9F7054D}"/>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6" name="Rectangle 222">
          <a:extLst>
            <a:ext uri="{FF2B5EF4-FFF2-40B4-BE49-F238E27FC236}">
              <a16:creationId xmlns:a16="http://schemas.microsoft.com/office/drawing/2014/main" id="{70E17841-75C0-4EE5-A543-7EC20BBCF40D}"/>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7" name="Rectangle 224">
          <a:extLst>
            <a:ext uri="{FF2B5EF4-FFF2-40B4-BE49-F238E27FC236}">
              <a16:creationId xmlns:a16="http://schemas.microsoft.com/office/drawing/2014/main" id="{D325F1C7-5989-491E-9556-E332BCEED582}"/>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8" name="Rectangle 222">
          <a:extLst>
            <a:ext uri="{FF2B5EF4-FFF2-40B4-BE49-F238E27FC236}">
              <a16:creationId xmlns:a16="http://schemas.microsoft.com/office/drawing/2014/main" id="{B099051C-D35B-425A-A431-229D15A3C5D1}"/>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371475</xdr:colOff>
      <xdr:row>17</xdr:row>
      <xdr:rowOff>0</xdr:rowOff>
    </xdr:from>
    <xdr:to>
      <xdr:col>22</xdr:col>
      <xdr:colOff>276225</xdr:colOff>
      <xdr:row>17</xdr:row>
      <xdr:rowOff>0</xdr:rowOff>
    </xdr:to>
    <xdr:sp macro="" textlink="">
      <xdr:nvSpPr>
        <xdr:cNvPr id="19" name="Rectangle 224">
          <a:extLst>
            <a:ext uri="{FF2B5EF4-FFF2-40B4-BE49-F238E27FC236}">
              <a16:creationId xmlns:a16="http://schemas.microsoft.com/office/drawing/2014/main" id="{5D440D29-8235-4BEA-A169-4F6040F6E6E7}"/>
            </a:ext>
          </a:extLst>
        </xdr:cNvPr>
        <xdr:cNvSpPr>
          <a:spLocks noChangeArrowheads="1"/>
        </xdr:cNvSpPr>
      </xdr:nvSpPr>
      <xdr:spPr bwMode="auto">
        <a:xfrm>
          <a:off x="199910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0" name="Rectangle 222">
          <a:extLst>
            <a:ext uri="{FF2B5EF4-FFF2-40B4-BE49-F238E27FC236}">
              <a16:creationId xmlns:a16="http://schemas.microsoft.com/office/drawing/2014/main" id="{12D0D498-5F52-4184-9F16-E9F9878A7CAD}"/>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1" name="Rectangle 224">
          <a:extLst>
            <a:ext uri="{FF2B5EF4-FFF2-40B4-BE49-F238E27FC236}">
              <a16:creationId xmlns:a16="http://schemas.microsoft.com/office/drawing/2014/main" id="{E3796BDE-828C-4844-B86E-F95951E7D9AA}"/>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2" name="Rectangle 222">
          <a:extLst>
            <a:ext uri="{FF2B5EF4-FFF2-40B4-BE49-F238E27FC236}">
              <a16:creationId xmlns:a16="http://schemas.microsoft.com/office/drawing/2014/main" id="{32EEAA43-B20D-44C0-B00C-A00A57D24AD6}"/>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3" name="Rectangle 224">
          <a:extLst>
            <a:ext uri="{FF2B5EF4-FFF2-40B4-BE49-F238E27FC236}">
              <a16:creationId xmlns:a16="http://schemas.microsoft.com/office/drawing/2014/main" id="{7117A624-EF79-4726-9AA4-3B5B45F8447B}"/>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4" name="Rectangle 222">
          <a:extLst>
            <a:ext uri="{FF2B5EF4-FFF2-40B4-BE49-F238E27FC236}">
              <a16:creationId xmlns:a16="http://schemas.microsoft.com/office/drawing/2014/main" id="{9A36AB08-2679-450B-8EBC-12787C647222}"/>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371475</xdr:colOff>
      <xdr:row>17</xdr:row>
      <xdr:rowOff>0</xdr:rowOff>
    </xdr:from>
    <xdr:to>
      <xdr:col>24</xdr:col>
      <xdr:colOff>276225</xdr:colOff>
      <xdr:row>17</xdr:row>
      <xdr:rowOff>0</xdr:rowOff>
    </xdr:to>
    <xdr:sp macro="" textlink="">
      <xdr:nvSpPr>
        <xdr:cNvPr id="25" name="Rectangle 224">
          <a:extLst>
            <a:ext uri="{FF2B5EF4-FFF2-40B4-BE49-F238E27FC236}">
              <a16:creationId xmlns:a16="http://schemas.microsoft.com/office/drawing/2014/main" id="{418499CF-FAA1-4A3D-BBE3-CAF8F301DAEF}"/>
            </a:ext>
          </a:extLst>
        </xdr:cNvPr>
        <xdr:cNvSpPr>
          <a:spLocks noChangeArrowheads="1"/>
        </xdr:cNvSpPr>
      </xdr:nvSpPr>
      <xdr:spPr bwMode="auto">
        <a:xfrm>
          <a:off x="21210270" y="4514850"/>
          <a:ext cx="51816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9525</xdr:colOff>
      <xdr:row>0</xdr:row>
      <xdr:rowOff>0</xdr:rowOff>
    </xdr:to>
    <xdr:sp macro="" textlink="">
      <xdr:nvSpPr>
        <xdr:cNvPr id="2" name="Rectangle 24">
          <a:extLst>
            <a:ext uri="{FF2B5EF4-FFF2-40B4-BE49-F238E27FC236}">
              <a16:creationId xmlns:a16="http://schemas.microsoft.com/office/drawing/2014/main" id="{FB5ED294-D8EF-4BE8-8AEC-0C8D2956205D}"/>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3" name="Rectangle 25">
          <a:extLst>
            <a:ext uri="{FF2B5EF4-FFF2-40B4-BE49-F238E27FC236}">
              <a16:creationId xmlns:a16="http://schemas.microsoft.com/office/drawing/2014/main" id="{6C0FC36C-4483-4F34-AB0E-BC799329D8E2}"/>
            </a:ext>
          </a:extLst>
        </xdr:cNvPr>
        <xdr:cNvSpPr>
          <a:spLocks noChangeArrowheads="1"/>
        </xdr:cNvSpPr>
      </xdr:nvSpPr>
      <xdr:spPr bwMode="auto">
        <a:xfrm>
          <a:off x="806958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26">
          <a:extLst>
            <a:ext uri="{FF2B5EF4-FFF2-40B4-BE49-F238E27FC236}">
              <a16:creationId xmlns:a16="http://schemas.microsoft.com/office/drawing/2014/main" id="{1554F70D-752E-4E18-8956-758CF7F0D087}"/>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5" name="Rectangle 27">
          <a:extLst>
            <a:ext uri="{FF2B5EF4-FFF2-40B4-BE49-F238E27FC236}">
              <a16:creationId xmlns:a16="http://schemas.microsoft.com/office/drawing/2014/main" id="{63233C2A-37E5-4F84-AA52-5B3EA2504A9A}"/>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6" name="Line 28">
          <a:extLst>
            <a:ext uri="{FF2B5EF4-FFF2-40B4-BE49-F238E27FC236}">
              <a16:creationId xmlns:a16="http://schemas.microsoft.com/office/drawing/2014/main" id="{3BBFF5DA-8B1F-4D65-8B30-FA513AB4117A}"/>
            </a:ext>
          </a:extLst>
        </xdr:cNvPr>
        <xdr:cNvSpPr>
          <a:spLocks noChangeShapeType="1"/>
        </xdr:cNvSpPr>
      </xdr:nvSpPr>
      <xdr:spPr bwMode="auto">
        <a:xfrm>
          <a:off x="806958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7" name="Rectangle 29">
          <a:extLst>
            <a:ext uri="{FF2B5EF4-FFF2-40B4-BE49-F238E27FC236}">
              <a16:creationId xmlns:a16="http://schemas.microsoft.com/office/drawing/2014/main" id="{0372DEAB-5E96-4504-B849-30BA55B3BE61}"/>
            </a:ext>
          </a:extLst>
        </xdr:cNvPr>
        <xdr:cNvSpPr>
          <a:spLocks noChangeArrowheads="1"/>
        </xdr:cNvSpPr>
      </xdr:nvSpPr>
      <xdr:spPr bwMode="auto">
        <a:xfrm>
          <a:off x="806958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30">
          <a:extLst>
            <a:ext uri="{FF2B5EF4-FFF2-40B4-BE49-F238E27FC236}">
              <a16:creationId xmlns:a16="http://schemas.microsoft.com/office/drawing/2014/main" id="{FDA4AFC2-0396-4274-AF19-067EC3626402}"/>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9" name="Rectangle 31">
          <a:extLst>
            <a:ext uri="{FF2B5EF4-FFF2-40B4-BE49-F238E27FC236}">
              <a16:creationId xmlns:a16="http://schemas.microsoft.com/office/drawing/2014/main" id="{57693FCB-0B3F-4FC2-92C2-FAD60E7CD96A}"/>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10" name="Line 32">
          <a:extLst>
            <a:ext uri="{FF2B5EF4-FFF2-40B4-BE49-F238E27FC236}">
              <a16:creationId xmlns:a16="http://schemas.microsoft.com/office/drawing/2014/main" id="{A83F4D9D-6EBB-40D2-B0ED-FB370D1222F8}"/>
            </a:ext>
          </a:extLst>
        </xdr:cNvPr>
        <xdr:cNvSpPr>
          <a:spLocks noChangeShapeType="1"/>
        </xdr:cNvSpPr>
      </xdr:nvSpPr>
      <xdr:spPr bwMode="auto">
        <a:xfrm>
          <a:off x="806958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11" name="Rectangle 33">
          <a:extLst>
            <a:ext uri="{FF2B5EF4-FFF2-40B4-BE49-F238E27FC236}">
              <a16:creationId xmlns:a16="http://schemas.microsoft.com/office/drawing/2014/main" id="{57035D84-A7E6-404A-A0DD-620A5DCB5EFA}"/>
            </a:ext>
          </a:extLst>
        </xdr:cNvPr>
        <xdr:cNvSpPr>
          <a:spLocks noChangeArrowheads="1"/>
        </xdr:cNvSpPr>
      </xdr:nvSpPr>
      <xdr:spPr bwMode="auto">
        <a:xfrm>
          <a:off x="806958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34">
          <a:extLst>
            <a:ext uri="{FF2B5EF4-FFF2-40B4-BE49-F238E27FC236}">
              <a16:creationId xmlns:a16="http://schemas.microsoft.com/office/drawing/2014/main" id="{37FF863F-E107-4B78-852A-ABB6E37BFB60}"/>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13" name="Rectangle 35">
          <a:extLst>
            <a:ext uri="{FF2B5EF4-FFF2-40B4-BE49-F238E27FC236}">
              <a16:creationId xmlns:a16="http://schemas.microsoft.com/office/drawing/2014/main" id="{D000C22C-3E3B-4B4F-BDA0-90A5028F04F5}"/>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14" name="Line 36">
          <a:extLst>
            <a:ext uri="{FF2B5EF4-FFF2-40B4-BE49-F238E27FC236}">
              <a16:creationId xmlns:a16="http://schemas.microsoft.com/office/drawing/2014/main" id="{F22C9BCD-4884-4055-A4B7-3AC6AB492777}"/>
            </a:ext>
          </a:extLst>
        </xdr:cNvPr>
        <xdr:cNvSpPr>
          <a:spLocks noChangeShapeType="1"/>
        </xdr:cNvSpPr>
      </xdr:nvSpPr>
      <xdr:spPr bwMode="auto">
        <a:xfrm>
          <a:off x="806958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15" name="Rectangle 37">
          <a:extLst>
            <a:ext uri="{FF2B5EF4-FFF2-40B4-BE49-F238E27FC236}">
              <a16:creationId xmlns:a16="http://schemas.microsoft.com/office/drawing/2014/main" id="{89C8B446-5CAB-435E-AD5A-CB63892B4671}"/>
            </a:ext>
          </a:extLst>
        </xdr:cNvPr>
        <xdr:cNvSpPr>
          <a:spLocks noChangeArrowheads="1"/>
        </xdr:cNvSpPr>
      </xdr:nvSpPr>
      <xdr:spPr bwMode="auto">
        <a:xfrm>
          <a:off x="806958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16" name="Line 38">
          <a:extLst>
            <a:ext uri="{FF2B5EF4-FFF2-40B4-BE49-F238E27FC236}">
              <a16:creationId xmlns:a16="http://schemas.microsoft.com/office/drawing/2014/main" id="{6F802E5C-39BF-458B-8BC4-01867DD51747}"/>
            </a:ext>
          </a:extLst>
        </xdr:cNvPr>
        <xdr:cNvSpPr>
          <a:spLocks noChangeShapeType="1"/>
        </xdr:cNvSpPr>
      </xdr:nvSpPr>
      <xdr:spPr bwMode="auto">
        <a:xfrm>
          <a:off x="0"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17" name="Rectangle 39">
          <a:extLst>
            <a:ext uri="{FF2B5EF4-FFF2-40B4-BE49-F238E27FC236}">
              <a16:creationId xmlns:a16="http://schemas.microsoft.com/office/drawing/2014/main" id="{B8FDBEAB-7B4B-402E-8486-6E4C062BCFCB}"/>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18" name="Line 40">
          <a:extLst>
            <a:ext uri="{FF2B5EF4-FFF2-40B4-BE49-F238E27FC236}">
              <a16:creationId xmlns:a16="http://schemas.microsoft.com/office/drawing/2014/main" id="{91F86CF2-C9BA-4482-A59A-77942167237E}"/>
            </a:ext>
          </a:extLst>
        </xdr:cNvPr>
        <xdr:cNvSpPr>
          <a:spLocks noChangeShapeType="1"/>
        </xdr:cNvSpPr>
      </xdr:nvSpPr>
      <xdr:spPr bwMode="auto">
        <a:xfrm>
          <a:off x="8069580"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19" name="Rectangle 41">
          <a:extLst>
            <a:ext uri="{FF2B5EF4-FFF2-40B4-BE49-F238E27FC236}">
              <a16:creationId xmlns:a16="http://schemas.microsoft.com/office/drawing/2014/main" id="{C37BF2FF-01F1-449A-9244-7112282F2192}"/>
            </a:ext>
          </a:extLst>
        </xdr:cNvPr>
        <xdr:cNvSpPr>
          <a:spLocks noChangeArrowheads="1"/>
        </xdr:cNvSpPr>
      </xdr:nvSpPr>
      <xdr:spPr bwMode="auto">
        <a:xfrm>
          <a:off x="806958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0" name="Line 42">
          <a:extLst>
            <a:ext uri="{FF2B5EF4-FFF2-40B4-BE49-F238E27FC236}">
              <a16:creationId xmlns:a16="http://schemas.microsoft.com/office/drawing/2014/main" id="{F84652D1-E720-405E-9379-1142979EC505}"/>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1" name="Rectangle 43">
          <a:extLst>
            <a:ext uri="{FF2B5EF4-FFF2-40B4-BE49-F238E27FC236}">
              <a16:creationId xmlns:a16="http://schemas.microsoft.com/office/drawing/2014/main" id="{0A21D4A8-0B87-4BE8-A9C5-914E256F4492}"/>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2" name="Line 44">
          <a:extLst>
            <a:ext uri="{FF2B5EF4-FFF2-40B4-BE49-F238E27FC236}">
              <a16:creationId xmlns:a16="http://schemas.microsoft.com/office/drawing/2014/main" id="{DEAC8864-4835-4CDA-AE0D-BC9B8E51790C}"/>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 name="Rectangle 45">
          <a:extLst>
            <a:ext uri="{FF2B5EF4-FFF2-40B4-BE49-F238E27FC236}">
              <a16:creationId xmlns:a16="http://schemas.microsoft.com/office/drawing/2014/main" id="{C0EC0721-1F13-437D-921E-000D6F0A7109}"/>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4" name="Line 46">
          <a:extLst>
            <a:ext uri="{FF2B5EF4-FFF2-40B4-BE49-F238E27FC236}">
              <a16:creationId xmlns:a16="http://schemas.microsoft.com/office/drawing/2014/main" id="{DDD8C184-E33C-48EF-B4A7-0D7EC1DCB5C1}"/>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5" name="Line 48">
          <a:extLst>
            <a:ext uri="{FF2B5EF4-FFF2-40B4-BE49-F238E27FC236}">
              <a16:creationId xmlns:a16="http://schemas.microsoft.com/office/drawing/2014/main" id="{4DBE9990-8478-47E6-A454-5C4B3EEA8A2F}"/>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6" name="Rectangle 49">
          <a:extLst>
            <a:ext uri="{FF2B5EF4-FFF2-40B4-BE49-F238E27FC236}">
              <a16:creationId xmlns:a16="http://schemas.microsoft.com/office/drawing/2014/main" id="{7F1CBFE5-8F7F-4DD1-BD9D-2912CA6A1842}"/>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7" name="Line 50">
          <a:extLst>
            <a:ext uri="{FF2B5EF4-FFF2-40B4-BE49-F238E27FC236}">
              <a16:creationId xmlns:a16="http://schemas.microsoft.com/office/drawing/2014/main" id="{1954B13D-AAAE-4586-9631-7B58F5EF5880}"/>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8" name="Rectangle 51">
          <a:extLst>
            <a:ext uri="{FF2B5EF4-FFF2-40B4-BE49-F238E27FC236}">
              <a16:creationId xmlns:a16="http://schemas.microsoft.com/office/drawing/2014/main" id="{ECC4A184-4549-4ADD-ADCF-6596E6F60421}"/>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9" name="Line 52">
          <a:extLst>
            <a:ext uri="{FF2B5EF4-FFF2-40B4-BE49-F238E27FC236}">
              <a16:creationId xmlns:a16="http://schemas.microsoft.com/office/drawing/2014/main" id="{09FAC72E-5AA4-4AF2-B027-94CB2E07487D}"/>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30" name="Rectangle 53">
          <a:extLst>
            <a:ext uri="{FF2B5EF4-FFF2-40B4-BE49-F238E27FC236}">
              <a16:creationId xmlns:a16="http://schemas.microsoft.com/office/drawing/2014/main" id="{5E17B506-0F92-4D33-9ABB-99D5488D4313}"/>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31" name="Line 54">
          <a:extLst>
            <a:ext uri="{FF2B5EF4-FFF2-40B4-BE49-F238E27FC236}">
              <a16:creationId xmlns:a16="http://schemas.microsoft.com/office/drawing/2014/main" id="{01210126-5D1E-4CA6-BB6F-3E72C1D68AD8}"/>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32" name="Rectangle 55">
          <a:extLst>
            <a:ext uri="{FF2B5EF4-FFF2-40B4-BE49-F238E27FC236}">
              <a16:creationId xmlns:a16="http://schemas.microsoft.com/office/drawing/2014/main" id="{3354EBBE-0B28-4593-A15F-B95F19F39845}"/>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33" name="Line 56">
          <a:extLst>
            <a:ext uri="{FF2B5EF4-FFF2-40B4-BE49-F238E27FC236}">
              <a16:creationId xmlns:a16="http://schemas.microsoft.com/office/drawing/2014/main" id="{E4BC15DC-F903-4B01-B87C-515D430C0E96}"/>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34" name="Rectangle 57">
          <a:extLst>
            <a:ext uri="{FF2B5EF4-FFF2-40B4-BE49-F238E27FC236}">
              <a16:creationId xmlns:a16="http://schemas.microsoft.com/office/drawing/2014/main" id="{149B18B3-EAD2-4F36-A2EE-DD006721F739}"/>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35" name="Line 58">
          <a:extLst>
            <a:ext uri="{FF2B5EF4-FFF2-40B4-BE49-F238E27FC236}">
              <a16:creationId xmlns:a16="http://schemas.microsoft.com/office/drawing/2014/main" id="{6B533831-AF25-42B3-9905-FA330404D8AD}"/>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36" name="Rectangle 59">
          <a:extLst>
            <a:ext uri="{FF2B5EF4-FFF2-40B4-BE49-F238E27FC236}">
              <a16:creationId xmlns:a16="http://schemas.microsoft.com/office/drawing/2014/main" id="{25B5154F-DD82-4352-8C83-416DC2C0ABEF}"/>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37" name="Line 60">
          <a:extLst>
            <a:ext uri="{FF2B5EF4-FFF2-40B4-BE49-F238E27FC236}">
              <a16:creationId xmlns:a16="http://schemas.microsoft.com/office/drawing/2014/main" id="{198F5B33-2A7C-4DC0-9DB9-4F2DF545CA16}"/>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38" name="Rectangle 61">
          <a:extLst>
            <a:ext uri="{FF2B5EF4-FFF2-40B4-BE49-F238E27FC236}">
              <a16:creationId xmlns:a16="http://schemas.microsoft.com/office/drawing/2014/main" id="{2FD72DBF-FB7E-48F9-B0C7-1D0534B38FA4}"/>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39" name="Line 62">
          <a:extLst>
            <a:ext uri="{FF2B5EF4-FFF2-40B4-BE49-F238E27FC236}">
              <a16:creationId xmlns:a16="http://schemas.microsoft.com/office/drawing/2014/main" id="{7EEC0C8A-F46C-430F-9D2C-834704E05FF7}"/>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40" name="Rectangle 63">
          <a:extLst>
            <a:ext uri="{FF2B5EF4-FFF2-40B4-BE49-F238E27FC236}">
              <a16:creationId xmlns:a16="http://schemas.microsoft.com/office/drawing/2014/main" id="{D40211B5-6FD9-4EBA-9300-6399E9B44C3D}"/>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41" name="Line 64">
          <a:extLst>
            <a:ext uri="{FF2B5EF4-FFF2-40B4-BE49-F238E27FC236}">
              <a16:creationId xmlns:a16="http://schemas.microsoft.com/office/drawing/2014/main" id="{458532A1-9237-498E-A798-F3BB2BB19269}"/>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42" name="Rectangle 65">
          <a:extLst>
            <a:ext uri="{FF2B5EF4-FFF2-40B4-BE49-F238E27FC236}">
              <a16:creationId xmlns:a16="http://schemas.microsoft.com/office/drawing/2014/main" id="{162866FA-6A54-434C-A9A2-D1A129FE699F}"/>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43" name="Line 66">
          <a:extLst>
            <a:ext uri="{FF2B5EF4-FFF2-40B4-BE49-F238E27FC236}">
              <a16:creationId xmlns:a16="http://schemas.microsoft.com/office/drawing/2014/main" id="{0634166C-5297-4FB4-A4F4-7A0F33F18A62}"/>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44" name="Rectangle 67">
          <a:extLst>
            <a:ext uri="{FF2B5EF4-FFF2-40B4-BE49-F238E27FC236}">
              <a16:creationId xmlns:a16="http://schemas.microsoft.com/office/drawing/2014/main" id="{13E34249-CE36-45B5-9783-0CD0BA0E3888}"/>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45" name="Line 68">
          <a:extLst>
            <a:ext uri="{FF2B5EF4-FFF2-40B4-BE49-F238E27FC236}">
              <a16:creationId xmlns:a16="http://schemas.microsoft.com/office/drawing/2014/main" id="{1FADFBC9-20B1-4410-ACAC-868676258C7C}"/>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46" name="Rectangle 69">
          <a:extLst>
            <a:ext uri="{FF2B5EF4-FFF2-40B4-BE49-F238E27FC236}">
              <a16:creationId xmlns:a16="http://schemas.microsoft.com/office/drawing/2014/main" id="{5EB52198-C17F-4B0C-A47E-A9489E21876A}"/>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47" name="Rectangle 71">
          <a:extLst>
            <a:ext uri="{FF2B5EF4-FFF2-40B4-BE49-F238E27FC236}">
              <a16:creationId xmlns:a16="http://schemas.microsoft.com/office/drawing/2014/main" id="{4F63827A-0BA6-439F-B3EA-31ED97078374}"/>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48" name="Line 72">
          <a:extLst>
            <a:ext uri="{FF2B5EF4-FFF2-40B4-BE49-F238E27FC236}">
              <a16:creationId xmlns:a16="http://schemas.microsoft.com/office/drawing/2014/main" id="{9696C7CA-8722-4307-B93E-06F7D3890967}"/>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49" name="Rectangle 73">
          <a:extLst>
            <a:ext uri="{FF2B5EF4-FFF2-40B4-BE49-F238E27FC236}">
              <a16:creationId xmlns:a16="http://schemas.microsoft.com/office/drawing/2014/main" id="{487E3B0A-0709-4C58-A92A-E49CFEAD59F6}"/>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50" name="Line 74">
          <a:extLst>
            <a:ext uri="{FF2B5EF4-FFF2-40B4-BE49-F238E27FC236}">
              <a16:creationId xmlns:a16="http://schemas.microsoft.com/office/drawing/2014/main" id="{205C2499-928D-4EC6-A31F-FE1D3FCF264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51" name="Rectangle 75">
          <a:extLst>
            <a:ext uri="{FF2B5EF4-FFF2-40B4-BE49-F238E27FC236}">
              <a16:creationId xmlns:a16="http://schemas.microsoft.com/office/drawing/2014/main" id="{828D783C-1490-44BE-8D81-6FB8DBF32642}"/>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52" name="Line 76">
          <a:extLst>
            <a:ext uri="{FF2B5EF4-FFF2-40B4-BE49-F238E27FC236}">
              <a16:creationId xmlns:a16="http://schemas.microsoft.com/office/drawing/2014/main" id="{B59FA944-5893-4DAF-9058-FC7E5580729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53" name="Rectangle 77">
          <a:extLst>
            <a:ext uri="{FF2B5EF4-FFF2-40B4-BE49-F238E27FC236}">
              <a16:creationId xmlns:a16="http://schemas.microsoft.com/office/drawing/2014/main" id="{C7549650-39D6-4C0F-B19D-B6F06D44D960}"/>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54" name="Line 78">
          <a:extLst>
            <a:ext uri="{FF2B5EF4-FFF2-40B4-BE49-F238E27FC236}">
              <a16:creationId xmlns:a16="http://schemas.microsoft.com/office/drawing/2014/main" id="{93A56741-84AE-4DAC-A8F0-98C3E5A03071}"/>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55" name="Rectangle 79">
          <a:extLst>
            <a:ext uri="{FF2B5EF4-FFF2-40B4-BE49-F238E27FC236}">
              <a16:creationId xmlns:a16="http://schemas.microsoft.com/office/drawing/2014/main" id="{DC31F454-D987-4B1E-B4FA-7865E1153ADB}"/>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56" name="Line 80">
          <a:extLst>
            <a:ext uri="{FF2B5EF4-FFF2-40B4-BE49-F238E27FC236}">
              <a16:creationId xmlns:a16="http://schemas.microsoft.com/office/drawing/2014/main" id="{C6438490-C42F-462D-96F4-F8C5591D51F7}"/>
            </a:ext>
          </a:extLst>
        </xdr:cNvPr>
        <xdr:cNvSpPr>
          <a:spLocks noChangeShapeType="1"/>
        </xdr:cNvSpPr>
      </xdr:nvSpPr>
      <xdr:spPr bwMode="auto">
        <a:xfrm>
          <a:off x="807910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57" name="Rectangle 81">
          <a:extLst>
            <a:ext uri="{FF2B5EF4-FFF2-40B4-BE49-F238E27FC236}">
              <a16:creationId xmlns:a16="http://schemas.microsoft.com/office/drawing/2014/main" id="{F5193D47-9234-4A87-B393-DD11D0BA1F50}"/>
            </a:ext>
          </a:extLst>
        </xdr:cNvPr>
        <xdr:cNvSpPr>
          <a:spLocks noChangeArrowheads="1"/>
        </xdr:cNvSpPr>
      </xdr:nvSpPr>
      <xdr:spPr bwMode="auto">
        <a:xfrm>
          <a:off x="807910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58" name="Line 82">
          <a:extLst>
            <a:ext uri="{FF2B5EF4-FFF2-40B4-BE49-F238E27FC236}">
              <a16:creationId xmlns:a16="http://schemas.microsoft.com/office/drawing/2014/main" id="{5E98F2A5-B08C-4297-BDE6-F6536D349D96}"/>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59" name="Line 84">
          <a:extLst>
            <a:ext uri="{FF2B5EF4-FFF2-40B4-BE49-F238E27FC236}">
              <a16:creationId xmlns:a16="http://schemas.microsoft.com/office/drawing/2014/main" id="{0FA28683-4437-47B3-9FB8-960CEC5C938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60" name="Line 86">
          <a:extLst>
            <a:ext uri="{FF2B5EF4-FFF2-40B4-BE49-F238E27FC236}">
              <a16:creationId xmlns:a16="http://schemas.microsoft.com/office/drawing/2014/main" id="{060AD6D4-E166-4E82-A492-FB4622B8592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61" name="Rectangle 87">
          <a:extLst>
            <a:ext uri="{FF2B5EF4-FFF2-40B4-BE49-F238E27FC236}">
              <a16:creationId xmlns:a16="http://schemas.microsoft.com/office/drawing/2014/main" id="{92F693D4-F86A-4140-A0B2-1F53390FA1FF}"/>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62" name="Line 88">
          <a:extLst>
            <a:ext uri="{FF2B5EF4-FFF2-40B4-BE49-F238E27FC236}">
              <a16:creationId xmlns:a16="http://schemas.microsoft.com/office/drawing/2014/main" id="{DA3C3A60-BBBF-4A64-823D-256AB97BFFB2}"/>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63" name="Rectangle 89">
          <a:extLst>
            <a:ext uri="{FF2B5EF4-FFF2-40B4-BE49-F238E27FC236}">
              <a16:creationId xmlns:a16="http://schemas.microsoft.com/office/drawing/2014/main" id="{5F5B68B2-1580-41E1-AE81-18FDB4C7A642}"/>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64" name="Line 90">
          <a:extLst>
            <a:ext uri="{FF2B5EF4-FFF2-40B4-BE49-F238E27FC236}">
              <a16:creationId xmlns:a16="http://schemas.microsoft.com/office/drawing/2014/main" id="{C7270A8C-50F1-46C2-9AB1-4576A67A79D8}"/>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65" name="Rectangle 91">
          <a:extLst>
            <a:ext uri="{FF2B5EF4-FFF2-40B4-BE49-F238E27FC236}">
              <a16:creationId xmlns:a16="http://schemas.microsoft.com/office/drawing/2014/main" id="{9FBDDEB6-150B-4FD1-83AD-2DA14673FD8C}"/>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66" name="Line 92">
          <a:extLst>
            <a:ext uri="{FF2B5EF4-FFF2-40B4-BE49-F238E27FC236}">
              <a16:creationId xmlns:a16="http://schemas.microsoft.com/office/drawing/2014/main" id="{D37E22C6-17D9-4F1A-80EC-49F5077A34C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67" name="Rectangle 93">
          <a:extLst>
            <a:ext uri="{FF2B5EF4-FFF2-40B4-BE49-F238E27FC236}">
              <a16:creationId xmlns:a16="http://schemas.microsoft.com/office/drawing/2014/main" id="{885231E9-ACA7-49E5-9D35-8BCC30835152}"/>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68" name="Line 94">
          <a:extLst>
            <a:ext uri="{FF2B5EF4-FFF2-40B4-BE49-F238E27FC236}">
              <a16:creationId xmlns:a16="http://schemas.microsoft.com/office/drawing/2014/main" id="{D434F416-FFC7-40CB-83C9-1F40D1730DE0}"/>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69" name="Rectangle 95">
          <a:extLst>
            <a:ext uri="{FF2B5EF4-FFF2-40B4-BE49-F238E27FC236}">
              <a16:creationId xmlns:a16="http://schemas.microsoft.com/office/drawing/2014/main" id="{A07194A2-0505-4BF6-BB91-0D6548713656}"/>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70" name="Line 96">
          <a:extLst>
            <a:ext uri="{FF2B5EF4-FFF2-40B4-BE49-F238E27FC236}">
              <a16:creationId xmlns:a16="http://schemas.microsoft.com/office/drawing/2014/main" id="{F32D0789-BF97-498E-B9C5-4F07514803C5}"/>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71" name="Rectangle 97">
          <a:extLst>
            <a:ext uri="{FF2B5EF4-FFF2-40B4-BE49-F238E27FC236}">
              <a16:creationId xmlns:a16="http://schemas.microsoft.com/office/drawing/2014/main" id="{A0E67C77-16E6-4FA7-856B-8F1E17632697}"/>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72" name="Line 98">
          <a:extLst>
            <a:ext uri="{FF2B5EF4-FFF2-40B4-BE49-F238E27FC236}">
              <a16:creationId xmlns:a16="http://schemas.microsoft.com/office/drawing/2014/main" id="{5DCC62B0-452F-437B-89B6-B972F51266D0}"/>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73" name="Rectangle 99">
          <a:extLst>
            <a:ext uri="{FF2B5EF4-FFF2-40B4-BE49-F238E27FC236}">
              <a16:creationId xmlns:a16="http://schemas.microsoft.com/office/drawing/2014/main" id="{45AACB6D-3343-4709-A206-33C1CC363A6C}"/>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74" name="Line 100">
          <a:extLst>
            <a:ext uri="{FF2B5EF4-FFF2-40B4-BE49-F238E27FC236}">
              <a16:creationId xmlns:a16="http://schemas.microsoft.com/office/drawing/2014/main" id="{5B17B4C9-EA07-46C3-8DF5-CEC3F7817FA9}"/>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75" name="Rectangle 101">
          <a:extLst>
            <a:ext uri="{FF2B5EF4-FFF2-40B4-BE49-F238E27FC236}">
              <a16:creationId xmlns:a16="http://schemas.microsoft.com/office/drawing/2014/main" id="{3D7FCDB4-3A1A-4C42-A870-B0B93A3055FA}"/>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76" name="Line 102">
          <a:extLst>
            <a:ext uri="{FF2B5EF4-FFF2-40B4-BE49-F238E27FC236}">
              <a16:creationId xmlns:a16="http://schemas.microsoft.com/office/drawing/2014/main" id="{F1D76078-86A1-4FC1-B7A4-DFD8C69A11B2}"/>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77" name="Rectangle 103">
          <a:extLst>
            <a:ext uri="{FF2B5EF4-FFF2-40B4-BE49-F238E27FC236}">
              <a16:creationId xmlns:a16="http://schemas.microsoft.com/office/drawing/2014/main" id="{541517C1-1027-41C0-A4CF-809E3DDBA874}"/>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78" name="Line 104">
          <a:extLst>
            <a:ext uri="{FF2B5EF4-FFF2-40B4-BE49-F238E27FC236}">
              <a16:creationId xmlns:a16="http://schemas.microsoft.com/office/drawing/2014/main" id="{07CCE261-3D27-414C-906D-51BAF5748C21}"/>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79" name="Rectangle 105">
          <a:extLst>
            <a:ext uri="{FF2B5EF4-FFF2-40B4-BE49-F238E27FC236}">
              <a16:creationId xmlns:a16="http://schemas.microsoft.com/office/drawing/2014/main" id="{1C5DBC04-D72F-4048-BF57-E2385933A048}"/>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80" name="Line 106">
          <a:extLst>
            <a:ext uri="{FF2B5EF4-FFF2-40B4-BE49-F238E27FC236}">
              <a16:creationId xmlns:a16="http://schemas.microsoft.com/office/drawing/2014/main" id="{F058849B-9AED-4F47-8BC0-E5147B0297D3}"/>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81" name="Rectangle 107">
          <a:extLst>
            <a:ext uri="{FF2B5EF4-FFF2-40B4-BE49-F238E27FC236}">
              <a16:creationId xmlns:a16="http://schemas.microsoft.com/office/drawing/2014/main" id="{89323254-631C-4271-9736-17FEB884C214}"/>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82" name="Line 108">
          <a:extLst>
            <a:ext uri="{FF2B5EF4-FFF2-40B4-BE49-F238E27FC236}">
              <a16:creationId xmlns:a16="http://schemas.microsoft.com/office/drawing/2014/main" id="{4FDB02F8-811D-4564-8881-12D69025CC17}"/>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83" name="Rectangle 109">
          <a:extLst>
            <a:ext uri="{FF2B5EF4-FFF2-40B4-BE49-F238E27FC236}">
              <a16:creationId xmlns:a16="http://schemas.microsoft.com/office/drawing/2014/main" id="{36DB22A1-950F-4F93-9D43-CF8993D60187}"/>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84" name="Line 110">
          <a:extLst>
            <a:ext uri="{FF2B5EF4-FFF2-40B4-BE49-F238E27FC236}">
              <a16:creationId xmlns:a16="http://schemas.microsoft.com/office/drawing/2014/main" id="{6F74273F-EF99-48B7-9549-FCC2DA13B2C4}"/>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85" name="Rectangle 111">
          <a:extLst>
            <a:ext uri="{FF2B5EF4-FFF2-40B4-BE49-F238E27FC236}">
              <a16:creationId xmlns:a16="http://schemas.microsoft.com/office/drawing/2014/main" id="{F2A7FA11-666E-4D98-BD3B-74B56C2BC557}"/>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86" name="Line 112">
          <a:extLst>
            <a:ext uri="{FF2B5EF4-FFF2-40B4-BE49-F238E27FC236}">
              <a16:creationId xmlns:a16="http://schemas.microsoft.com/office/drawing/2014/main" id="{74F90F32-68CB-49F6-AA2A-ED1875E93433}"/>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87" name="Rectangle 113">
          <a:extLst>
            <a:ext uri="{FF2B5EF4-FFF2-40B4-BE49-F238E27FC236}">
              <a16:creationId xmlns:a16="http://schemas.microsoft.com/office/drawing/2014/main" id="{DBAA927F-9E30-4764-BC2D-16BC7C7A5419}"/>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88" name="Line 114">
          <a:extLst>
            <a:ext uri="{FF2B5EF4-FFF2-40B4-BE49-F238E27FC236}">
              <a16:creationId xmlns:a16="http://schemas.microsoft.com/office/drawing/2014/main" id="{78618BE4-E0EC-4AB1-B7DD-6D6121A4F603}"/>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89" name="Rectangle 115">
          <a:extLst>
            <a:ext uri="{FF2B5EF4-FFF2-40B4-BE49-F238E27FC236}">
              <a16:creationId xmlns:a16="http://schemas.microsoft.com/office/drawing/2014/main" id="{3C3C75E5-F2A9-4985-ACED-6ADC5706503B}"/>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90" name="Line 116">
          <a:extLst>
            <a:ext uri="{FF2B5EF4-FFF2-40B4-BE49-F238E27FC236}">
              <a16:creationId xmlns:a16="http://schemas.microsoft.com/office/drawing/2014/main" id="{17732C98-1366-4EC5-8741-B3A09E50C3D8}"/>
            </a:ext>
          </a:extLst>
        </xdr:cNvPr>
        <xdr:cNvSpPr>
          <a:spLocks noChangeShapeType="1"/>
        </xdr:cNvSpPr>
      </xdr:nvSpPr>
      <xdr:spPr bwMode="auto">
        <a:xfrm>
          <a:off x="0" y="0"/>
          <a:ext cx="807910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91" name="Rectangle 117">
          <a:extLst>
            <a:ext uri="{FF2B5EF4-FFF2-40B4-BE49-F238E27FC236}">
              <a16:creationId xmlns:a16="http://schemas.microsoft.com/office/drawing/2014/main" id="{2BC8F2C3-56D1-4E87-A315-907BD5DA6CB3}"/>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12</xdr:col>
      <xdr:colOff>582930</xdr:colOff>
      <xdr:row>0</xdr:row>
      <xdr:rowOff>9525</xdr:rowOff>
    </xdr:to>
    <xdr:sp macro="" textlink="">
      <xdr:nvSpPr>
        <xdr:cNvPr id="92" name="Line 118">
          <a:extLst>
            <a:ext uri="{FF2B5EF4-FFF2-40B4-BE49-F238E27FC236}">
              <a16:creationId xmlns:a16="http://schemas.microsoft.com/office/drawing/2014/main" id="{98225D8D-FD56-4D4A-B531-EAA3BF7E0D6C}"/>
            </a:ext>
          </a:extLst>
        </xdr:cNvPr>
        <xdr:cNvSpPr>
          <a:spLocks noChangeShapeType="1"/>
        </xdr:cNvSpPr>
      </xdr:nvSpPr>
      <xdr:spPr bwMode="auto">
        <a:xfrm>
          <a:off x="0" y="9525"/>
          <a:ext cx="1559433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93" name="Rectangle 119">
          <a:extLst>
            <a:ext uri="{FF2B5EF4-FFF2-40B4-BE49-F238E27FC236}">
              <a16:creationId xmlns:a16="http://schemas.microsoft.com/office/drawing/2014/main" id="{189D144D-1F35-4514-A448-01502A992927}"/>
            </a:ext>
          </a:extLst>
        </xdr:cNvPr>
        <xdr:cNvSpPr>
          <a:spLocks noChangeArrowheads="1"/>
        </xdr:cNvSpPr>
      </xdr:nvSpPr>
      <xdr:spPr bwMode="auto">
        <a:xfrm>
          <a:off x="0" y="0"/>
          <a:ext cx="808863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1055370</xdr:colOff>
      <xdr:row>46</xdr:row>
      <xdr:rowOff>160863</xdr:rowOff>
    </xdr:from>
    <xdr:to>
      <xdr:col>0</xdr:col>
      <xdr:colOff>7200900</xdr:colOff>
      <xdr:row>58</xdr:row>
      <xdr:rowOff>162986</xdr:rowOff>
    </xdr:to>
    <xdr:pic>
      <xdr:nvPicPr>
        <xdr:cNvPr id="94" name="Picture 120">
          <a:extLst>
            <a:ext uri="{FF2B5EF4-FFF2-40B4-BE49-F238E27FC236}">
              <a16:creationId xmlns:a16="http://schemas.microsoft.com/office/drawing/2014/main" id="{F1AF7C5F-EABA-4BF1-BEBF-9C7E8BA49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21030" y="7872303"/>
          <a:ext cx="3810" cy="2013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9525</xdr:colOff>
      <xdr:row>0</xdr:row>
      <xdr:rowOff>0</xdr:rowOff>
    </xdr:to>
    <xdr:sp macro="" textlink="">
      <xdr:nvSpPr>
        <xdr:cNvPr id="23644" name="Rectangle 24">
          <a:extLst>
            <a:ext uri="{FF2B5EF4-FFF2-40B4-BE49-F238E27FC236}">
              <a16:creationId xmlns:a16="http://schemas.microsoft.com/office/drawing/2014/main" id="{00000000-0008-0000-3400-00005C5C0000}"/>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45" name="Rectangle 25">
          <a:extLst>
            <a:ext uri="{FF2B5EF4-FFF2-40B4-BE49-F238E27FC236}">
              <a16:creationId xmlns:a16="http://schemas.microsoft.com/office/drawing/2014/main" id="{00000000-0008-0000-3400-00005D5C0000}"/>
            </a:ext>
          </a:extLst>
        </xdr:cNvPr>
        <xdr:cNvSpPr>
          <a:spLocks noChangeArrowheads="1"/>
        </xdr:cNvSpPr>
      </xdr:nvSpPr>
      <xdr:spPr bwMode="auto">
        <a:xfrm>
          <a:off x="1514475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646" name="Line 26">
          <a:extLst>
            <a:ext uri="{FF2B5EF4-FFF2-40B4-BE49-F238E27FC236}">
              <a16:creationId xmlns:a16="http://schemas.microsoft.com/office/drawing/2014/main" id="{00000000-0008-0000-3400-00005E5C0000}"/>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23647" name="Rectangle 27">
          <a:extLst>
            <a:ext uri="{FF2B5EF4-FFF2-40B4-BE49-F238E27FC236}">
              <a16:creationId xmlns:a16="http://schemas.microsoft.com/office/drawing/2014/main" id="{00000000-0008-0000-3400-00005F5C0000}"/>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23648" name="Line 28">
          <a:extLst>
            <a:ext uri="{FF2B5EF4-FFF2-40B4-BE49-F238E27FC236}">
              <a16:creationId xmlns:a16="http://schemas.microsoft.com/office/drawing/2014/main" id="{00000000-0008-0000-3400-0000605C0000}"/>
            </a:ext>
          </a:extLst>
        </xdr:cNvPr>
        <xdr:cNvSpPr>
          <a:spLocks noChangeShapeType="1"/>
        </xdr:cNvSpPr>
      </xdr:nvSpPr>
      <xdr:spPr bwMode="auto">
        <a:xfrm>
          <a:off x="1514475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49" name="Rectangle 29">
          <a:extLst>
            <a:ext uri="{FF2B5EF4-FFF2-40B4-BE49-F238E27FC236}">
              <a16:creationId xmlns:a16="http://schemas.microsoft.com/office/drawing/2014/main" id="{00000000-0008-0000-3400-0000615C0000}"/>
            </a:ext>
          </a:extLst>
        </xdr:cNvPr>
        <xdr:cNvSpPr>
          <a:spLocks noChangeArrowheads="1"/>
        </xdr:cNvSpPr>
      </xdr:nvSpPr>
      <xdr:spPr bwMode="auto">
        <a:xfrm>
          <a:off x="1514475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650" name="Line 30">
          <a:extLst>
            <a:ext uri="{FF2B5EF4-FFF2-40B4-BE49-F238E27FC236}">
              <a16:creationId xmlns:a16="http://schemas.microsoft.com/office/drawing/2014/main" id="{00000000-0008-0000-3400-0000625C0000}"/>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23651" name="Rectangle 31">
          <a:extLst>
            <a:ext uri="{FF2B5EF4-FFF2-40B4-BE49-F238E27FC236}">
              <a16:creationId xmlns:a16="http://schemas.microsoft.com/office/drawing/2014/main" id="{00000000-0008-0000-3400-0000635C0000}"/>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23652" name="Line 32">
          <a:extLst>
            <a:ext uri="{FF2B5EF4-FFF2-40B4-BE49-F238E27FC236}">
              <a16:creationId xmlns:a16="http://schemas.microsoft.com/office/drawing/2014/main" id="{00000000-0008-0000-3400-0000645C0000}"/>
            </a:ext>
          </a:extLst>
        </xdr:cNvPr>
        <xdr:cNvSpPr>
          <a:spLocks noChangeShapeType="1"/>
        </xdr:cNvSpPr>
      </xdr:nvSpPr>
      <xdr:spPr bwMode="auto">
        <a:xfrm>
          <a:off x="1514475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53" name="Rectangle 33">
          <a:extLst>
            <a:ext uri="{FF2B5EF4-FFF2-40B4-BE49-F238E27FC236}">
              <a16:creationId xmlns:a16="http://schemas.microsoft.com/office/drawing/2014/main" id="{00000000-0008-0000-3400-0000655C0000}"/>
            </a:ext>
          </a:extLst>
        </xdr:cNvPr>
        <xdr:cNvSpPr>
          <a:spLocks noChangeArrowheads="1"/>
        </xdr:cNvSpPr>
      </xdr:nvSpPr>
      <xdr:spPr bwMode="auto">
        <a:xfrm>
          <a:off x="1514475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654" name="Line 34">
          <a:extLst>
            <a:ext uri="{FF2B5EF4-FFF2-40B4-BE49-F238E27FC236}">
              <a16:creationId xmlns:a16="http://schemas.microsoft.com/office/drawing/2014/main" id="{00000000-0008-0000-3400-0000665C0000}"/>
            </a:ext>
          </a:extLst>
        </xdr:cNvPr>
        <xdr:cNvSpPr>
          <a:spLocks noChangeShapeType="1"/>
        </xdr:cNvSpPr>
      </xdr:nvSpPr>
      <xdr:spPr bwMode="auto">
        <a:xfrm>
          <a:off x="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23655" name="Rectangle 35">
          <a:extLst>
            <a:ext uri="{FF2B5EF4-FFF2-40B4-BE49-F238E27FC236}">
              <a16:creationId xmlns:a16="http://schemas.microsoft.com/office/drawing/2014/main" id="{00000000-0008-0000-3400-0000675C0000}"/>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571500</xdr:colOff>
      <xdr:row>0</xdr:row>
      <xdr:rowOff>0</xdr:rowOff>
    </xdr:to>
    <xdr:sp macro="" textlink="">
      <xdr:nvSpPr>
        <xdr:cNvPr id="23656" name="Line 36">
          <a:extLst>
            <a:ext uri="{FF2B5EF4-FFF2-40B4-BE49-F238E27FC236}">
              <a16:creationId xmlns:a16="http://schemas.microsoft.com/office/drawing/2014/main" id="{00000000-0008-0000-3400-0000685C0000}"/>
            </a:ext>
          </a:extLst>
        </xdr:cNvPr>
        <xdr:cNvSpPr>
          <a:spLocks noChangeShapeType="1"/>
        </xdr:cNvSpPr>
      </xdr:nvSpPr>
      <xdr:spPr bwMode="auto">
        <a:xfrm>
          <a:off x="15144750" y="0"/>
          <a:ext cx="0"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57" name="Rectangle 37">
          <a:extLst>
            <a:ext uri="{FF2B5EF4-FFF2-40B4-BE49-F238E27FC236}">
              <a16:creationId xmlns:a16="http://schemas.microsoft.com/office/drawing/2014/main" id="{00000000-0008-0000-3400-0000695C0000}"/>
            </a:ext>
          </a:extLst>
        </xdr:cNvPr>
        <xdr:cNvSpPr>
          <a:spLocks noChangeArrowheads="1"/>
        </xdr:cNvSpPr>
      </xdr:nvSpPr>
      <xdr:spPr bwMode="auto">
        <a:xfrm>
          <a:off x="1514475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23658" name="Line 38">
          <a:extLst>
            <a:ext uri="{FF2B5EF4-FFF2-40B4-BE49-F238E27FC236}">
              <a16:creationId xmlns:a16="http://schemas.microsoft.com/office/drawing/2014/main" id="{00000000-0008-0000-3400-00006A5C0000}"/>
            </a:ext>
          </a:extLst>
        </xdr:cNvPr>
        <xdr:cNvSpPr>
          <a:spLocks noChangeShapeType="1"/>
        </xdr:cNvSpPr>
      </xdr:nvSpPr>
      <xdr:spPr bwMode="auto">
        <a:xfrm>
          <a:off x="0"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23659" name="Rectangle 39">
          <a:extLst>
            <a:ext uri="{FF2B5EF4-FFF2-40B4-BE49-F238E27FC236}">
              <a16:creationId xmlns:a16="http://schemas.microsoft.com/office/drawing/2014/main" id="{00000000-0008-0000-3400-00006B5C0000}"/>
            </a:ext>
          </a:extLst>
        </xdr:cNvPr>
        <xdr:cNvSpPr>
          <a:spLocks noChangeArrowheads="1"/>
        </xdr:cNvSpPr>
      </xdr:nvSpPr>
      <xdr:spPr bwMode="auto">
        <a:xfrm>
          <a:off x="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60" name="Line 40">
          <a:extLst>
            <a:ext uri="{FF2B5EF4-FFF2-40B4-BE49-F238E27FC236}">
              <a16:creationId xmlns:a16="http://schemas.microsoft.com/office/drawing/2014/main" id="{00000000-0008-0000-3400-00006C5C0000}"/>
            </a:ext>
          </a:extLst>
        </xdr:cNvPr>
        <xdr:cNvSpPr>
          <a:spLocks noChangeShapeType="1"/>
        </xdr:cNvSpPr>
      </xdr:nvSpPr>
      <xdr:spPr bwMode="auto">
        <a:xfrm>
          <a:off x="15144750"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571500</xdr:colOff>
      <xdr:row>0</xdr:row>
      <xdr:rowOff>0</xdr:rowOff>
    </xdr:from>
    <xdr:to>
      <xdr:col>12</xdr:col>
      <xdr:colOff>581025</xdr:colOff>
      <xdr:row>0</xdr:row>
      <xdr:rowOff>0</xdr:rowOff>
    </xdr:to>
    <xdr:sp macro="" textlink="">
      <xdr:nvSpPr>
        <xdr:cNvPr id="23661" name="Rectangle 41">
          <a:extLst>
            <a:ext uri="{FF2B5EF4-FFF2-40B4-BE49-F238E27FC236}">
              <a16:creationId xmlns:a16="http://schemas.microsoft.com/office/drawing/2014/main" id="{00000000-0008-0000-3400-00006D5C0000}"/>
            </a:ext>
          </a:extLst>
        </xdr:cNvPr>
        <xdr:cNvSpPr>
          <a:spLocks noChangeArrowheads="1"/>
        </xdr:cNvSpPr>
      </xdr:nvSpPr>
      <xdr:spPr bwMode="auto">
        <a:xfrm>
          <a:off x="15144750"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62" name="Line 42">
          <a:extLst>
            <a:ext uri="{FF2B5EF4-FFF2-40B4-BE49-F238E27FC236}">
              <a16:creationId xmlns:a16="http://schemas.microsoft.com/office/drawing/2014/main" id="{00000000-0008-0000-3400-00006E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63" name="Rectangle 43">
          <a:extLst>
            <a:ext uri="{FF2B5EF4-FFF2-40B4-BE49-F238E27FC236}">
              <a16:creationId xmlns:a16="http://schemas.microsoft.com/office/drawing/2014/main" id="{00000000-0008-0000-3400-00006F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64" name="Line 44">
          <a:extLst>
            <a:ext uri="{FF2B5EF4-FFF2-40B4-BE49-F238E27FC236}">
              <a16:creationId xmlns:a16="http://schemas.microsoft.com/office/drawing/2014/main" id="{00000000-0008-0000-3400-000070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65" name="Rectangle 45">
          <a:extLst>
            <a:ext uri="{FF2B5EF4-FFF2-40B4-BE49-F238E27FC236}">
              <a16:creationId xmlns:a16="http://schemas.microsoft.com/office/drawing/2014/main" id="{00000000-0008-0000-3400-000071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66" name="Line 46">
          <a:extLst>
            <a:ext uri="{FF2B5EF4-FFF2-40B4-BE49-F238E27FC236}">
              <a16:creationId xmlns:a16="http://schemas.microsoft.com/office/drawing/2014/main" id="{00000000-0008-0000-3400-000072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67" name="Line 48">
          <a:extLst>
            <a:ext uri="{FF2B5EF4-FFF2-40B4-BE49-F238E27FC236}">
              <a16:creationId xmlns:a16="http://schemas.microsoft.com/office/drawing/2014/main" id="{00000000-0008-0000-3400-000073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68" name="Rectangle 49">
          <a:extLst>
            <a:ext uri="{FF2B5EF4-FFF2-40B4-BE49-F238E27FC236}">
              <a16:creationId xmlns:a16="http://schemas.microsoft.com/office/drawing/2014/main" id="{00000000-0008-0000-3400-000074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69" name="Line 50">
          <a:extLst>
            <a:ext uri="{FF2B5EF4-FFF2-40B4-BE49-F238E27FC236}">
              <a16:creationId xmlns:a16="http://schemas.microsoft.com/office/drawing/2014/main" id="{00000000-0008-0000-3400-000075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70" name="Rectangle 51">
          <a:extLst>
            <a:ext uri="{FF2B5EF4-FFF2-40B4-BE49-F238E27FC236}">
              <a16:creationId xmlns:a16="http://schemas.microsoft.com/office/drawing/2014/main" id="{00000000-0008-0000-3400-000076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71" name="Line 52">
          <a:extLst>
            <a:ext uri="{FF2B5EF4-FFF2-40B4-BE49-F238E27FC236}">
              <a16:creationId xmlns:a16="http://schemas.microsoft.com/office/drawing/2014/main" id="{00000000-0008-0000-3400-000077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72" name="Rectangle 53">
          <a:extLst>
            <a:ext uri="{FF2B5EF4-FFF2-40B4-BE49-F238E27FC236}">
              <a16:creationId xmlns:a16="http://schemas.microsoft.com/office/drawing/2014/main" id="{00000000-0008-0000-3400-000078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73" name="Line 54">
          <a:extLst>
            <a:ext uri="{FF2B5EF4-FFF2-40B4-BE49-F238E27FC236}">
              <a16:creationId xmlns:a16="http://schemas.microsoft.com/office/drawing/2014/main" id="{00000000-0008-0000-3400-000079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74" name="Rectangle 55">
          <a:extLst>
            <a:ext uri="{FF2B5EF4-FFF2-40B4-BE49-F238E27FC236}">
              <a16:creationId xmlns:a16="http://schemas.microsoft.com/office/drawing/2014/main" id="{00000000-0008-0000-3400-00007A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75" name="Line 56">
          <a:extLst>
            <a:ext uri="{FF2B5EF4-FFF2-40B4-BE49-F238E27FC236}">
              <a16:creationId xmlns:a16="http://schemas.microsoft.com/office/drawing/2014/main" id="{00000000-0008-0000-3400-00007B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76" name="Rectangle 57">
          <a:extLst>
            <a:ext uri="{FF2B5EF4-FFF2-40B4-BE49-F238E27FC236}">
              <a16:creationId xmlns:a16="http://schemas.microsoft.com/office/drawing/2014/main" id="{00000000-0008-0000-3400-00007C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77" name="Line 58">
          <a:extLst>
            <a:ext uri="{FF2B5EF4-FFF2-40B4-BE49-F238E27FC236}">
              <a16:creationId xmlns:a16="http://schemas.microsoft.com/office/drawing/2014/main" id="{00000000-0008-0000-3400-00007D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78" name="Rectangle 59">
          <a:extLst>
            <a:ext uri="{FF2B5EF4-FFF2-40B4-BE49-F238E27FC236}">
              <a16:creationId xmlns:a16="http://schemas.microsoft.com/office/drawing/2014/main" id="{00000000-0008-0000-3400-00007E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79" name="Line 60">
          <a:extLst>
            <a:ext uri="{FF2B5EF4-FFF2-40B4-BE49-F238E27FC236}">
              <a16:creationId xmlns:a16="http://schemas.microsoft.com/office/drawing/2014/main" id="{00000000-0008-0000-3400-00007F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80" name="Rectangle 61">
          <a:extLst>
            <a:ext uri="{FF2B5EF4-FFF2-40B4-BE49-F238E27FC236}">
              <a16:creationId xmlns:a16="http://schemas.microsoft.com/office/drawing/2014/main" id="{00000000-0008-0000-3400-000080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81" name="Line 62">
          <a:extLst>
            <a:ext uri="{FF2B5EF4-FFF2-40B4-BE49-F238E27FC236}">
              <a16:creationId xmlns:a16="http://schemas.microsoft.com/office/drawing/2014/main" id="{00000000-0008-0000-3400-000081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82" name="Rectangle 63">
          <a:extLst>
            <a:ext uri="{FF2B5EF4-FFF2-40B4-BE49-F238E27FC236}">
              <a16:creationId xmlns:a16="http://schemas.microsoft.com/office/drawing/2014/main" id="{00000000-0008-0000-3400-000082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83" name="Line 64">
          <a:extLst>
            <a:ext uri="{FF2B5EF4-FFF2-40B4-BE49-F238E27FC236}">
              <a16:creationId xmlns:a16="http://schemas.microsoft.com/office/drawing/2014/main" id="{00000000-0008-0000-3400-000083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84" name="Rectangle 65">
          <a:extLst>
            <a:ext uri="{FF2B5EF4-FFF2-40B4-BE49-F238E27FC236}">
              <a16:creationId xmlns:a16="http://schemas.microsoft.com/office/drawing/2014/main" id="{00000000-0008-0000-3400-000084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85" name="Line 66">
          <a:extLst>
            <a:ext uri="{FF2B5EF4-FFF2-40B4-BE49-F238E27FC236}">
              <a16:creationId xmlns:a16="http://schemas.microsoft.com/office/drawing/2014/main" id="{00000000-0008-0000-3400-000085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86" name="Rectangle 67">
          <a:extLst>
            <a:ext uri="{FF2B5EF4-FFF2-40B4-BE49-F238E27FC236}">
              <a16:creationId xmlns:a16="http://schemas.microsoft.com/office/drawing/2014/main" id="{00000000-0008-0000-3400-000086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87" name="Line 68">
          <a:extLst>
            <a:ext uri="{FF2B5EF4-FFF2-40B4-BE49-F238E27FC236}">
              <a16:creationId xmlns:a16="http://schemas.microsoft.com/office/drawing/2014/main" id="{00000000-0008-0000-3400-000087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88" name="Rectangle 69">
          <a:extLst>
            <a:ext uri="{FF2B5EF4-FFF2-40B4-BE49-F238E27FC236}">
              <a16:creationId xmlns:a16="http://schemas.microsoft.com/office/drawing/2014/main" id="{00000000-0008-0000-3400-000088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89" name="Rectangle 71">
          <a:extLst>
            <a:ext uri="{FF2B5EF4-FFF2-40B4-BE49-F238E27FC236}">
              <a16:creationId xmlns:a16="http://schemas.microsoft.com/office/drawing/2014/main" id="{00000000-0008-0000-3400-000089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90" name="Line 72">
          <a:extLst>
            <a:ext uri="{FF2B5EF4-FFF2-40B4-BE49-F238E27FC236}">
              <a16:creationId xmlns:a16="http://schemas.microsoft.com/office/drawing/2014/main" id="{00000000-0008-0000-3400-00008A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91" name="Rectangle 73">
          <a:extLst>
            <a:ext uri="{FF2B5EF4-FFF2-40B4-BE49-F238E27FC236}">
              <a16:creationId xmlns:a16="http://schemas.microsoft.com/office/drawing/2014/main" id="{00000000-0008-0000-3400-00008B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92" name="Line 74">
          <a:extLst>
            <a:ext uri="{FF2B5EF4-FFF2-40B4-BE49-F238E27FC236}">
              <a16:creationId xmlns:a16="http://schemas.microsoft.com/office/drawing/2014/main" id="{00000000-0008-0000-3400-00008C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93" name="Rectangle 75">
          <a:extLst>
            <a:ext uri="{FF2B5EF4-FFF2-40B4-BE49-F238E27FC236}">
              <a16:creationId xmlns:a16="http://schemas.microsoft.com/office/drawing/2014/main" id="{00000000-0008-0000-3400-00008D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694" name="Line 76">
          <a:extLst>
            <a:ext uri="{FF2B5EF4-FFF2-40B4-BE49-F238E27FC236}">
              <a16:creationId xmlns:a16="http://schemas.microsoft.com/office/drawing/2014/main" id="{00000000-0008-0000-3400-00008E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695" name="Rectangle 77">
          <a:extLst>
            <a:ext uri="{FF2B5EF4-FFF2-40B4-BE49-F238E27FC236}">
              <a16:creationId xmlns:a16="http://schemas.microsoft.com/office/drawing/2014/main" id="{00000000-0008-0000-3400-00008F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96" name="Line 78">
          <a:extLst>
            <a:ext uri="{FF2B5EF4-FFF2-40B4-BE49-F238E27FC236}">
              <a16:creationId xmlns:a16="http://schemas.microsoft.com/office/drawing/2014/main" id="{00000000-0008-0000-3400-000090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97" name="Rectangle 79">
          <a:extLst>
            <a:ext uri="{FF2B5EF4-FFF2-40B4-BE49-F238E27FC236}">
              <a16:creationId xmlns:a16="http://schemas.microsoft.com/office/drawing/2014/main" id="{00000000-0008-0000-3400-000091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98" name="Line 80">
          <a:extLst>
            <a:ext uri="{FF2B5EF4-FFF2-40B4-BE49-F238E27FC236}">
              <a16:creationId xmlns:a16="http://schemas.microsoft.com/office/drawing/2014/main" id="{00000000-0008-0000-3400-0000925C0000}"/>
            </a:ext>
          </a:extLst>
        </xdr:cNvPr>
        <xdr:cNvSpPr>
          <a:spLocks noChangeShapeType="1"/>
        </xdr:cNvSpPr>
      </xdr:nvSpPr>
      <xdr:spPr bwMode="auto">
        <a:xfrm>
          <a:off x="15154275" y="0"/>
          <a:ext cx="952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581025</xdr:colOff>
      <xdr:row>0</xdr:row>
      <xdr:rowOff>0</xdr:rowOff>
    </xdr:from>
    <xdr:to>
      <xdr:col>12</xdr:col>
      <xdr:colOff>590550</xdr:colOff>
      <xdr:row>0</xdr:row>
      <xdr:rowOff>0</xdr:rowOff>
    </xdr:to>
    <xdr:sp macro="" textlink="">
      <xdr:nvSpPr>
        <xdr:cNvPr id="23699" name="Rectangle 81">
          <a:extLst>
            <a:ext uri="{FF2B5EF4-FFF2-40B4-BE49-F238E27FC236}">
              <a16:creationId xmlns:a16="http://schemas.microsoft.com/office/drawing/2014/main" id="{00000000-0008-0000-3400-0000935C0000}"/>
            </a:ext>
          </a:extLst>
        </xdr:cNvPr>
        <xdr:cNvSpPr>
          <a:spLocks noChangeArrowheads="1"/>
        </xdr:cNvSpPr>
      </xdr:nvSpPr>
      <xdr:spPr bwMode="auto">
        <a:xfrm>
          <a:off x="15154275" y="0"/>
          <a:ext cx="9525"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0" name="Line 82">
          <a:extLst>
            <a:ext uri="{FF2B5EF4-FFF2-40B4-BE49-F238E27FC236}">
              <a16:creationId xmlns:a16="http://schemas.microsoft.com/office/drawing/2014/main" id="{00000000-0008-0000-3400-000094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1" name="Line 84">
          <a:extLst>
            <a:ext uri="{FF2B5EF4-FFF2-40B4-BE49-F238E27FC236}">
              <a16:creationId xmlns:a16="http://schemas.microsoft.com/office/drawing/2014/main" id="{00000000-0008-0000-3400-000095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2" name="Line 86">
          <a:extLst>
            <a:ext uri="{FF2B5EF4-FFF2-40B4-BE49-F238E27FC236}">
              <a16:creationId xmlns:a16="http://schemas.microsoft.com/office/drawing/2014/main" id="{00000000-0008-0000-3400-000096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03" name="Rectangle 87">
          <a:extLst>
            <a:ext uri="{FF2B5EF4-FFF2-40B4-BE49-F238E27FC236}">
              <a16:creationId xmlns:a16="http://schemas.microsoft.com/office/drawing/2014/main" id="{00000000-0008-0000-3400-000097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4" name="Line 88">
          <a:extLst>
            <a:ext uri="{FF2B5EF4-FFF2-40B4-BE49-F238E27FC236}">
              <a16:creationId xmlns:a16="http://schemas.microsoft.com/office/drawing/2014/main" id="{00000000-0008-0000-3400-000098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05" name="Rectangle 89">
          <a:extLst>
            <a:ext uri="{FF2B5EF4-FFF2-40B4-BE49-F238E27FC236}">
              <a16:creationId xmlns:a16="http://schemas.microsoft.com/office/drawing/2014/main" id="{00000000-0008-0000-3400-000099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6" name="Line 90">
          <a:extLst>
            <a:ext uri="{FF2B5EF4-FFF2-40B4-BE49-F238E27FC236}">
              <a16:creationId xmlns:a16="http://schemas.microsoft.com/office/drawing/2014/main" id="{00000000-0008-0000-3400-00009A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07" name="Rectangle 91">
          <a:extLst>
            <a:ext uri="{FF2B5EF4-FFF2-40B4-BE49-F238E27FC236}">
              <a16:creationId xmlns:a16="http://schemas.microsoft.com/office/drawing/2014/main" id="{00000000-0008-0000-3400-00009B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08" name="Line 92">
          <a:extLst>
            <a:ext uri="{FF2B5EF4-FFF2-40B4-BE49-F238E27FC236}">
              <a16:creationId xmlns:a16="http://schemas.microsoft.com/office/drawing/2014/main" id="{00000000-0008-0000-3400-00009C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09" name="Rectangle 93">
          <a:extLst>
            <a:ext uri="{FF2B5EF4-FFF2-40B4-BE49-F238E27FC236}">
              <a16:creationId xmlns:a16="http://schemas.microsoft.com/office/drawing/2014/main" id="{00000000-0008-0000-3400-00009D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10" name="Line 94">
          <a:extLst>
            <a:ext uri="{FF2B5EF4-FFF2-40B4-BE49-F238E27FC236}">
              <a16:creationId xmlns:a16="http://schemas.microsoft.com/office/drawing/2014/main" id="{00000000-0008-0000-3400-00009E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11" name="Rectangle 95">
          <a:extLst>
            <a:ext uri="{FF2B5EF4-FFF2-40B4-BE49-F238E27FC236}">
              <a16:creationId xmlns:a16="http://schemas.microsoft.com/office/drawing/2014/main" id="{00000000-0008-0000-3400-00009F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12" name="Line 96">
          <a:extLst>
            <a:ext uri="{FF2B5EF4-FFF2-40B4-BE49-F238E27FC236}">
              <a16:creationId xmlns:a16="http://schemas.microsoft.com/office/drawing/2014/main" id="{00000000-0008-0000-3400-0000A0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13" name="Rectangle 97">
          <a:extLst>
            <a:ext uri="{FF2B5EF4-FFF2-40B4-BE49-F238E27FC236}">
              <a16:creationId xmlns:a16="http://schemas.microsoft.com/office/drawing/2014/main" id="{00000000-0008-0000-3400-0000A1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14" name="Line 98">
          <a:extLst>
            <a:ext uri="{FF2B5EF4-FFF2-40B4-BE49-F238E27FC236}">
              <a16:creationId xmlns:a16="http://schemas.microsoft.com/office/drawing/2014/main" id="{00000000-0008-0000-3400-0000A2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15" name="Rectangle 99">
          <a:extLst>
            <a:ext uri="{FF2B5EF4-FFF2-40B4-BE49-F238E27FC236}">
              <a16:creationId xmlns:a16="http://schemas.microsoft.com/office/drawing/2014/main" id="{00000000-0008-0000-3400-0000A3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16" name="Line 100">
          <a:extLst>
            <a:ext uri="{FF2B5EF4-FFF2-40B4-BE49-F238E27FC236}">
              <a16:creationId xmlns:a16="http://schemas.microsoft.com/office/drawing/2014/main" id="{00000000-0008-0000-3400-0000A4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17" name="Rectangle 101">
          <a:extLst>
            <a:ext uri="{FF2B5EF4-FFF2-40B4-BE49-F238E27FC236}">
              <a16:creationId xmlns:a16="http://schemas.microsoft.com/office/drawing/2014/main" id="{00000000-0008-0000-3400-0000A5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18" name="Line 102">
          <a:extLst>
            <a:ext uri="{FF2B5EF4-FFF2-40B4-BE49-F238E27FC236}">
              <a16:creationId xmlns:a16="http://schemas.microsoft.com/office/drawing/2014/main" id="{00000000-0008-0000-3400-0000A6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19" name="Rectangle 103">
          <a:extLst>
            <a:ext uri="{FF2B5EF4-FFF2-40B4-BE49-F238E27FC236}">
              <a16:creationId xmlns:a16="http://schemas.microsoft.com/office/drawing/2014/main" id="{00000000-0008-0000-3400-0000A7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20" name="Line 104">
          <a:extLst>
            <a:ext uri="{FF2B5EF4-FFF2-40B4-BE49-F238E27FC236}">
              <a16:creationId xmlns:a16="http://schemas.microsoft.com/office/drawing/2014/main" id="{00000000-0008-0000-3400-0000A8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21" name="Rectangle 105">
          <a:extLst>
            <a:ext uri="{FF2B5EF4-FFF2-40B4-BE49-F238E27FC236}">
              <a16:creationId xmlns:a16="http://schemas.microsoft.com/office/drawing/2014/main" id="{00000000-0008-0000-3400-0000A9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22" name="Line 106">
          <a:extLst>
            <a:ext uri="{FF2B5EF4-FFF2-40B4-BE49-F238E27FC236}">
              <a16:creationId xmlns:a16="http://schemas.microsoft.com/office/drawing/2014/main" id="{00000000-0008-0000-3400-0000AA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23" name="Rectangle 107">
          <a:extLst>
            <a:ext uri="{FF2B5EF4-FFF2-40B4-BE49-F238E27FC236}">
              <a16:creationId xmlns:a16="http://schemas.microsoft.com/office/drawing/2014/main" id="{00000000-0008-0000-3400-0000AB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24" name="Line 108">
          <a:extLst>
            <a:ext uri="{FF2B5EF4-FFF2-40B4-BE49-F238E27FC236}">
              <a16:creationId xmlns:a16="http://schemas.microsoft.com/office/drawing/2014/main" id="{00000000-0008-0000-3400-0000AC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25" name="Rectangle 109">
          <a:extLst>
            <a:ext uri="{FF2B5EF4-FFF2-40B4-BE49-F238E27FC236}">
              <a16:creationId xmlns:a16="http://schemas.microsoft.com/office/drawing/2014/main" id="{00000000-0008-0000-3400-0000AD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26" name="Line 110">
          <a:extLst>
            <a:ext uri="{FF2B5EF4-FFF2-40B4-BE49-F238E27FC236}">
              <a16:creationId xmlns:a16="http://schemas.microsoft.com/office/drawing/2014/main" id="{00000000-0008-0000-3400-0000AE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27" name="Rectangle 111">
          <a:extLst>
            <a:ext uri="{FF2B5EF4-FFF2-40B4-BE49-F238E27FC236}">
              <a16:creationId xmlns:a16="http://schemas.microsoft.com/office/drawing/2014/main" id="{00000000-0008-0000-3400-0000AF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28" name="Line 112">
          <a:extLst>
            <a:ext uri="{FF2B5EF4-FFF2-40B4-BE49-F238E27FC236}">
              <a16:creationId xmlns:a16="http://schemas.microsoft.com/office/drawing/2014/main" id="{00000000-0008-0000-3400-0000B0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29" name="Rectangle 113">
          <a:extLst>
            <a:ext uri="{FF2B5EF4-FFF2-40B4-BE49-F238E27FC236}">
              <a16:creationId xmlns:a16="http://schemas.microsoft.com/office/drawing/2014/main" id="{00000000-0008-0000-3400-0000B1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30" name="Line 114">
          <a:extLst>
            <a:ext uri="{FF2B5EF4-FFF2-40B4-BE49-F238E27FC236}">
              <a16:creationId xmlns:a16="http://schemas.microsoft.com/office/drawing/2014/main" id="{00000000-0008-0000-3400-0000B2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31" name="Rectangle 115">
          <a:extLst>
            <a:ext uri="{FF2B5EF4-FFF2-40B4-BE49-F238E27FC236}">
              <a16:creationId xmlns:a16="http://schemas.microsoft.com/office/drawing/2014/main" id="{00000000-0008-0000-3400-0000B3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32" name="Line 116">
          <a:extLst>
            <a:ext uri="{FF2B5EF4-FFF2-40B4-BE49-F238E27FC236}">
              <a16:creationId xmlns:a16="http://schemas.microsoft.com/office/drawing/2014/main" id="{00000000-0008-0000-3400-0000B4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33" name="Rectangle 117">
          <a:extLst>
            <a:ext uri="{FF2B5EF4-FFF2-40B4-BE49-F238E27FC236}">
              <a16:creationId xmlns:a16="http://schemas.microsoft.com/office/drawing/2014/main" id="{00000000-0008-0000-3400-0000B5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12</xdr:col>
      <xdr:colOff>581025</xdr:colOff>
      <xdr:row>0</xdr:row>
      <xdr:rowOff>0</xdr:rowOff>
    </xdr:to>
    <xdr:sp macro="" textlink="">
      <xdr:nvSpPr>
        <xdr:cNvPr id="23734" name="Line 118">
          <a:extLst>
            <a:ext uri="{FF2B5EF4-FFF2-40B4-BE49-F238E27FC236}">
              <a16:creationId xmlns:a16="http://schemas.microsoft.com/office/drawing/2014/main" id="{00000000-0008-0000-3400-0000B65C0000}"/>
            </a:ext>
          </a:extLst>
        </xdr:cNvPr>
        <xdr:cNvSpPr>
          <a:spLocks noChangeShapeType="1"/>
        </xdr:cNvSpPr>
      </xdr:nvSpPr>
      <xdr:spPr bwMode="auto">
        <a:xfrm>
          <a:off x="0" y="0"/>
          <a:ext cx="15154275" cy="0"/>
        </a:xfrm>
        <a:prstGeom prst="line">
          <a:avLst/>
        </a:prstGeom>
        <a:noFill/>
        <a:ln w="0">
          <a:solidFill>
            <a:srgbClr val="D0D7E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12</xdr:col>
      <xdr:colOff>590550</xdr:colOff>
      <xdr:row>0</xdr:row>
      <xdr:rowOff>0</xdr:rowOff>
    </xdr:to>
    <xdr:sp macro="" textlink="">
      <xdr:nvSpPr>
        <xdr:cNvPr id="23735" name="Rectangle 119">
          <a:extLst>
            <a:ext uri="{FF2B5EF4-FFF2-40B4-BE49-F238E27FC236}">
              <a16:creationId xmlns:a16="http://schemas.microsoft.com/office/drawing/2014/main" id="{00000000-0008-0000-3400-0000B75C0000}"/>
            </a:ext>
          </a:extLst>
        </xdr:cNvPr>
        <xdr:cNvSpPr>
          <a:spLocks noChangeArrowheads="1"/>
        </xdr:cNvSpPr>
      </xdr:nvSpPr>
      <xdr:spPr bwMode="auto">
        <a:xfrm>
          <a:off x="0" y="0"/>
          <a:ext cx="15163800" cy="0"/>
        </a:xfrm>
        <a:prstGeom prst="rect">
          <a:avLst/>
        </a:prstGeom>
        <a:solidFill>
          <a:srgbClr val="D0D7E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1055370</xdr:colOff>
      <xdr:row>24</xdr:row>
      <xdr:rowOff>114812</xdr:rowOff>
    </xdr:from>
    <xdr:to>
      <xdr:col>0</xdr:col>
      <xdr:colOff>7200900</xdr:colOff>
      <xdr:row>36</xdr:row>
      <xdr:rowOff>87118</xdr:rowOff>
    </xdr:to>
    <xdr:pic>
      <xdr:nvPicPr>
        <xdr:cNvPr id="23736" name="Picture 120">
          <a:extLst>
            <a:ext uri="{FF2B5EF4-FFF2-40B4-BE49-F238E27FC236}">
              <a16:creationId xmlns:a16="http://schemas.microsoft.com/office/drawing/2014/main" id="{00000000-0008-0000-3400-0000B8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055370" y="4753073"/>
          <a:ext cx="6145530" cy="2059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SO/Project_Management/ScopeAndStaffHours/ScopeOfServices/2022Update/January2022/DesignSHEForms-RL-11-2021-PH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Disclaimer"/>
      <sheetName val="Spreadsheet instructions"/>
      <sheetName val="Project Information"/>
      <sheetName val="Summary"/>
      <sheetName val="Staff Hour Summary--Grand Total"/>
      <sheetName val="Staff Hour Summary - Firm"/>
      <sheetName val="Fee Sheet - Prime"/>
      <sheetName val="Fee Sheet - Sub"/>
      <sheetName val="3. Project General Tasks"/>
      <sheetName val="Selective C&amp;G Guidelines"/>
      <sheetName val="Tree Disposition Guidelines"/>
      <sheetName val="Roadway Guidelines"/>
      <sheetName val="4. Roadway Analysis"/>
      <sheetName val="5. Roadway Plans"/>
      <sheetName val="Units to Miles"/>
      <sheetName val="5. RDWY Plans-Calcs"/>
      <sheetName val="6a. Drainage Analysis"/>
      <sheetName val="6b. Drainage Plans-Calcs"/>
      <sheetName val="Utility Guidelines"/>
      <sheetName val="7. Utilities"/>
      <sheetName val="Environmental Permit Guidelines"/>
      <sheetName val="Structures-Guidelines"/>
      <sheetName val="9. Structures Summary"/>
      <sheetName val="10. Structures-BDR"/>
      <sheetName val="11. Temporary Bridge"/>
      <sheetName val="12. Short Span Concrete"/>
      <sheetName val="13. Medium Span Concrete "/>
      <sheetName val="14. Structures-Structural Steel"/>
      <sheetName val="15.Str.-Segmental Concrete"/>
      <sheetName val="16. Structures-Movable Span"/>
      <sheetName val="17. Str-Retaining Walls"/>
      <sheetName val="18. Structures-Miscellaneous"/>
      <sheetName val="Signing &amp; Marking Guidelines"/>
      <sheetName val="19. Signing &amp; Marking Analysis"/>
      <sheetName val="20. Signing &amp; Marking Plans"/>
      <sheetName val="20. S+PM Plans-Calcs"/>
      <sheetName val="Signalization Guidelines"/>
      <sheetName val="21. Signalization Analysis"/>
      <sheetName val="22. Signalization Plans"/>
      <sheetName val="22. Signal Plans-Calcs"/>
      <sheetName val="Lighting Guidelines"/>
      <sheetName val="23. Lighting Analysis"/>
      <sheetName val="24. Lighting Plans"/>
      <sheetName val="24. Lighting Plans-Calcs"/>
      <sheetName val="Landscape Guidelines"/>
      <sheetName val="8. Env. Permits and Clearances"/>
      <sheetName val="25. Landscape Analysis"/>
      <sheetName val="26. Landscape Plans-Calcs"/>
      <sheetName val="Survey Guidelines"/>
      <sheetName val="27. Survey"/>
      <sheetName val="28. Photogrammetry"/>
      <sheetName val="29. Mapping"/>
      <sheetName val="29. Mapping-Calcs"/>
      <sheetName val="30. Terrestrial Mobile LiDAR"/>
      <sheetName val="Architecture Guidelines"/>
      <sheetName val="31. Architecture Development"/>
      <sheetName val="Noise Guidelines"/>
      <sheetName val="32. Noise Barrier Assessment"/>
      <sheetName val="ITS Guidelines"/>
      <sheetName val="33. ITS Analysis"/>
      <sheetName val="34. ITS Plans"/>
      <sheetName val="34. ITS Plan-Calcs"/>
      <sheetName val="Geotechnical Guidelines"/>
      <sheetName val="35. Geotechnical"/>
      <sheetName val="3D Modeling Guidelines"/>
      <sheetName val="36. 3D Model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youtube.com/playlist?list=PLVo87uPoJ9HzkaJVYJ89eIReVFJaXlGj3"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hyperlink" Target="https://www.youtube.com/playlist?list=PLVo87uPoJ9HzkaJVYJ89eIReVFJaXlGj3"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37.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hyperlink" Target="https://www.youtube.com/playlist?list=PLVo87uPoJ9HzkaJVYJ89eIReVFJaXlGj3"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41.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1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42.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15.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46.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54.bin"/><Relationship Id="rId1" Type="http://schemas.openxmlformats.org/officeDocument/2006/relationships/hyperlink" Target="https://www.youtube.com/playlist?list=PLVo87uPoJ9HzkaJVYJ89eIReVFJaXlGj3" TargetMode="External"/><Relationship Id="rId4" Type="http://schemas.openxmlformats.org/officeDocument/2006/relationships/comments" Target="../comments18.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5"/>
  <sheetViews>
    <sheetView showGridLines="0" tabSelected="1" zoomScale="85" zoomScaleNormal="85" zoomScaleSheetLayoutView="100" workbookViewId="0"/>
  </sheetViews>
  <sheetFormatPr defaultRowHeight="13.2"/>
  <cols>
    <col min="1" max="1" width="175.88671875" customWidth="1"/>
  </cols>
  <sheetData>
    <row r="1" spans="1:1">
      <c r="A1" s="5"/>
    </row>
    <row r="8" spans="1:1">
      <c r="A8" s="150"/>
    </row>
    <row r="11" spans="1:1" ht="30">
      <c r="A11" s="158" t="s">
        <v>812</v>
      </c>
    </row>
    <row r="12" spans="1:1" ht="30">
      <c r="A12" s="158" t="s">
        <v>215</v>
      </c>
    </row>
    <row r="13" spans="1:1" ht="28.2">
      <c r="A13" s="159"/>
    </row>
    <row r="14" spans="1:1" ht="28.2">
      <c r="A14" s="1081" t="s">
        <v>2623</v>
      </c>
    </row>
    <row r="15" spans="1:1">
      <c r="A15" s="1082" t="s">
        <v>2794</v>
      </c>
    </row>
  </sheetData>
  <phoneticPr fontId="6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J70"/>
  <sheetViews>
    <sheetView showGridLines="0" showRuler="0" zoomScaleNormal="100" zoomScaleSheetLayoutView="85" workbookViewId="0">
      <selection sqref="A1:B1"/>
    </sheetView>
  </sheetViews>
  <sheetFormatPr defaultColWidth="9.109375" defaultRowHeight="13.8"/>
  <cols>
    <col min="1" max="1" width="9.44140625" style="321" customWidth="1"/>
    <col min="2" max="2" width="50.6640625" style="286" customWidth="1"/>
    <col min="3" max="6" width="12.6640625" style="240" customWidth="1"/>
    <col min="7" max="7" width="100.6640625" style="240" customWidth="1"/>
    <col min="8" max="8" width="9.109375" style="240"/>
    <col min="9" max="10" width="9.109375" style="240" hidden="1" customWidth="1"/>
    <col min="11" max="16384" width="9.109375" style="240"/>
  </cols>
  <sheetData>
    <row r="1" spans="1:7" s="320" customFormat="1" ht="20.100000000000001" customHeight="1">
      <c r="A1" s="2102" t="s">
        <v>595</v>
      </c>
      <c r="B1" s="2103"/>
      <c r="C1" s="1596"/>
      <c r="D1" s="1596"/>
      <c r="E1" s="1596"/>
      <c r="F1" s="1596"/>
      <c r="G1" s="1597" t="str">
        <f>'Project Information'!$B$3</f>
        <v>Enter project name &amp; description</v>
      </c>
    </row>
    <row r="2" spans="1:7" s="320" customFormat="1" ht="20.100000000000001" customHeight="1">
      <c r="A2" s="1598"/>
      <c r="B2" s="1599"/>
      <c r="G2" s="1600" t="str">
        <f>'Project Information'!$B$1</f>
        <v>999999-1-32-01</v>
      </c>
    </row>
    <row r="3" spans="1:7" ht="14.4" thickBot="1">
      <c r="A3" s="1601"/>
      <c r="G3" s="1602"/>
    </row>
    <row r="4" spans="1:7" ht="28.5" customHeight="1" thickBot="1">
      <c r="A4" s="2111" t="s">
        <v>1396</v>
      </c>
      <c r="B4" s="2112"/>
      <c r="C4" s="2113" t="s">
        <v>1397</v>
      </c>
      <c r="D4" s="2113"/>
      <c r="E4" s="2113"/>
      <c r="F4" s="2113"/>
      <c r="G4" s="258" t="s">
        <v>1398</v>
      </c>
    </row>
    <row r="5" spans="1:7" ht="28.5" customHeight="1">
      <c r="A5" s="2114" t="s">
        <v>1400</v>
      </c>
      <c r="B5" s="2115"/>
      <c r="C5" s="2116"/>
      <c r="D5" s="2116"/>
      <c r="E5" s="2116"/>
      <c r="F5" s="2116"/>
      <c r="G5" s="1594"/>
    </row>
    <row r="6" spans="1:7" ht="28.5" customHeight="1" thickBot="1">
      <c r="A6" s="2108" t="s">
        <v>1399</v>
      </c>
      <c r="B6" s="2109"/>
      <c r="C6" s="2110"/>
      <c r="D6" s="2110"/>
      <c r="E6" s="2110"/>
      <c r="F6" s="2110"/>
      <c r="G6" s="257"/>
    </row>
    <row r="7" spans="1:7" ht="15.6">
      <c r="A7" s="1603" t="s">
        <v>1430</v>
      </c>
      <c r="G7" s="1602"/>
    </row>
    <row r="8" spans="1:7" ht="14.25" customHeight="1" thickBot="1">
      <c r="A8" s="1604"/>
      <c r="G8" s="1602"/>
    </row>
    <row r="9" spans="1:7" ht="31.2">
      <c r="A9" s="315" t="s">
        <v>79</v>
      </c>
      <c r="B9" s="316" t="s">
        <v>190</v>
      </c>
      <c r="C9" s="282" t="s">
        <v>87</v>
      </c>
      <c r="D9" s="282" t="s">
        <v>101</v>
      </c>
      <c r="E9" s="282" t="s">
        <v>706</v>
      </c>
      <c r="F9" s="282" t="s">
        <v>102</v>
      </c>
      <c r="G9" s="336" t="s">
        <v>164</v>
      </c>
    </row>
    <row r="10" spans="1:7" ht="28.5" customHeight="1">
      <c r="A10" s="287">
        <v>3.1</v>
      </c>
      <c r="B10" s="2117" t="s">
        <v>90</v>
      </c>
      <c r="C10" s="2118"/>
      <c r="D10" s="2118"/>
      <c r="E10" s="2118"/>
      <c r="F10" s="2119"/>
      <c r="G10" s="428"/>
    </row>
    <row r="11" spans="1:7" ht="28.5" customHeight="1">
      <c r="A11" s="288" t="s">
        <v>275</v>
      </c>
      <c r="B11" s="319" t="s">
        <v>287</v>
      </c>
      <c r="C11" s="234" t="s">
        <v>85</v>
      </c>
      <c r="D11" s="234">
        <v>1</v>
      </c>
      <c r="E11" s="990">
        <v>0</v>
      </c>
      <c r="F11" s="237">
        <f t="shared" ref="F11:F22" si="0">ROUND((E11*D11),0)</f>
        <v>0</v>
      </c>
      <c r="G11" s="428"/>
    </row>
    <row r="12" spans="1:7" ht="28.5" customHeight="1">
      <c r="A12" s="288" t="s">
        <v>276</v>
      </c>
      <c r="B12" s="319" t="s">
        <v>288</v>
      </c>
      <c r="C12" s="234" t="s">
        <v>85</v>
      </c>
      <c r="D12" s="234">
        <v>1</v>
      </c>
      <c r="E12" s="990">
        <v>0</v>
      </c>
      <c r="F12" s="237">
        <f t="shared" si="0"/>
        <v>0</v>
      </c>
      <c r="G12" s="428"/>
    </row>
    <row r="13" spans="1:7" ht="28.5" customHeight="1">
      <c r="A13" s="288" t="s">
        <v>277</v>
      </c>
      <c r="B13" s="319" t="s">
        <v>1658</v>
      </c>
      <c r="C13" s="234" t="s">
        <v>85</v>
      </c>
      <c r="D13" s="234">
        <v>1</v>
      </c>
      <c r="E13" s="990">
        <v>0</v>
      </c>
      <c r="F13" s="237">
        <f t="shared" si="0"/>
        <v>0</v>
      </c>
      <c r="G13" s="428"/>
    </row>
    <row r="14" spans="1:7" ht="28.5" customHeight="1">
      <c r="A14" s="288" t="s">
        <v>278</v>
      </c>
      <c r="B14" s="319" t="s">
        <v>289</v>
      </c>
      <c r="C14" s="234" t="s">
        <v>85</v>
      </c>
      <c r="D14" s="234">
        <v>1</v>
      </c>
      <c r="E14" s="990">
        <v>0</v>
      </c>
      <c r="F14" s="237">
        <f t="shared" si="0"/>
        <v>0</v>
      </c>
      <c r="G14" s="428"/>
    </row>
    <row r="15" spans="1:7" ht="28.5" customHeight="1">
      <c r="A15" s="288" t="s">
        <v>279</v>
      </c>
      <c r="B15" s="319" t="s">
        <v>290</v>
      </c>
      <c r="C15" s="234" t="s">
        <v>85</v>
      </c>
      <c r="D15" s="234">
        <v>1</v>
      </c>
      <c r="E15" s="990">
        <v>0</v>
      </c>
      <c r="F15" s="237">
        <f t="shared" si="0"/>
        <v>0</v>
      </c>
      <c r="G15" s="428"/>
    </row>
    <row r="16" spans="1:7" ht="28.5" customHeight="1">
      <c r="A16" s="288" t="s">
        <v>280</v>
      </c>
      <c r="B16" s="319" t="s">
        <v>291</v>
      </c>
      <c r="C16" s="234" t="s">
        <v>85</v>
      </c>
      <c r="D16" s="234">
        <v>1</v>
      </c>
      <c r="E16" s="990">
        <v>0</v>
      </c>
      <c r="F16" s="237">
        <f t="shared" si="0"/>
        <v>0</v>
      </c>
      <c r="G16" s="428"/>
    </row>
    <row r="17" spans="1:10" ht="28.5" customHeight="1">
      <c r="A17" s="288" t="s">
        <v>281</v>
      </c>
      <c r="B17" s="319" t="s">
        <v>292</v>
      </c>
      <c r="C17" s="234" t="s">
        <v>85</v>
      </c>
      <c r="D17" s="234">
        <v>1</v>
      </c>
      <c r="E17" s="990">
        <v>0</v>
      </c>
      <c r="F17" s="237">
        <f t="shared" si="0"/>
        <v>0</v>
      </c>
      <c r="G17" s="428"/>
    </row>
    <row r="18" spans="1:10" ht="28.5" customHeight="1">
      <c r="A18" s="288" t="s">
        <v>282</v>
      </c>
      <c r="B18" s="319" t="s">
        <v>293</v>
      </c>
      <c r="C18" s="234" t="s">
        <v>85</v>
      </c>
      <c r="D18" s="234">
        <v>1</v>
      </c>
      <c r="E18" s="990">
        <v>0</v>
      </c>
      <c r="F18" s="237">
        <f t="shared" si="0"/>
        <v>0</v>
      </c>
      <c r="G18" s="428"/>
    </row>
    <row r="19" spans="1:10" ht="28.5" customHeight="1">
      <c r="A19" s="288" t="s">
        <v>283</v>
      </c>
      <c r="B19" s="319" t="s">
        <v>294</v>
      </c>
      <c r="C19" s="234" t="s">
        <v>85</v>
      </c>
      <c r="D19" s="234">
        <v>1</v>
      </c>
      <c r="E19" s="990">
        <v>0</v>
      </c>
      <c r="F19" s="237">
        <f t="shared" si="0"/>
        <v>0</v>
      </c>
      <c r="G19" s="428"/>
    </row>
    <row r="20" spans="1:10" ht="28.5" customHeight="1">
      <c r="A20" s="288" t="s">
        <v>284</v>
      </c>
      <c r="B20" s="319" t="s">
        <v>295</v>
      </c>
      <c r="C20" s="234" t="s">
        <v>85</v>
      </c>
      <c r="D20" s="234">
        <v>1</v>
      </c>
      <c r="E20" s="990">
        <v>0</v>
      </c>
      <c r="F20" s="237">
        <f t="shared" si="0"/>
        <v>0</v>
      </c>
      <c r="G20" s="428"/>
    </row>
    <row r="21" spans="1:10" ht="28.5" customHeight="1">
      <c r="A21" s="288" t="s">
        <v>285</v>
      </c>
      <c r="B21" s="319" t="s">
        <v>1172</v>
      </c>
      <c r="C21" s="234" t="s">
        <v>85</v>
      </c>
      <c r="D21" s="234">
        <v>1</v>
      </c>
      <c r="E21" s="990">
        <v>0</v>
      </c>
      <c r="F21" s="237">
        <f t="shared" si="0"/>
        <v>0</v>
      </c>
      <c r="G21" s="428"/>
    </row>
    <row r="22" spans="1:10" ht="28.5" customHeight="1" thickBot="1">
      <c r="A22" s="1595" t="s">
        <v>286</v>
      </c>
      <c r="B22" s="563" t="s">
        <v>296</v>
      </c>
      <c r="C22" s="238" t="s">
        <v>85</v>
      </c>
      <c r="D22" s="238">
        <v>1</v>
      </c>
      <c r="E22" s="991">
        <v>0</v>
      </c>
      <c r="F22" s="239">
        <f t="shared" si="0"/>
        <v>0</v>
      </c>
      <c r="G22" s="429"/>
    </row>
    <row r="23" spans="1:10" ht="24" customHeight="1" thickTop="1">
      <c r="A23" s="2104" t="s">
        <v>394</v>
      </c>
      <c r="B23" s="2105"/>
      <c r="C23" s="2105"/>
      <c r="D23" s="2105"/>
      <c r="E23" s="2105"/>
      <c r="F23" s="368">
        <f>SUM(F11:F22)</f>
        <v>0</v>
      </c>
      <c r="G23" s="1605"/>
    </row>
    <row r="24" spans="1:10" ht="28.5" customHeight="1">
      <c r="A24" s="287">
        <v>3.2</v>
      </c>
      <c r="B24" s="319" t="s">
        <v>91</v>
      </c>
      <c r="C24" s="234" t="s">
        <v>141</v>
      </c>
      <c r="D24" s="990">
        <v>0</v>
      </c>
      <c r="E24" s="990">
        <v>0</v>
      </c>
      <c r="F24" s="237">
        <f>ROUND((E24*D24),0)</f>
        <v>0</v>
      </c>
      <c r="G24" s="428"/>
    </row>
    <row r="25" spans="1:10" ht="28.5" customHeight="1">
      <c r="A25" s="287">
        <v>3.3</v>
      </c>
      <c r="B25" s="2117" t="s">
        <v>1811</v>
      </c>
      <c r="C25" s="2118"/>
      <c r="D25" s="2118"/>
      <c r="E25" s="2118"/>
      <c r="F25" s="2119"/>
      <c r="G25" s="428"/>
    </row>
    <row r="26" spans="1:10" ht="28.5" customHeight="1">
      <c r="A26" s="287" t="s">
        <v>1810</v>
      </c>
      <c r="B26" s="319" t="s">
        <v>80</v>
      </c>
      <c r="C26" s="234" t="s">
        <v>85</v>
      </c>
      <c r="D26" s="234">
        <v>1</v>
      </c>
      <c r="E26" s="990">
        <v>0</v>
      </c>
      <c r="F26" s="237">
        <f t="shared" ref="F26:F32" si="1">ROUND((E26*D26),0)</f>
        <v>0</v>
      </c>
      <c r="G26" s="428"/>
    </row>
    <row r="27" spans="1:10" ht="28.5" customHeight="1">
      <c r="A27" s="2120" t="s">
        <v>1773</v>
      </c>
      <c r="B27" s="2122" t="s">
        <v>2589</v>
      </c>
      <c r="C27" s="234" t="s">
        <v>2032</v>
      </c>
      <c r="D27" s="1591">
        <v>0</v>
      </c>
      <c r="E27" s="392" t="s">
        <v>1869</v>
      </c>
      <c r="F27" s="2090">
        <v>0</v>
      </c>
      <c r="G27" s="2096"/>
    </row>
    <row r="28" spans="1:10" ht="28.5" customHeight="1">
      <c r="A28" s="2121"/>
      <c r="B28" s="2123"/>
      <c r="C28" s="234" t="s">
        <v>2033</v>
      </c>
      <c r="D28" s="990">
        <v>0</v>
      </c>
      <c r="E28" s="1592">
        <f>IF(D27=1,I28+(D28*J28),0)</f>
        <v>0</v>
      </c>
      <c r="F28" s="2091"/>
      <c r="G28" s="2097"/>
      <c r="I28" s="240">
        <v>16</v>
      </c>
      <c r="J28" s="240">
        <v>2</v>
      </c>
    </row>
    <row r="29" spans="1:10" ht="28.5" customHeight="1">
      <c r="A29" s="287">
        <v>3.4</v>
      </c>
      <c r="B29" s="319" t="s">
        <v>1653</v>
      </c>
      <c r="C29" s="234" t="s">
        <v>85</v>
      </c>
      <c r="D29" s="234">
        <v>1</v>
      </c>
      <c r="E29" s="990">
        <v>0</v>
      </c>
      <c r="F29" s="237">
        <f t="shared" si="1"/>
        <v>0</v>
      </c>
      <c r="G29" s="428"/>
    </row>
    <row r="30" spans="1:10" ht="28.5" customHeight="1">
      <c r="A30" s="287">
        <v>3.5</v>
      </c>
      <c r="B30" s="319" t="s">
        <v>225</v>
      </c>
      <c r="C30" s="234" t="s">
        <v>85</v>
      </c>
      <c r="D30" s="234">
        <v>1</v>
      </c>
      <c r="E30" s="990">
        <v>0</v>
      </c>
      <c r="F30" s="237">
        <f t="shared" si="1"/>
        <v>0</v>
      </c>
      <c r="G30" s="428"/>
    </row>
    <row r="31" spans="1:10" ht="28.5" customHeight="1">
      <c r="A31" s="287">
        <v>3.6</v>
      </c>
      <c r="B31" s="319" t="s">
        <v>413</v>
      </c>
      <c r="C31" s="234" t="s">
        <v>85</v>
      </c>
      <c r="D31" s="234">
        <v>1</v>
      </c>
      <c r="E31" s="237">
        <f>F65</f>
        <v>0</v>
      </c>
      <c r="F31" s="237">
        <f t="shared" si="1"/>
        <v>0</v>
      </c>
      <c r="G31" s="428" t="s">
        <v>395</v>
      </c>
    </row>
    <row r="32" spans="1:10" ht="28.5" customHeight="1">
      <c r="A32" s="287">
        <v>3.7</v>
      </c>
      <c r="B32" s="319" t="s">
        <v>226</v>
      </c>
      <c r="C32" s="234" t="s">
        <v>85</v>
      </c>
      <c r="D32" s="234">
        <v>1</v>
      </c>
      <c r="E32" s="990">
        <v>0</v>
      </c>
      <c r="F32" s="237">
        <f t="shared" si="1"/>
        <v>0</v>
      </c>
      <c r="G32" s="428"/>
    </row>
    <row r="33" spans="1:7" ht="28.5" customHeight="1">
      <c r="A33" s="287">
        <v>3.8</v>
      </c>
      <c r="B33" s="319" t="s">
        <v>571</v>
      </c>
      <c r="C33" s="234" t="s">
        <v>85</v>
      </c>
      <c r="D33" s="234">
        <v>1</v>
      </c>
      <c r="E33" s="990">
        <v>0</v>
      </c>
      <c r="F33" s="237">
        <f t="shared" ref="F33:F39" si="2">ROUND((E33*D33),0)</f>
        <v>0</v>
      </c>
      <c r="G33" s="428"/>
    </row>
    <row r="34" spans="1:7" ht="28.5" customHeight="1">
      <c r="A34" s="287">
        <v>3.9</v>
      </c>
      <c r="B34" s="319" t="s">
        <v>1458</v>
      </c>
      <c r="C34" s="234" t="s">
        <v>85</v>
      </c>
      <c r="D34" s="234">
        <v>1</v>
      </c>
      <c r="E34" s="990">
        <v>0</v>
      </c>
      <c r="F34" s="237">
        <f t="shared" si="2"/>
        <v>0</v>
      </c>
      <c r="G34" s="428"/>
    </row>
    <row r="35" spans="1:7" ht="28.5" customHeight="1">
      <c r="A35" s="290">
        <v>3.1</v>
      </c>
      <c r="B35" s="319" t="s">
        <v>1164</v>
      </c>
      <c r="C35" s="234" t="s">
        <v>85</v>
      </c>
      <c r="D35" s="234">
        <v>1</v>
      </c>
      <c r="E35" s="990">
        <v>0</v>
      </c>
      <c r="F35" s="237">
        <f t="shared" si="2"/>
        <v>0</v>
      </c>
      <c r="G35" s="428"/>
    </row>
    <row r="36" spans="1:7" ht="28.5" customHeight="1">
      <c r="A36" s="290">
        <v>3.11</v>
      </c>
      <c r="B36" s="319" t="s">
        <v>1046</v>
      </c>
      <c r="C36" s="234" t="s">
        <v>85</v>
      </c>
      <c r="D36" s="234">
        <v>1</v>
      </c>
      <c r="E36" s="990">
        <v>0</v>
      </c>
      <c r="F36" s="237">
        <f t="shared" si="2"/>
        <v>0</v>
      </c>
      <c r="G36" s="428"/>
    </row>
    <row r="37" spans="1:7" ht="28.5" customHeight="1">
      <c r="A37" s="318" t="s">
        <v>1652</v>
      </c>
      <c r="B37" s="319" t="s">
        <v>21</v>
      </c>
      <c r="C37" s="234" t="s">
        <v>85</v>
      </c>
      <c r="D37" s="234">
        <v>1</v>
      </c>
      <c r="E37" s="990">
        <v>0</v>
      </c>
      <c r="F37" s="237">
        <f>ROUND((E37*D37),0)</f>
        <v>0</v>
      </c>
      <c r="G37" s="429"/>
    </row>
    <row r="38" spans="1:7" ht="28.5" customHeight="1">
      <c r="A38" s="318">
        <v>3.12</v>
      </c>
      <c r="B38" s="319" t="s">
        <v>1606</v>
      </c>
      <c r="C38" s="238" t="s">
        <v>85</v>
      </c>
      <c r="D38" s="238">
        <v>1</v>
      </c>
      <c r="E38" s="991">
        <v>0</v>
      </c>
      <c r="F38" s="239">
        <f t="shared" si="2"/>
        <v>0</v>
      </c>
      <c r="G38" s="429"/>
    </row>
    <row r="39" spans="1:7" ht="28.5" customHeight="1" thickBot="1">
      <c r="A39" s="318">
        <v>3.13</v>
      </c>
      <c r="B39" s="563" t="s">
        <v>222</v>
      </c>
      <c r="C39" s="238" t="s">
        <v>85</v>
      </c>
      <c r="D39" s="238">
        <v>1</v>
      </c>
      <c r="E39" s="991">
        <v>0</v>
      </c>
      <c r="F39" s="239">
        <f t="shared" si="2"/>
        <v>0</v>
      </c>
      <c r="G39" s="429"/>
    </row>
    <row r="40" spans="1:7" ht="24" customHeight="1" thickTop="1" thickBot="1">
      <c r="A40" s="2106" t="s">
        <v>382</v>
      </c>
      <c r="B40" s="2107"/>
      <c r="C40" s="2107"/>
      <c r="D40" s="2107"/>
      <c r="E40" s="2107"/>
      <c r="F40" s="979">
        <f>SUM(F23:F39)</f>
        <v>0</v>
      </c>
      <c r="G40" s="1606"/>
    </row>
    <row r="41" spans="1:7">
      <c r="A41" s="1601"/>
      <c r="G41" s="1602"/>
    </row>
    <row r="42" spans="1:7" ht="14.4" thickBot="1">
      <c r="A42" s="1601"/>
      <c r="G42" s="1602"/>
    </row>
    <row r="43" spans="1:7" ht="14.4" thickBot="1">
      <c r="A43" s="2100" t="s">
        <v>584</v>
      </c>
      <c r="B43" s="2101"/>
      <c r="C43" s="434" t="s">
        <v>87</v>
      </c>
      <c r="D43" s="434" t="s">
        <v>101</v>
      </c>
      <c r="E43" s="434" t="s">
        <v>706</v>
      </c>
      <c r="F43" s="434" t="s">
        <v>102</v>
      </c>
      <c r="G43" s="435" t="s">
        <v>164</v>
      </c>
    </row>
    <row r="44" spans="1:7" ht="24" customHeight="1">
      <c r="A44" s="2098" t="s">
        <v>696</v>
      </c>
      <c r="B44" s="2099"/>
      <c r="C44" s="342" t="s">
        <v>141</v>
      </c>
      <c r="D44" s="342">
        <f>'4. Roadway Analysis'!F78</f>
        <v>0</v>
      </c>
      <c r="E44" s="992">
        <v>0</v>
      </c>
      <c r="F44" s="342">
        <f>E44*D44</f>
        <v>0</v>
      </c>
      <c r="G44" s="433"/>
    </row>
    <row r="45" spans="1:7" ht="24" customHeight="1">
      <c r="A45" s="2088" t="s">
        <v>145</v>
      </c>
      <c r="B45" s="2089"/>
      <c r="C45" s="234" t="s">
        <v>141</v>
      </c>
      <c r="D45" s="234">
        <f>'6a. Drainage Analysis'!F78</f>
        <v>0</v>
      </c>
      <c r="E45" s="990">
        <v>0</v>
      </c>
      <c r="F45" s="234">
        <f t="shared" ref="F45:F64" si="3">E45*D45</f>
        <v>0</v>
      </c>
      <c r="G45" s="428"/>
    </row>
    <row r="46" spans="1:7" ht="24" customHeight="1">
      <c r="A46" s="2088" t="s">
        <v>2570</v>
      </c>
      <c r="B46" s="2089"/>
      <c r="C46" s="234" t="s">
        <v>141</v>
      </c>
      <c r="D46" s="234">
        <f>'6c. Selective C&amp;G'!F37</f>
        <v>0</v>
      </c>
      <c r="E46" s="990">
        <v>0</v>
      </c>
      <c r="F46" s="234">
        <f t="shared" ref="F46" si="4">E46*D46</f>
        <v>0</v>
      </c>
      <c r="G46" s="428"/>
    </row>
    <row r="47" spans="1:7" ht="24" customHeight="1">
      <c r="A47" s="2088" t="s">
        <v>955</v>
      </c>
      <c r="B47" s="2089"/>
      <c r="C47" s="234" t="s">
        <v>141</v>
      </c>
      <c r="D47" s="234">
        <f>'7. Utilities'!I36</f>
        <v>0</v>
      </c>
      <c r="E47" s="990">
        <v>0</v>
      </c>
      <c r="F47" s="234">
        <f t="shared" si="3"/>
        <v>0</v>
      </c>
      <c r="G47" s="428"/>
    </row>
    <row r="48" spans="1:7" ht="24" customHeight="1">
      <c r="A48" s="2088" t="s">
        <v>146</v>
      </c>
      <c r="B48" s="2089"/>
      <c r="C48" s="234" t="s">
        <v>141</v>
      </c>
      <c r="D48" s="234">
        <f>'8. Env. Permits and Clearances'!I70</f>
        <v>0</v>
      </c>
      <c r="E48" s="990">
        <v>0</v>
      </c>
      <c r="F48" s="234">
        <f t="shared" si="3"/>
        <v>0</v>
      </c>
      <c r="G48" s="428"/>
    </row>
    <row r="49" spans="1:7" ht="24" customHeight="1">
      <c r="A49" s="2088" t="s">
        <v>149</v>
      </c>
      <c r="B49" s="2089"/>
      <c r="C49" s="234" t="s">
        <v>141</v>
      </c>
      <c r="D49" s="234">
        <f>'9. Structures Summary'!L60</f>
        <v>0</v>
      </c>
      <c r="E49" s="990">
        <v>0</v>
      </c>
      <c r="F49" s="234">
        <f t="shared" si="3"/>
        <v>0</v>
      </c>
      <c r="G49" s="428"/>
    </row>
    <row r="50" spans="1:7" ht="24" customHeight="1">
      <c r="A50" s="2088" t="s">
        <v>232</v>
      </c>
      <c r="B50" s="2089"/>
      <c r="C50" s="234" t="s">
        <v>141</v>
      </c>
      <c r="D50" s="234">
        <f>'19. Signing &amp; Marking Analysis '!I40</f>
        <v>0</v>
      </c>
      <c r="E50" s="990">
        <v>0</v>
      </c>
      <c r="F50" s="234">
        <f t="shared" si="3"/>
        <v>0</v>
      </c>
      <c r="G50" s="428"/>
    </row>
    <row r="51" spans="1:7" ht="24" customHeight="1">
      <c r="A51" s="2088" t="s">
        <v>150</v>
      </c>
      <c r="B51" s="2089"/>
      <c r="C51" s="234" t="s">
        <v>141</v>
      </c>
      <c r="D51" s="234">
        <f>'21. Signalization Analysis'!I44</f>
        <v>0</v>
      </c>
      <c r="E51" s="990">
        <v>0</v>
      </c>
      <c r="F51" s="234">
        <f t="shared" si="3"/>
        <v>0</v>
      </c>
      <c r="G51" s="428"/>
    </row>
    <row r="52" spans="1:7" ht="24" customHeight="1">
      <c r="A52" s="2088" t="s">
        <v>151</v>
      </c>
      <c r="B52" s="2089"/>
      <c r="C52" s="234" t="s">
        <v>141</v>
      </c>
      <c r="D52" s="234">
        <f>'23. Lighting Analysis'!I43</f>
        <v>0</v>
      </c>
      <c r="E52" s="990">
        <v>0</v>
      </c>
      <c r="F52" s="234">
        <f t="shared" si="3"/>
        <v>0</v>
      </c>
      <c r="G52" s="428"/>
    </row>
    <row r="53" spans="1:7" ht="24" customHeight="1">
      <c r="A53" s="2088" t="s">
        <v>153</v>
      </c>
      <c r="B53" s="2089"/>
      <c r="C53" s="234" t="s">
        <v>141</v>
      </c>
      <c r="D53" s="234">
        <f>'25. Landscape Analysis'!F55</f>
        <v>0</v>
      </c>
      <c r="E53" s="990">
        <v>0</v>
      </c>
      <c r="F53" s="234">
        <f t="shared" si="3"/>
        <v>0</v>
      </c>
      <c r="G53" s="428"/>
    </row>
    <row r="54" spans="1:7" ht="24" customHeight="1">
      <c r="A54" s="2088" t="s">
        <v>59</v>
      </c>
      <c r="B54" s="2089"/>
      <c r="C54" s="234" t="s">
        <v>141</v>
      </c>
      <c r="D54" s="234">
        <f>'27. Survey'!J124</f>
        <v>0</v>
      </c>
      <c r="E54" s="990">
        <v>0</v>
      </c>
      <c r="F54" s="234">
        <f t="shared" si="3"/>
        <v>0</v>
      </c>
      <c r="G54" s="428"/>
    </row>
    <row r="55" spans="1:7" ht="24" customHeight="1">
      <c r="A55" s="2088" t="s">
        <v>354</v>
      </c>
      <c r="B55" s="2089"/>
      <c r="C55" s="234" t="s">
        <v>141</v>
      </c>
      <c r="D55" s="234">
        <f>'28. Photogrammetry'!L90</f>
        <v>0</v>
      </c>
      <c r="E55" s="990">
        <v>0</v>
      </c>
      <c r="F55" s="234">
        <f t="shared" si="3"/>
        <v>0</v>
      </c>
      <c r="G55" s="428"/>
    </row>
    <row r="56" spans="1:7" ht="24" customHeight="1">
      <c r="A56" s="2088" t="s">
        <v>845</v>
      </c>
      <c r="B56" s="2089"/>
      <c r="C56" s="234" t="s">
        <v>141</v>
      </c>
      <c r="D56" s="234">
        <f>'29. Mapping'!F61</f>
        <v>0</v>
      </c>
      <c r="E56" s="990">
        <v>0</v>
      </c>
      <c r="F56" s="234">
        <f t="shared" si="3"/>
        <v>0</v>
      </c>
      <c r="G56" s="428"/>
    </row>
    <row r="57" spans="1:7" ht="24" customHeight="1">
      <c r="A57" s="2088" t="s">
        <v>1154</v>
      </c>
      <c r="B57" s="2089"/>
      <c r="C57" s="234" t="s">
        <v>141</v>
      </c>
      <c r="D57" s="234">
        <f>'30. Terrestrial Mobile LiDAR'!M94</f>
        <v>0</v>
      </c>
      <c r="E57" s="990">
        <v>0</v>
      </c>
      <c r="F57" s="234">
        <f>E57*D57</f>
        <v>0</v>
      </c>
      <c r="G57" s="428"/>
    </row>
    <row r="58" spans="1:7" ht="24" customHeight="1">
      <c r="A58" s="2088" t="s">
        <v>705</v>
      </c>
      <c r="B58" s="2089"/>
      <c r="C58" s="234" t="s">
        <v>141</v>
      </c>
      <c r="D58" s="234">
        <f>'31. Architecture Development'!M230</f>
        <v>0</v>
      </c>
      <c r="E58" s="990">
        <v>0</v>
      </c>
      <c r="F58" s="234">
        <f t="shared" si="3"/>
        <v>0</v>
      </c>
      <c r="G58" s="428"/>
    </row>
    <row r="59" spans="1:7" ht="24" customHeight="1">
      <c r="A59" s="2088" t="s">
        <v>233</v>
      </c>
      <c r="B59" s="2089"/>
      <c r="C59" s="234" t="s">
        <v>141</v>
      </c>
      <c r="D59" s="234">
        <f>'32. Noise Barrier Assessment'!I31</f>
        <v>0</v>
      </c>
      <c r="E59" s="990">
        <v>0</v>
      </c>
      <c r="F59" s="234">
        <f>E59*D59</f>
        <v>0</v>
      </c>
      <c r="G59" s="428"/>
    </row>
    <row r="60" spans="1:7" ht="24" customHeight="1">
      <c r="A60" s="2088" t="s">
        <v>964</v>
      </c>
      <c r="B60" s="2089"/>
      <c r="C60" s="234" t="s">
        <v>141</v>
      </c>
      <c r="D60" s="234">
        <f>'33. ITS Analysis'!I45</f>
        <v>0</v>
      </c>
      <c r="E60" s="990">
        <v>0</v>
      </c>
      <c r="F60" s="234">
        <f>E60*D60</f>
        <v>0</v>
      </c>
      <c r="G60" s="428"/>
    </row>
    <row r="61" spans="1:7" ht="24" customHeight="1">
      <c r="A61" s="2088" t="s">
        <v>152</v>
      </c>
      <c r="B61" s="2089"/>
      <c r="C61" s="234" t="s">
        <v>141</v>
      </c>
      <c r="D61" s="234">
        <f>'35. Geotechnical'!I82</f>
        <v>0</v>
      </c>
      <c r="E61" s="990">
        <v>0</v>
      </c>
      <c r="F61" s="234">
        <f>E61*D61</f>
        <v>0</v>
      </c>
      <c r="G61" s="428"/>
    </row>
    <row r="62" spans="1:7" ht="24" customHeight="1">
      <c r="A62" s="2088" t="s">
        <v>154</v>
      </c>
      <c r="B62" s="2089"/>
      <c r="C62" s="234" t="s">
        <v>141</v>
      </c>
      <c r="D62" s="990">
        <v>0</v>
      </c>
      <c r="E62" s="990">
        <v>0</v>
      </c>
      <c r="F62" s="234">
        <f t="shared" si="3"/>
        <v>0</v>
      </c>
      <c r="G62" s="428"/>
    </row>
    <row r="63" spans="1:7" ht="24" customHeight="1">
      <c r="A63" s="2088" t="s">
        <v>1020</v>
      </c>
      <c r="B63" s="2089"/>
      <c r="C63" s="234" t="s">
        <v>141</v>
      </c>
      <c r="D63" s="990">
        <v>0</v>
      </c>
      <c r="E63" s="990">
        <v>0</v>
      </c>
      <c r="F63" s="234">
        <f t="shared" si="3"/>
        <v>0</v>
      </c>
      <c r="G63" s="428"/>
    </row>
    <row r="64" spans="1:7" ht="24" customHeight="1" thickBot="1">
      <c r="A64" s="2094" t="s">
        <v>133</v>
      </c>
      <c r="B64" s="2095"/>
      <c r="C64" s="238" t="s">
        <v>141</v>
      </c>
      <c r="D64" s="991">
        <v>0</v>
      </c>
      <c r="E64" s="991">
        <v>0</v>
      </c>
      <c r="F64" s="238">
        <f t="shared" si="3"/>
        <v>0</v>
      </c>
      <c r="G64" s="429"/>
    </row>
    <row r="65" spans="1:7" s="320" customFormat="1" ht="30.9" customHeight="1" thickTop="1" thickBot="1">
      <c r="A65" s="2092" t="s">
        <v>573</v>
      </c>
      <c r="B65" s="2093"/>
      <c r="C65" s="430"/>
      <c r="D65" s="431">
        <f>SUM(D44:D64)</f>
        <v>0</v>
      </c>
      <c r="E65" s="430"/>
      <c r="F65" s="431">
        <f>SUM(F44:F64)</f>
        <v>0</v>
      </c>
      <c r="G65" s="432" t="s">
        <v>1208</v>
      </c>
    </row>
    <row r="66" spans="1:7">
      <c r="B66" s="322"/>
      <c r="C66" s="323"/>
      <c r="D66" s="323"/>
      <c r="E66" s="323"/>
      <c r="F66" s="324"/>
    </row>
    <row r="67" spans="1:7">
      <c r="A67" s="325" t="s">
        <v>461</v>
      </c>
      <c r="C67" s="323"/>
      <c r="D67" s="323"/>
      <c r="E67" s="323"/>
      <c r="F67" s="323"/>
    </row>
    <row r="68" spans="1:7">
      <c r="A68" s="326" t="s">
        <v>192</v>
      </c>
      <c r="C68" s="323"/>
      <c r="D68" s="323"/>
      <c r="E68" s="323"/>
      <c r="F68" s="323"/>
    </row>
    <row r="69" spans="1:7">
      <c r="A69" s="326" t="s">
        <v>574</v>
      </c>
    </row>
    <row r="70" spans="1:7">
      <c r="A70" s="326" t="s">
        <v>2626</v>
      </c>
    </row>
  </sheetData>
  <mergeCells count="38">
    <mergeCell ref="G27:G28"/>
    <mergeCell ref="A44:B44"/>
    <mergeCell ref="A43:B43"/>
    <mergeCell ref="A1:B1"/>
    <mergeCell ref="A23:E23"/>
    <mergeCell ref="A40:E40"/>
    <mergeCell ref="A6:B6"/>
    <mergeCell ref="C6:F6"/>
    <mergeCell ref="A4:B4"/>
    <mergeCell ref="C4:F4"/>
    <mergeCell ref="A5:B5"/>
    <mergeCell ref="C5:F5"/>
    <mergeCell ref="B10:F10"/>
    <mergeCell ref="B25:F25"/>
    <mergeCell ref="A27:A28"/>
    <mergeCell ref="B27:B28"/>
    <mergeCell ref="F27:F28"/>
    <mergeCell ref="A65:B65"/>
    <mergeCell ref="A64:B64"/>
    <mergeCell ref="A63:B63"/>
    <mergeCell ref="A62:B62"/>
    <mergeCell ref="A61:B61"/>
    <mergeCell ref="A60:B60"/>
    <mergeCell ref="A49:B49"/>
    <mergeCell ref="A48:B48"/>
    <mergeCell ref="A47:B47"/>
    <mergeCell ref="A45:B45"/>
    <mergeCell ref="A59:B59"/>
    <mergeCell ref="A51:B51"/>
    <mergeCell ref="A58:B58"/>
    <mergeCell ref="A57:B57"/>
    <mergeCell ref="A56:B56"/>
    <mergeCell ref="A46:B46"/>
    <mergeCell ref="A55:B55"/>
    <mergeCell ref="A54:B54"/>
    <mergeCell ref="A53:B53"/>
    <mergeCell ref="A52:B52"/>
    <mergeCell ref="A50:B50"/>
  </mergeCells>
  <phoneticPr fontId="0" type="noConversion"/>
  <dataValidations disablePrompts="1" count="1">
    <dataValidation type="whole" allowBlank="1" showInputMessage="1" showErrorMessage="1" error="Enter 1 or 0._x000a_Yes=1_x000a_No=0" sqref="D27" xr:uid="{4F2D1FB0-981D-4935-A94F-D5517540C88A}">
      <formula1>0</formula1>
      <formula2>1</formula2>
    </dataValidation>
  </dataValidations>
  <printOptions horizontalCentered="1"/>
  <pageMargins left="0.5" right="0.5" top="1" bottom="1" header="0.5" footer="0.34"/>
  <pageSetup scale="56" orientation="landscape" horizontalDpi="4294967292" r:id="rId1"/>
  <headerFooter alignWithMargins="0">
    <oddHeader>&amp;C&amp;"Arial,Bold"&amp;12&amp;UProject Activity 3: General Tasks</oddHeader>
    <oddFooter>&amp;L&amp;F  
&amp;A&amp;CPage &amp;P of &amp;N&amp;R&amp;D</oddFooter>
  </headerFooter>
  <rowBreaks count="1" manualBreakCount="1">
    <brk id="32" max="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4A43-61F0-48E4-84CA-C379BE80365B}">
  <sheetPr codeName="Sheet13"/>
  <dimension ref="A1:D22"/>
  <sheetViews>
    <sheetView showGridLines="0" zoomScaleNormal="100" zoomScaleSheetLayoutView="100" workbookViewId="0">
      <selection activeCell="D7" sqref="D7"/>
    </sheetView>
  </sheetViews>
  <sheetFormatPr defaultColWidth="9.109375" defaultRowHeight="13.2"/>
  <cols>
    <col min="1" max="1" width="26.44140625" style="210" customWidth="1"/>
    <col min="2" max="2" width="25.109375" style="210" customWidth="1"/>
    <col min="3" max="3" width="38.33203125" style="210" customWidth="1"/>
    <col min="4" max="4" width="94.88671875" style="210" customWidth="1"/>
    <col min="5" max="16384" width="9.109375" style="210"/>
  </cols>
  <sheetData>
    <row r="1" spans="1:4" ht="24" customHeight="1">
      <c r="A1" s="2125" t="s">
        <v>2112</v>
      </c>
      <c r="B1" s="2125"/>
      <c r="C1" s="2125"/>
      <c r="D1" s="2125"/>
    </row>
    <row r="2" spans="1:4" ht="19.95" customHeight="1">
      <c r="A2" s="2124" t="s">
        <v>2111</v>
      </c>
      <c r="B2" s="2124"/>
      <c r="C2" s="2124"/>
      <c r="D2" s="2124"/>
    </row>
    <row r="3" spans="1:4" ht="19.95" customHeight="1">
      <c r="A3" s="225" t="s">
        <v>2094</v>
      </c>
      <c r="B3" s="1625" t="s">
        <v>2098</v>
      </c>
      <c r="C3" s="225" t="s">
        <v>2103</v>
      </c>
      <c r="D3" s="210" t="s">
        <v>2110</v>
      </c>
    </row>
    <row r="4" spans="1:4" ht="19.95" customHeight="1">
      <c r="A4" s="225" t="s">
        <v>2099</v>
      </c>
      <c r="B4" s="1625" t="s">
        <v>2098</v>
      </c>
      <c r="C4" s="225" t="s">
        <v>2109</v>
      </c>
      <c r="D4" s="210" t="s">
        <v>2108</v>
      </c>
    </row>
    <row r="5" spans="1:4" ht="19.95" customHeight="1">
      <c r="A5" s="2124" t="s">
        <v>2585</v>
      </c>
      <c r="B5" s="2124"/>
      <c r="C5" s="2124"/>
      <c r="D5" s="2124"/>
    </row>
    <row r="6" spans="1:4" ht="19.95" customHeight="1">
      <c r="A6" s="1625" t="s">
        <v>2093</v>
      </c>
      <c r="B6" s="1625" t="s">
        <v>2098</v>
      </c>
      <c r="C6" s="1625" t="s">
        <v>2103</v>
      </c>
      <c r="D6" s="210" t="s">
        <v>2549</v>
      </c>
    </row>
    <row r="7" spans="1:4" ht="19.95" customHeight="1">
      <c r="A7" s="225" t="s">
        <v>2099</v>
      </c>
      <c r="B7" s="1625" t="s">
        <v>2084</v>
      </c>
      <c r="C7" s="1625" t="s">
        <v>2107</v>
      </c>
      <c r="D7" s="210" t="s">
        <v>2550</v>
      </c>
    </row>
    <row r="8" spans="1:4" ht="19.95" customHeight="1">
      <c r="A8" s="2124" t="s">
        <v>2586</v>
      </c>
      <c r="B8" s="2124"/>
      <c r="C8" s="2124"/>
      <c r="D8" s="2124"/>
    </row>
    <row r="9" spans="1:4" ht="19.95" customHeight="1">
      <c r="A9" s="1625" t="s">
        <v>2093</v>
      </c>
      <c r="B9" s="1625" t="s">
        <v>2096</v>
      </c>
      <c r="C9" s="1625" t="s">
        <v>2106</v>
      </c>
      <c r="D9" s="210" t="s">
        <v>2105</v>
      </c>
    </row>
    <row r="10" spans="1:4" ht="19.95" customHeight="1">
      <c r="A10" s="1625" t="s">
        <v>2093</v>
      </c>
      <c r="B10" s="1625" t="s">
        <v>2096</v>
      </c>
      <c r="C10" s="1625" t="s">
        <v>2104</v>
      </c>
      <c r="D10" s="210" t="s">
        <v>2551</v>
      </c>
    </row>
    <row r="11" spans="1:4" ht="19.95" customHeight="1">
      <c r="A11" s="1625" t="s">
        <v>2093</v>
      </c>
      <c r="B11" s="1625" t="s">
        <v>2088</v>
      </c>
      <c r="C11" s="1625" t="s">
        <v>2103</v>
      </c>
      <c r="D11" s="210" t="s">
        <v>2102</v>
      </c>
    </row>
    <row r="12" spans="1:4" ht="19.95" customHeight="1">
      <c r="A12" s="1625" t="s">
        <v>2085</v>
      </c>
      <c r="B12" s="1625" t="s">
        <v>2084</v>
      </c>
      <c r="C12" s="1625" t="s">
        <v>2101</v>
      </c>
      <c r="D12" s="210" t="s">
        <v>2100</v>
      </c>
    </row>
    <row r="13" spans="1:4" ht="19.95" customHeight="1">
      <c r="A13" s="2124" t="s">
        <v>2587</v>
      </c>
      <c r="B13" s="2124"/>
      <c r="C13" s="2124"/>
      <c r="D13" s="2124"/>
    </row>
    <row r="14" spans="1:4" ht="19.95" customHeight="1">
      <c r="A14" s="225" t="s">
        <v>2099</v>
      </c>
      <c r="B14" s="1625" t="s">
        <v>2098</v>
      </c>
      <c r="C14" s="1625" t="s">
        <v>2097</v>
      </c>
      <c r="D14" s="210" t="s">
        <v>2552</v>
      </c>
    </row>
    <row r="15" spans="1:4" ht="19.95" customHeight="1">
      <c r="A15" s="1625" t="s">
        <v>2093</v>
      </c>
      <c r="B15" s="1625" t="s">
        <v>2096</v>
      </c>
      <c r="C15" s="210" t="s">
        <v>2095</v>
      </c>
      <c r="D15" s="210" t="s">
        <v>2553</v>
      </c>
    </row>
    <row r="16" spans="1:4" ht="19.95" customHeight="1">
      <c r="A16" s="1625" t="s">
        <v>2094</v>
      </c>
      <c r="B16" s="1625" t="s">
        <v>2088</v>
      </c>
      <c r="C16" s="1625" t="s">
        <v>2087</v>
      </c>
      <c r="D16" s="210" t="s">
        <v>2086</v>
      </c>
    </row>
    <row r="17" spans="1:4" ht="19.95" customHeight="1">
      <c r="A17" s="1625" t="s">
        <v>2093</v>
      </c>
      <c r="B17" s="1625" t="s">
        <v>2088</v>
      </c>
      <c r="C17" s="1625" t="s">
        <v>2092</v>
      </c>
      <c r="D17" s="210" t="s">
        <v>2553</v>
      </c>
    </row>
    <row r="18" spans="1:4" ht="19.95" customHeight="1">
      <c r="A18" s="1625" t="s">
        <v>2085</v>
      </c>
      <c r="B18" s="1625" t="s">
        <v>2084</v>
      </c>
      <c r="C18" s="210" t="s">
        <v>2091</v>
      </c>
      <c r="D18" s="210" t="s">
        <v>2554</v>
      </c>
    </row>
    <row r="19" spans="1:4" ht="19.95" customHeight="1">
      <c r="A19" s="1625" t="s">
        <v>2085</v>
      </c>
      <c r="B19" s="1625" t="s">
        <v>2084</v>
      </c>
      <c r="C19" s="1625" t="s">
        <v>2090</v>
      </c>
      <c r="D19" s="210" t="s">
        <v>2089</v>
      </c>
    </row>
    <row r="20" spans="1:4" ht="19.95" customHeight="1">
      <c r="A20" s="2124" t="s">
        <v>2588</v>
      </c>
      <c r="B20" s="2124"/>
      <c r="C20" s="2124"/>
      <c r="D20" s="2124"/>
    </row>
    <row r="21" spans="1:4" ht="19.95" customHeight="1">
      <c r="A21" s="1625" t="s">
        <v>2085</v>
      </c>
      <c r="B21" s="1625" t="s">
        <v>2088</v>
      </c>
      <c r="C21" s="1625" t="s">
        <v>2087</v>
      </c>
      <c r="D21" s="210" t="s">
        <v>2086</v>
      </c>
    </row>
    <row r="22" spans="1:4" ht="19.95" customHeight="1">
      <c r="A22" s="1625" t="s">
        <v>2085</v>
      </c>
      <c r="B22" s="1625" t="s">
        <v>2084</v>
      </c>
      <c r="C22" s="1625" t="s">
        <v>2601</v>
      </c>
      <c r="D22" s="210" t="s">
        <v>2083</v>
      </c>
    </row>
  </sheetData>
  <mergeCells count="6">
    <mergeCell ref="A13:D13"/>
    <mergeCell ref="A20:D20"/>
    <mergeCell ref="A1:D1"/>
    <mergeCell ref="A2:D2"/>
    <mergeCell ref="A5:D5"/>
    <mergeCell ref="A8:D8"/>
  </mergeCells>
  <pageMargins left="0.75" right="0.75" top="1" bottom="1" header="0.5" footer="0.5"/>
  <pageSetup orientation="landscape" r:id="rId1"/>
  <headerFooter alignWithMargins="0">
    <oddFooter>&amp;CPage &amp;P of &amp;N</oddFooter>
  </headerFooter>
  <rowBreaks count="1" manualBreakCount="1">
    <brk id="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BEA14-89A3-45DB-B593-3F76852FE492}">
  <dimension ref="A1:AF109"/>
  <sheetViews>
    <sheetView zoomScale="130" zoomScaleNormal="130" workbookViewId="0">
      <pane ySplit="6" topLeftCell="A7" activePane="bottomLeft" state="frozen"/>
      <selection activeCell="B51" sqref="B51:F51"/>
      <selection pane="bottomLeft" sqref="A1:A2"/>
    </sheetView>
  </sheetViews>
  <sheetFormatPr defaultColWidth="9.109375" defaultRowHeight="13.2"/>
  <cols>
    <col min="1" max="1" width="47.5546875" style="1985" customWidth="1"/>
    <col min="2" max="2" width="10.33203125" style="8" hidden="1" customWidth="1"/>
    <col min="3" max="3" width="21.88671875" style="1978" hidden="1" customWidth="1"/>
    <col min="4" max="4" width="4.88671875" style="10" hidden="1" customWidth="1"/>
    <col min="5" max="5" width="16.88671875" style="10" hidden="1" customWidth="1"/>
    <col min="6" max="6" width="14.88671875" style="10" hidden="1" customWidth="1"/>
    <col min="7" max="7" width="17.44140625" style="10" hidden="1" customWidth="1"/>
    <col min="8" max="8" width="4.33203125" style="10" hidden="1" customWidth="1"/>
    <col min="9" max="9" width="18.33203125" style="1985" hidden="1" customWidth="1"/>
    <col min="10" max="10" width="18.33203125" style="10" hidden="1" customWidth="1"/>
    <col min="11" max="12" width="19.109375" style="10" hidden="1" customWidth="1"/>
    <col min="13" max="13" width="13.88671875" style="10" hidden="1" customWidth="1"/>
    <col min="14" max="14" width="16" style="10" hidden="1" customWidth="1"/>
    <col min="15" max="15" width="10.5546875" style="10" hidden="1" customWidth="1"/>
    <col min="16" max="16" width="12.109375" style="10" hidden="1" customWidth="1"/>
    <col min="17" max="17" width="11" style="10" hidden="1" customWidth="1"/>
    <col min="18" max="18" width="20.33203125" style="8" customWidth="1"/>
    <col min="19" max="19" width="25.6640625" style="8" customWidth="1"/>
    <col min="20" max="20" width="18.33203125" style="1985" hidden="1" customWidth="1"/>
    <col min="21" max="21" width="18.33203125" style="10" hidden="1" customWidth="1"/>
    <col min="22" max="22" width="9.109375" style="10"/>
    <col min="23" max="25" width="12.6640625" style="8" customWidth="1"/>
    <col min="26" max="26" width="9" style="8" customWidth="1"/>
    <col min="27" max="28" width="9" style="10" customWidth="1"/>
    <col min="29" max="31" width="12.6640625" style="10" customWidth="1"/>
    <col min="32" max="32" width="9" style="10" hidden="1" customWidth="1"/>
    <col min="33" max="16384" width="9.109375" style="10"/>
  </cols>
  <sheetData>
    <row r="1" spans="1:32" ht="30" customHeight="1">
      <c r="A1" s="2128" t="s">
        <v>2633</v>
      </c>
      <c r="B1" s="2126" t="s">
        <v>2634</v>
      </c>
      <c r="C1" s="2131" t="s">
        <v>2635</v>
      </c>
      <c r="D1" s="1970"/>
      <c r="E1" s="1970"/>
      <c r="F1" s="1970"/>
      <c r="G1" s="1970"/>
      <c r="H1" s="1970"/>
      <c r="I1" s="2126" t="s">
        <v>2636</v>
      </c>
      <c r="J1" s="2126"/>
      <c r="K1" s="1970"/>
      <c r="L1" s="1970"/>
      <c r="M1" s="1970"/>
      <c r="N1" s="1970"/>
      <c r="O1" s="1970"/>
      <c r="P1" s="1970"/>
      <c r="Q1" s="1970"/>
      <c r="R1" s="2126" t="s">
        <v>2637</v>
      </c>
      <c r="S1" s="2126"/>
      <c r="T1" s="2126" t="s">
        <v>2636</v>
      </c>
      <c r="U1" s="2127"/>
    </row>
    <row r="2" spans="1:32" s="1975" customFormat="1" ht="30" customHeight="1" thickBot="1">
      <c r="A2" s="2129"/>
      <c r="B2" s="2130"/>
      <c r="C2" s="2132"/>
      <c r="D2" s="1972" t="s">
        <v>2638</v>
      </c>
      <c r="E2" s="1972" t="s">
        <v>2639</v>
      </c>
      <c r="F2" s="1972" t="s">
        <v>2640</v>
      </c>
      <c r="G2" s="1972" t="s">
        <v>2641</v>
      </c>
      <c r="H2" s="1972" t="s">
        <v>2642</v>
      </c>
      <c r="I2" s="1971" t="s">
        <v>2643</v>
      </c>
      <c r="J2" s="1971" t="s">
        <v>2644</v>
      </c>
      <c r="K2" s="1973"/>
      <c r="L2" s="1973"/>
      <c r="M2" s="1972" t="s">
        <v>2645</v>
      </c>
      <c r="N2" s="1972" t="s">
        <v>2646</v>
      </c>
      <c r="O2" s="1972" t="s">
        <v>2647</v>
      </c>
      <c r="P2" s="1972" t="s">
        <v>2648</v>
      </c>
      <c r="Q2" s="1972" t="s">
        <v>164</v>
      </c>
      <c r="R2" s="1971" t="s">
        <v>2649</v>
      </c>
      <c r="S2" s="1971" t="s">
        <v>2650</v>
      </c>
      <c r="T2" s="1971" t="s">
        <v>2643</v>
      </c>
      <c r="U2" s="1974" t="s">
        <v>2644</v>
      </c>
      <c r="W2" s="1976"/>
      <c r="X2" s="1976"/>
      <c r="Y2" s="1976"/>
      <c r="Z2" s="1976"/>
    </row>
    <row r="3" spans="1:32" ht="71.25" hidden="1" customHeight="1" thickBot="1">
      <c r="A3" s="1977"/>
      <c r="I3" s="1979" t="s">
        <v>2651</v>
      </c>
      <c r="J3" s="20" t="s">
        <v>2652</v>
      </c>
      <c r="K3" s="20" t="s">
        <v>2653</v>
      </c>
      <c r="L3" s="20" t="s">
        <v>2654</v>
      </c>
      <c r="T3" s="1979" t="s">
        <v>2651</v>
      </c>
      <c r="U3" s="20" t="s">
        <v>2652</v>
      </c>
    </row>
    <row r="4" spans="1:32" s="1981" customFormat="1" ht="18" hidden="1" customHeight="1">
      <c r="A4" s="1980" t="s">
        <v>2655</v>
      </c>
      <c r="B4" s="1982"/>
      <c r="C4" s="1983"/>
      <c r="I4" s="1984"/>
      <c r="R4" s="1982"/>
      <c r="S4" s="1982"/>
      <c r="T4" s="1984"/>
      <c r="W4" s="1982"/>
      <c r="X4" s="1982"/>
      <c r="Y4" s="1982"/>
      <c r="Z4" s="1982"/>
    </row>
    <row r="5" spans="1:32" ht="18" hidden="1" customHeight="1">
      <c r="A5" s="1977" t="s">
        <v>2656</v>
      </c>
      <c r="B5" s="8">
        <v>300</v>
      </c>
      <c r="C5" s="1978" t="s">
        <v>2657</v>
      </c>
      <c r="E5" s="10" t="s">
        <v>2658</v>
      </c>
      <c r="F5" s="10" t="s">
        <v>2659</v>
      </c>
      <c r="G5" s="10" t="s">
        <v>2656</v>
      </c>
      <c r="I5" s="1985" t="s">
        <v>1842</v>
      </c>
      <c r="K5" s="10" t="s">
        <v>1840</v>
      </c>
      <c r="L5" s="10" t="s">
        <v>1840</v>
      </c>
      <c r="T5" s="1985" t="s">
        <v>1842</v>
      </c>
    </row>
    <row r="6" spans="1:32" ht="18" hidden="1" customHeight="1">
      <c r="A6" s="1977" t="s">
        <v>2660</v>
      </c>
      <c r="B6" s="8">
        <v>300</v>
      </c>
      <c r="C6" s="1978" t="s">
        <v>2657</v>
      </c>
      <c r="E6" s="10" t="s">
        <v>2658</v>
      </c>
      <c r="F6" s="10" t="s">
        <v>2659</v>
      </c>
      <c r="G6" s="10" t="s">
        <v>2656</v>
      </c>
      <c r="I6" s="1985" t="s">
        <v>1842</v>
      </c>
      <c r="K6" s="10" t="s">
        <v>1840</v>
      </c>
      <c r="L6" s="10" t="s">
        <v>1840</v>
      </c>
      <c r="T6" s="1985" t="s">
        <v>1842</v>
      </c>
    </row>
    <row r="7" spans="1:32" s="1981" customFormat="1" ht="18" customHeight="1">
      <c r="A7" s="1986" t="s">
        <v>2661</v>
      </c>
      <c r="B7" s="1988"/>
      <c r="C7" s="1989"/>
      <c r="D7" s="1987"/>
      <c r="E7" s="1987"/>
      <c r="F7" s="1987"/>
      <c r="G7" s="1987"/>
      <c r="H7" s="1987"/>
      <c r="I7" s="1990"/>
      <c r="J7" s="1987"/>
      <c r="K7" s="1987"/>
      <c r="L7" s="1987"/>
      <c r="M7" s="1987"/>
      <c r="N7" s="1987"/>
      <c r="O7" s="1987"/>
      <c r="P7" s="1987"/>
      <c r="Q7" s="1987"/>
      <c r="R7" s="1988"/>
      <c r="S7" s="1988"/>
      <c r="T7" s="1990"/>
      <c r="U7" s="1991"/>
      <c r="W7" s="1982"/>
      <c r="X7" s="1982"/>
      <c r="Y7" s="1982"/>
      <c r="Z7" s="1982"/>
    </row>
    <row r="8" spans="1:32" ht="18" customHeight="1">
      <c r="A8" s="1977" t="s">
        <v>2662</v>
      </c>
      <c r="B8" s="8">
        <v>200</v>
      </c>
      <c r="C8" s="1978" t="s">
        <v>2663</v>
      </c>
      <c r="D8" s="10">
        <v>200</v>
      </c>
      <c r="E8" s="10" t="s">
        <v>1842</v>
      </c>
      <c r="F8" s="10" t="s">
        <v>2051</v>
      </c>
      <c r="G8" s="10" t="s">
        <v>2664</v>
      </c>
      <c r="I8" s="1985" t="s">
        <v>1842</v>
      </c>
      <c r="K8" s="10" t="s">
        <v>1840</v>
      </c>
      <c r="L8" s="10" t="s">
        <v>1840</v>
      </c>
      <c r="N8" s="10" t="s">
        <v>2665</v>
      </c>
      <c r="O8" s="10" t="s">
        <v>2666</v>
      </c>
      <c r="R8" s="8" t="s">
        <v>2667</v>
      </c>
      <c r="S8" s="1992" t="s">
        <v>2668</v>
      </c>
      <c r="T8" s="1985" t="s">
        <v>1842</v>
      </c>
      <c r="U8" s="1993"/>
    </row>
    <row r="9" spans="1:32" ht="18" customHeight="1">
      <c r="A9" s="1977" t="s">
        <v>2669</v>
      </c>
      <c r="B9" s="8">
        <v>200</v>
      </c>
      <c r="C9" s="1978" t="s">
        <v>2663</v>
      </c>
      <c r="D9" s="10">
        <v>200</v>
      </c>
      <c r="E9" s="10" t="s">
        <v>1842</v>
      </c>
      <c r="F9" s="10" t="s">
        <v>2051</v>
      </c>
      <c r="G9" s="10" t="s">
        <v>2664</v>
      </c>
      <c r="I9" s="1985" t="s">
        <v>1842</v>
      </c>
      <c r="K9" s="10" t="s">
        <v>1840</v>
      </c>
      <c r="L9" s="10" t="s">
        <v>1840</v>
      </c>
      <c r="N9" s="10" t="s">
        <v>2665</v>
      </c>
      <c r="O9" s="10" t="s">
        <v>2666</v>
      </c>
      <c r="R9" s="8" t="s">
        <v>2667</v>
      </c>
      <c r="S9" s="1992" t="s">
        <v>2668</v>
      </c>
      <c r="T9" s="1985" t="s">
        <v>1842</v>
      </c>
      <c r="U9" s="1993"/>
    </row>
    <row r="10" spans="1:32" ht="18" customHeight="1">
      <c r="A10" s="1977" t="s">
        <v>2670</v>
      </c>
      <c r="B10" s="8">
        <v>200</v>
      </c>
      <c r="C10" s="1978" t="s">
        <v>2663</v>
      </c>
      <c r="D10" s="10">
        <v>200</v>
      </c>
      <c r="E10" s="10" t="s">
        <v>1842</v>
      </c>
      <c r="F10" s="10" t="s">
        <v>2051</v>
      </c>
      <c r="G10" s="10" t="s">
        <v>2664</v>
      </c>
      <c r="I10" s="1985" t="s">
        <v>1842</v>
      </c>
      <c r="K10" s="10" t="s">
        <v>1840</v>
      </c>
      <c r="L10" s="10" t="s">
        <v>1840</v>
      </c>
      <c r="N10" s="10" t="s">
        <v>2665</v>
      </c>
      <c r="O10" s="10" t="s">
        <v>2671</v>
      </c>
      <c r="R10" s="8" t="s">
        <v>2667</v>
      </c>
      <c r="S10" s="1992" t="s">
        <v>2668</v>
      </c>
      <c r="T10" s="1985" t="s">
        <v>1842</v>
      </c>
      <c r="U10" s="1993"/>
      <c r="AC10" s="1981"/>
      <c r="AD10" s="1981"/>
      <c r="AE10" s="1981"/>
      <c r="AF10" s="1981"/>
    </row>
    <row r="11" spans="1:32" ht="18" customHeight="1">
      <c r="A11" s="1977" t="s">
        <v>2672</v>
      </c>
      <c r="B11" s="8">
        <v>200</v>
      </c>
      <c r="C11" s="1978" t="s">
        <v>2663</v>
      </c>
      <c r="D11" s="10">
        <v>200</v>
      </c>
      <c r="E11" s="10" t="s">
        <v>1842</v>
      </c>
      <c r="F11" s="10" t="s">
        <v>2051</v>
      </c>
      <c r="G11" s="10" t="s">
        <v>2664</v>
      </c>
      <c r="I11" s="1985" t="s">
        <v>1842</v>
      </c>
      <c r="K11" s="10" t="s">
        <v>1840</v>
      </c>
      <c r="L11" s="10" t="s">
        <v>1840</v>
      </c>
      <c r="N11" s="10" t="s">
        <v>2665</v>
      </c>
      <c r="O11" s="10" t="s">
        <v>2671</v>
      </c>
      <c r="R11" s="8" t="s">
        <v>2667</v>
      </c>
      <c r="S11" s="1992" t="s">
        <v>2668</v>
      </c>
      <c r="T11" s="1985" t="s">
        <v>1842</v>
      </c>
      <c r="U11" s="1993"/>
      <c r="W11" s="1981"/>
      <c r="X11" s="1981"/>
      <c r="Y11" s="1981"/>
      <c r="Z11" s="1981"/>
      <c r="AC11" s="8"/>
      <c r="AD11" s="8"/>
      <c r="AE11" s="8"/>
      <c r="AF11" s="8"/>
    </row>
    <row r="12" spans="1:32" ht="18" customHeight="1">
      <c r="A12" s="1977" t="s">
        <v>2673</v>
      </c>
      <c r="B12" s="8">
        <v>200</v>
      </c>
      <c r="C12" s="1978" t="s">
        <v>2663</v>
      </c>
      <c r="D12" s="10">
        <v>200</v>
      </c>
      <c r="E12" s="10" t="s">
        <v>1842</v>
      </c>
      <c r="F12" s="10" t="s">
        <v>2051</v>
      </c>
      <c r="G12" s="10" t="s">
        <v>2664</v>
      </c>
      <c r="I12" s="1985" t="s">
        <v>1842</v>
      </c>
      <c r="K12" s="10" t="s">
        <v>1840</v>
      </c>
      <c r="L12" s="10" t="s">
        <v>1840</v>
      </c>
      <c r="N12" s="10" t="s">
        <v>2665</v>
      </c>
      <c r="O12" s="10" t="s">
        <v>2671</v>
      </c>
      <c r="R12" s="8" t="s">
        <v>2667</v>
      </c>
      <c r="S12" s="1992" t="s">
        <v>2668</v>
      </c>
      <c r="T12" s="1985" t="s">
        <v>1842</v>
      </c>
      <c r="U12" s="1993"/>
      <c r="AC12" s="8"/>
      <c r="AD12" s="8"/>
      <c r="AE12" s="8"/>
      <c r="AF12" s="8"/>
    </row>
    <row r="13" spans="1:32" ht="18" customHeight="1">
      <c r="A13" s="1977" t="s">
        <v>2674</v>
      </c>
      <c r="B13" s="8">
        <v>200</v>
      </c>
      <c r="C13" s="1978" t="s">
        <v>2663</v>
      </c>
      <c r="D13" s="10">
        <v>200</v>
      </c>
      <c r="E13" s="10" t="s">
        <v>1842</v>
      </c>
      <c r="F13" s="10" t="s">
        <v>2051</v>
      </c>
      <c r="G13" s="10" t="s">
        <v>2664</v>
      </c>
      <c r="I13" s="1985" t="s">
        <v>1842</v>
      </c>
      <c r="K13" s="10" t="s">
        <v>1840</v>
      </c>
      <c r="L13" s="10" t="s">
        <v>1840</v>
      </c>
      <c r="N13" s="10" t="s">
        <v>2665</v>
      </c>
      <c r="O13" s="10" t="s">
        <v>2671</v>
      </c>
      <c r="R13" s="8" t="s">
        <v>2667</v>
      </c>
      <c r="S13" s="1992" t="s">
        <v>2668</v>
      </c>
      <c r="T13" s="1985" t="s">
        <v>1842</v>
      </c>
      <c r="U13" s="1993"/>
      <c r="AC13" s="8"/>
      <c r="AD13" s="8"/>
      <c r="AE13" s="8"/>
      <c r="AF13" s="8"/>
    </row>
    <row r="14" spans="1:32" ht="18" customHeight="1">
      <c r="A14" s="1977" t="s">
        <v>2675</v>
      </c>
      <c r="B14" s="8">
        <v>200</v>
      </c>
      <c r="C14" s="1978" t="s">
        <v>2663</v>
      </c>
      <c r="D14" s="10">
        <v>200</v>
      </c>
      <c r="E14" s="10" t="s">
        <v>1842</v>
      </c>
      <c r="F14" s="10" t="s">
        <v>2051</v>
      </c>
      <c r="G14" s="10" t="s">
        <v>2664</v>
      </c>
      <c r="I14" s="1985" t="s">
        <v>1842</v>
      </c>
      <c r="K14" s="10" t="s">
        <v>1840</v>
      </c>
      <c r="L14" s="10" t="s">
        <v>1840</v>
      </c>
      <c r="N14" s="10" t="s">
        <v>2665</v>
      </c>
      <c r="O14" s="10" t="s">
        <v>2671</v>
      </c>
      <c r="R14" s="8" t="s">
        <v>2667</v>
      </c>
      <c r="S14" s="1992" t="s">
        <v>2668</v>
      </c>
      <c r="T14" s="1985" t="s">
        <v>1842</v>
      </c>
      <c r="U14" s="1993"/>
      <c r="AC14" s="8"/>
      <c r="AD14" s="8"/>
      <c r="AE14" s="8"/>
      <c r="AF14" s="8"/>
    </row>
    <row r="15" spans="1:32" ht="18" customHeight="1">
      <c r="A15" s="1977" t="s">
        <v>2676</v>
      </c>
      <c r="B15" s="8">
        <v>200</v>
      </c>
      <c r="C15" s="1978" t="s">
        <v>2663</v>
      </c>
      <c r="D15" s="10">
        <v>200</v>
      </c>
      <c r="E15" s="10" t="s">
        <v>1842</v>
      </c>
      <c r="F15" s="10" t="s">
        <v>2051</v>
      </c>
      <c r="G15" s="10" t="s">
        <v>2664</v>
      </c>
      <c r="I15" s="1985" t="s">
        <v>1842</v>
      </c>
      <c r="K15" s="10" t="s">
        <v>1840</v>
      </c>
      <c r="L15" s="10" t="s">
        <v>1840</v>
      </c>
      <c r="N15" s="10" t="s">
        <v>2665</v>
      </c>
      <c r="O15" s="10" t="s">
        <v>2671</v>
      </c>
      <c r="R15" s="8" t="s">
        <v>2667</v>
      </c>
      <c r="S15" s="1992" t="s">
        <v>2668</v>
      </c>
      <c r="T15" s="1985" t="s">
        <v>1842</v>
      </c>
      <c r="U15" s="1993"/>
      <c r="AC15" s="8"/>
      <c r="AD15" s="8"/>
      <c r="AE15" s="8"/>
      <c r="AF15" s="8"/>
    </row>
    <row r="16" spans="1:32" ht="18" customHeight="1">
      <c r="A16" s="1977" t="s">
        <v>2677</v>
      </c>
      <c r="B16" s="8">
        <v>200</v>
      </c>
      <c r="C16" s="1978" t="s">
        <v>2663</v>
      </c>
      <c r="D16" s="10">
        <v>200</v>
      </c>
      <c r="E16" s="10" t="s">
        <v>1842</v>
      </c>
      <c r="F16" s="10" t="s">
        <v>2051</v>
      </c>
      <c r="G16" s="10" t="s">
        <v>2664</v>
      </c>
      <c r="I16" s="1985" t="s">
        <v>1842</v>
      </c>
      <c r="K16" s="10" t="s">
        <v>1840</v>
      </c>
      <c r="L16" s="10" t="s">
        <v>1840</v>
      </c>
      <c r="N16" s="10" t="s">
        <v>2665</v>
      </c>
      <c r="O16" s="10" t="s">
        <v>2671</v>
      </c>
      <c r="R16" s="8" t="s">
        <v>2667</v>
      </c>
      <c r="S16" s="1992" t="s">
        <v>2668</v>
      </c>
      <c r="T16" s="1985" t="s">
        <v>1842</v>
      </c>
      <c r="U16" s="1993"/>
      <c r="AC16" s="8"/>
      <c r="AD16" s="8"/>
      <c r="AE16" s="8"/>
      <c r="AF16" s="8"/>
    </row>
    <row r="17" spans="1:26" ht="18" customHeight="1">
      <c r="A17" s="1977" t="s">
        <v>2678</v>
      </c>
      <c r="B17" s="8">
        <v>200</v>
      </c>
      <c r="C17" s="1978" t="s">
        <v>2663</v>
      </c>
      <c r="D17" s="10">
        <v>200</v>
      </c>
      <c r="E17" s="10" t="s">
        <v>1842</v>
      </c>
      <c r="F17" s="10" t="s">
        <v>2051</v>
      </c>
      <c r="G17" s="10" t="s">
        <v>2664</v>
      </c>
      <c r="I17" s="1985" t="s">
        <v>1842</v>
      </c>
      <c r="K17" s="10" t="s">
        <v>1840</v>
      </c>
      <c r="L17" s="10" t="s">
        <v>1840</v>
      </c>
      <c r="N17" s="10" t="s">
        <v>2665</v>
      </c>
      <c r="O17" s="10" t="s">
        <v>2671</v>
      </c>
      <c r="R17" s="8" t="s">
        <v>2667</v>
      </c>
      <c r="S17" s="1992" t="s">
        <v>2668</v>
      </c>
      <c r="T17" s="1985" t="s">
        <v>1842</v>
      </c>
      <c r="U17" s="1993"/>
    </row>
    <row r="18" spans="1:26" ht="18" customHeight="1">
      <c r="A18" s="1977" t="s">
        <v>955</v>
      </c>
      <c r="B18" s="8">
        <v>200</v>
      </c>
      <c r="C18" s="1978" t="s">
        <v>2663</v>
      </c>
      <c r="D18" s="10">
        <v>200</v>
      </c>
      <c r="E18" s="10" t="s">
        <v>1842</v>
      </c>
      <c r="F18" s="10" t="s">
        <v>2051</v>
      </c>
      <c r="G18" s="10" t="s">
        <v>2664</v>
      </c>
      <c r="I18" s="1985" t="s">
        <v>1842</v>
      </c>
      <c r="K18" s="10" t="s">
        <v>1840</v>
      </c>
      <c r="L18" s="10" t="s">
        <v>1840</v>
      </c>
      <c r="N18" s="10" t="s">
        <v>2665</v>
      </c>
      <c r="O18" s="10" t="s">
        <v>2679</v>
      </c>
      <c r="R18" s="8" t="s">
        <v>2667</v>
      </c>
      <c r="S18" s="1992" t="s">
        <v>2668</v>
      </c>
      <c r="T18" s="1985" t="s">
        <v>1842</v>
      </c>
      <c r="U18" s="1993"/>
      <c r="W18" s="10"/>
      <c r="X18" s="10"/>
      <c r="Y18" s="10"/>
      <c r="Z18" s="10"/>
    </row>
    <row r="19" spans="1:26" ht="18" customHeight="1">
      <c r="A19" s="1977" t="s">
        <v>145</v>
      </c>
      <c r="B19" s="8">
        <v>200</v>
      </c>
      <c r="C19" s="1978" t="s">
        <v>2663</v>
      </c>
      <c r="D19" s="10">
        <v>200</v>
      </c>
      <c r="E19" s="10" t="s">
        <v>1842</v>
      </c>
      <c r="F19" s="10" t="s">
        <v>2051</v>
      </c>
      <c r="G19" s="10" t="s">
        <v>2664</v>
      </c>
      <c r="I19" s="1985" t="s">
        <v>1842</v>
      </c>
      <c r="K19" s="10" t="s">
        <v>1840</v>
      </c>
      <c r="L19" s="10" t="s">
        <v>1840</v>
      </c>
      <c r="N19" s="10" t="s">
        <v>2665</v>
      </c>
      <c r="R19" s="8" t="s">
        <v>2667</v>
      </c>
      <c r="S19" s="1992" t="s">
        <v>2668</v>
      </c>
      <c r="T19" s="1985" t="s">
        <v>1842</v>
      </c>
      <c r="U19" s="1993"/>
      <c r="W19" s="10"/>
      <c r="X19" s="10"/>
      <c r="Y19" s="10"/>
      <c r="Z19" s="10"/>
    </row>
    <row r="20" spans="1:26" ht="18" customHeight="1">
      <c r="A20" s="1977" t="s">
        <v>2680</v>
      </c>
      <c r="B20" s="8">
        <v>200</v>
      </c>
      <c r="C20" s="1978" t="s">
        <v>2663</v>
      </c>
      <c r="D20" s="10">
        <v>200</v>
      </c>
      <c r="E20" s="10" t="s">
        <v>1842</v>
      </c>
      <c r="F20" s="10" t="s">
        <v>2051</v>
      </c>
      <c r="G20" s="10" t="s">
        <v>2681</v>
      </c>
      <c r="I20" s="1985" t="s">
        <v>1842</v>
      </c>
      <c r="K20" s="10" t="s">
        <v>1840</v>
      </c>
      <c r="L20" s="10" t="s">
        <v>1840</v>
      </c>
      <c r="N20" s="10" t="s">
        <v>2665</v>
      </c>
      <c r="O20" s="10" t="s">
        <v>2682</v>
      </c>
      <c r="R20" s="8" t="s">
        <v>2667</v>
      </c>
      <c r="S20" s="8" t="s">
        <v>2635</v>
      </c>
      <c r="T20" s="1985" t="s">
        <v>1842</v>
      </c>
      <c r="U20" s="1993"/>
      <c r="W20" s="10"/>
      <c r="X20" s="10"/>
      <c r="Y20" s="10"/>
      <c r="Z20" s="10"/>
    </row>
    <row r="21" spans="1:26" ht="18" customHeight="1" thickBot="1">
      <c r="A21" s="1977" t="s">
        <v>2683</v>
      </c>
      <c r="B21" s="8">
        <v>200</v>
      </c>
      <c r="C21" s="1978" t="s">
        <v>2663</v>
      </c>
      <c r="D21" s="10">
        <v>200</v>
      </c>
      <c r="E21" s="10" t="s">
        <v>1842</v>
      </c>
      <c r="F21" s="10" t="s">
        <v>2051</v>
      </c>
      <c r="G21" s="10" t="s">
        <v>2684</v>
      </c>
      <c r="I21" s="1985" t="s">
        <v>1842</v>
      </c>
      <c r="K21" s="10" t="s">
        <v>1840</v>
      </c>
      <c r="L21" s="10" t="s">
        <v>1840</v>
      </c>
      <c r="R21" s="8" t="s">
        <v>2667</v>
      </c>
      <c r="S21" s="8" t="s">
        <v>2657</v>
      </c>
      <c r="T21" s="1985" t="s">
        <v>1842</v>
      </c>
      <c r="U21" s="1993"/>
      <c r="W21" s="10"/>
      <c r="X21" s="10"/>
      <c r="Y21" s="10"/>
      <c r="Z21" s="10"/>
    </row>
    <row r="22" spans="1:26" ht="18" hidden="1" customHeight="1" thickBot="1">
      <c r="A22" s="1994" t="s">
        <v>2685</v>
      </c>
      <c r="B22" s="1996">
        <v>200</v>
      </c>
      <c r="C22" s="1978" t="s">
        <v>2663</v>
      </c>
      <c r="D22" s="1995"/>
      <c r="E22" s="1995" t="s">
        <v>1842</v>
      </c>
      <c r="F22" s="1995" t="s">
        <v>2051</v>
      </c>
      <c r="G22" s="1995" t="s">
        <v>2686</v>
      </c>
      <c r="H22" s="1995"/>
      <c r="I22" s="1997" t="s">
        <v>2687</v>
      </c>
      <c r="J22" s="1995"/>
      <c r="K22" s="1995" t="s">
        <v>1840</v>
      </c>
      <c r="L22" s="1995" t="s">
        <v>1840</v>
      </c>
      <c r="M22" s="1995"/>
      <c r="N22" s="1995"/>
      <c r="O22" s="1995"/>
      <c r="P22" s="1995"/>
      <c r="Q22" s="1995"/>
      <c r="R22" s="1996" t="s">
        <v>2667</v>
      </c>
      <c r="S22" s="1996" t="s">
        <v>2667</v>
      </c>
      <c r="T22" s="1998" t="s">
        <v>2687</v>
      </c>
      <c r="U22" s="1993"/>
      <c r="W22" s="10"/>
      <c r="X22" s="10"/>
      <c r="Y22" s="10"/>
      <c r="Z22" s="10"/>
    </row>
    <row r="23" spans="1:26" ht="18" hidden="1" customHeight="1">
      <c r="A23" s="1994" t="s">
        <v>2688</v>
      </c>
      <c r="B23" s="1996">
        <v>200</v>
      </c>
      <c r="C23" s="1978" t="s">
        <v>2663</v>
      </c>
      <c r="D23" s="1995"/>
      <c r="E23" s="1995" t="s">
        <v>1842</v>
      </c>
      <c r="F23" s="1995" t="s">
        <v>2051</v>
      </c>
      <c r="G23" s="1995" t="s">
        <v>2686</v>
      </c>
      <c r="H23" s="1995"/>
      <c r="I23" s="1997" t="s">
        <v>2687</v>
      </c>
      <c r="J23" s="1995"/>
      <c r="K23" s="1995" t="s">
        <v>1840</v>
      </c>
      <c r="L23" s="1995" t="s">
        <v>1840</v>
      </c>
      <c r="M23" s="1995"/>
      <c r="N23" s="1995"/>
      <c r="O23" s="1995"/>
      <c r="P23" s="1995"/>
      <c r="Q23" s="1995"/>
      <c r="R23" s="1996" t="s">
        <v>2667</v>
      </c>
      <c r="S23" s="1996" t="s">
        <v>2667</v>
      </c>
      <c r="T23" s="1998" t="s">
        <v>2687</v>
      </c>
      <c r="U23" s="1993"/>
      <c r="W23" s="10"/>
      <c r="X23" s="10"/>
      <c r="Y23" s="10"/>
      <c r="Z23" s="10"/>
    </row>
    <row r="24" spans="1:26" ht="18" hidden="1" customHeight="1">
      <c r="A24" s="1999" t="s">
        <v>2689</v>
      </c>
      <c r="B24" s="1996">
        <v>200</v>
      </c>
      <c r="C24" s="1978" t="s">
        <v>2663</v>
      </c>
      <c r="D24" s="1995"/>
      <c r="E24" s="1995" t="s">
        <v>1842</v>
      </c>
      <c r="F24" s="1995" t="s">
        <v>2051</v>
      </c>
      <c r="G24" s="1995" t="s">
        <v>2690</v>
      </c>
      <c r="H24" s="1995"/>
      <c r="I24" s="1997" t="s">
        <v>2687</v>
      </c>
      <c r="J24" s="1995"/>
      <c r="K24" s="1995" t="s">
        <v>1840</v>
      </c>
      <c r="L24" s="1995" t="s">
        <v>1840</v>
      </c>
      <c r="M24" s="1995"/>
      <c r="N24" s="1995"/>
      <c r="O24" s="1995"/>
      <c r="P24" s="1995"/>
      <c r="Q24" s="1995"/>
      <c r="R24" s="1996" t="s">
        <v>2667</v>
      </c>
      <c r="S24" s="1996" t="s">
        <v>2667</v>
      </c>
      <c r="T24" s="1998" t="s">
        <v>2687</v>
      </c>
      <c r="U24" s="1993"/>
      <c r="W24" s="10"/>
      <c r="X24" s="10"/>
      <c r="Y24" s="10"/>
      <c r="Z24" s="10"/>
    </row>
    <row r="25" spans="1:26" ht="18" hidden="1" customHeight="1">
      <c r="A25" s="1999" t="s">
        <v>2691</v>
      </c>
      <c r="B25" s="1996">
        <v>200</v>
      </c>
      <c r="C25" s="1978" t="s">
        <v>2663</v>
      </c>
      <c r="D25" s="1995"/>
      <c r="E25" s="1995" t="s">
        <v>1842</v>
      </c>
      <c r="F25" s="1995" t="s">
        <v>2051</v>
      </c>
      <c r="G25" s="1995" t="s">
        <v>2686</v>
      </c>
      <c r="H25" s="1995"/>
      <c r="I25" s="1997" t="s">
        <v>2687</v>
      </c>
      <c r="J25" s="1995"/>
      <c r="K25" s="1995" t="s">
        <v>1840</v>
      </c>
      <c r="L25" s="1995" t="s">
        <v>1840</v>
      </c>
      <c r="M25" s="1995"/>
      <c r="N25" s="1995"/>
      <c r="O25" s="1995"/>
      <c r="P25" s="1995"/>
      <c r="Q25" s="1995"/>
      <c r="R25" s="1996" t="s">
        <v>2667</v>
      </c>
      <c r="S25" s="1996" t="s">
        <v>2667</v>
      </c>
      <c r="T25" s="1998" t="s">
        <v>2687</v>
      </c>
      <c r="U25" s="1993"/>
    </row>
    <row r="26" spans="1:26" ht="18" hidden="1" customHeight="1">
      <c r="A26" s="2000" t="s">
        <v>2692</v>
      </c>
      <c r="B26" s="2002">
        <v>200</v>
      </c>
      <c r="C26" s="2003" t="s">
        <v>2663</v>
      </c>
      <c r="D26" s="2001"/>
      <c r="E26" s="2001" t="s">
        <v>1842</v>
      </c>
      <c r="F26" s="2001" t="s">
        <v>2051</v>
      </c>
      <c r="G26" s="2001" t="s">
        <v>2664</v>
      </c>
      <c r="H26" s="2001"/>
      <c r="I26" s="2004" t="s">
        <v>2687</v>
      </c>
      <c r="J26" s="2001"/>
      <c r="K26" s="2001" t="s">
        <v>1840</v>
      </c>
      <c r="L26" s="2001" t="s">
        <v>1840</v>
      </c>
      <c r="M26" s="2001"/>
      <c r="N26" s="2001"/>
      <c r="O26" s="2001"/>
      <c r="P26" s="2001"/>
      <c r="Q26" s="2001"/>
      <c r="R26" s="1996" t="s">
        <v>2667</v>
      </c>
      <c r="S26" s="1996" t="s">
        <v>2667</v>
      </c>
      <c r="T26" s="2005" t="s">
        <v>2687</v>
      </c>
      <c r="U26" s="2006"/>
    </row>
    <row r="27" spans="1:26" s="1981" customFormat="1" ht="18" customHeight="1">
      <c r="A27" s="1986" t="s">
        <v>2693</v>
      </c>
      <c r="B27" s="1988"/>
      <c r="C27" s="1989"/>
      <c r="D27" s="1987"/>
      <c r="E27" s="1987"/>
      <c r="F27" s="1987"/>
      <c r="G27" s="1987"/>
      <c r="H27" s="1987"/>
      <c r="I27" s="1990"/>
      <c r="J27" s="1987"/>
      <c r="K27" s="1987"/>
      <c r="L27" s="1987"/>
      <c r="M27" s="1987"/>
      <c r="N27" s="1987"/>
      <c r="O27" s="1987"/>
      <c r="P27" s="1987"/>
      <c r="Q27" s="1987"/>
      <c r="R27" s="1988"/>
      <c r="S27" s="1988"/>
      <c r="T27" s="1990"/>
      <c r="U27" s="1991"/>
      <c r="W27" s="1982"/>
      <c r="X27" s="1982"/>
      <c r="Y27" s="1982"/>
      <c r="Z27" s="1982"/>
    </row>
    <row r="28" spans="1:26" ht="18" customHeight="1">
      <c r="A28" s="1977" t="s">
        <v>2694</v>
      </c>
      <c r="B28" s="8">
        <v>300</v>
      </c>
      <c r="C28" s="1978" t="s">
        <v>2663</v>
      </c>
      <c r="E28" s="10" t="s">
        <v>1840</v>
      </c>
      <c r="F28" s="10" t="s">
        <v>308</v>
      </c>
      <c r="G28" s="10" t="s">
        <v>2695</v>
      </c>
      <c r="I28" s="1985" t="s">
        <v>1842</v>
      </c>
      <c r="J28" s="10" t="s">
        <v>2696</v>
      </c>
      <c r="K28" s="10" t="s">
        <v>1840</v>
      </c>
      <c r="L28" s="10" t="s">
        <v>1842</v>
      </c>
      <c r="M28" s="10" t="s">
        <v>2051</v>
      </c>
      <c r="O28" s="10" t="s">
        <v>2697</v>
      </c>
      <c r="R28" s="1992" t="s">
        <v>2657</v>
      </c>
      <c r="S28" s="8" t="s">
        <v>2657</v>
      </c>
      <c r="T28" s="1985" t="s">
        <v>1842</v>
      </c>
      <c r="U28" s="1993" t="s">
        <v>2696</v>
      </c>
    </row>
    <row r="29" spans="1:26" ht="18" customHeight="1">
      <c r="A29" s="1977" t="s">
        <v>2698</v>
      </c>
      <c r="B29" s="8">
        <v>300</v>
      </c>
      <c r="C29" s="1978" t="s">
        <v>2663</v>
      </c>
      <c r="E29" s="10" t="s">
        <v>1840</v>
      </c>
      <c r="F29" s="10" t="s">
        <v>308</v>
      </c>
      <c r="G29" s="10" t="s">
        <v>2695</v>
      </c>
      <c r="I29" s="1985" t="s">
        <v>1842</v>
      </c>
      <c r="J29" s="10" t="s">
        <v>2696</v>
      </c>
      <c r="K29" s="10" t="s">
        <v>1840</v>
      </c>
      <c r="L29" s="10" t="s">
        <v>1842</v>
      </c>
      <c r="M29" s="10" t="s">
        <v>2051</v>
      </c>
      <c r="O29" s="10" t="s">
        <v>2697</v>
      </c>
      <c r="R29" s="8" t="s">
        <v>2635</v>
      </c>
      <c r="S29" s="8" t="s">
        <v>2657</v>
      </c>
      <c r="T29" s="1985" t="s">
        <v>1842</v>
      </c>
      <c r="U29" s="1993" t="s">
        <v>2696</v>
      </c>
    </row>
    <row r="30" spans="1:26" ht="18" customHeight="1">
      <c r="A30" s="1977" t="s">
        <v>2699</v>
      </c>
      <c r="B30" s="8">
        <v>200</v>
      </c>
      <c r="C30" s="1985" t="s">
        <v>2667</v>
      </c>
      <c r="E30" s="10" t="s">
        <v>1840</v>
      </c>
      <c r="F30" s="10" t="s">
        <v>308</v>
      </c>
      <c r="G30" s="10" t="s">
        <v>2700</v>
      </c>
      <c r="I30" s="1985" t="s">
        <v>1842</v>
      </c>
      <c r="J30" s="10" t="s">
        <v>2701</v>
      </c>
      <c r="K30" s="10" t="s">
        <v>1840</v>
      </c>
      <c r="L30" s="10" t="s">
        <v>1842</v>
      </c>
      <c r="M30" s="10" t="s">
        <v>2051</v>
      </c>
      <c r="O30" s="10" t="s">
        <v>2702</v>
      </c>
      <c r="R30" s="1992" t="s">
        <v>2657</v>
      </c>
      <c r="S30" s="8" t="s">
        <v>2657</v>
      </c>
      <c r="T30" s="1985" t="s">
        <v>1842</v>
      </c>
      <c r="U30" s="1993" t="s">
        <v>2701</v>
      </c>
    </row>
    <row r="31" spans="1:26" ht="18" customHeight="1">
      <c r="A31" s="2007" t="s">
        <v>2703</v>
      </c>
      <c r="B31" s="8">
        <v>300</v>
      </c>
      <c r="C31" s="1978" t="s">
        <v>2667</v>
      </c>
      <c r="E31" s="10" t="s">
        <v>1842</v>
      </c>
      <c r="F31" s="10" t="s">
        <v>308</v>
      </c>
      <c r="G31" s="10" t="s">
        <v>2695</v>
      </c>
      <c r="I31" s="1985" t="s">
        <v>1842</v>
      </c>
      <c r="J31" s="10" t="s">
        <v>2696</v>
      </c>
      <c r="K31" s="10" t="s">
        <v>1842</v>
      </c>
      <c r="L31" s="10" t="s">
        <v>1842</v>
      </c>
      <c r="M31" s="10" t="s">
        <v>2051</v>
      </c>
      <c r="O31" s="10" t="s">
        <v>2704</v>
      </c>
      <c r="R31" s="8" t="s">
        <v>2635</v>
      </c>
      <c r="S31" s="8" t="s">
        <v>2657</v>
      </c>
      <c r="T31" s="1985" t="s">
        <v>1842</v>
      </c>
      <c r="U31" s="1993" t="s">
        <v>2696</v>
      </c>
    </row>
    <row r="32" spans="1:26" ht="18" customHeight="1">
      <c r="A32" s="1977" t="s">
        <v>2705</v>
      </c>
      <c r="B32" s="8">
        <v>300</v>
      </c>
      <c r="C32" s="1978" t="s">
        <v>2663</v>
      </c>
      <c r="E32" s="10" t="s">
        <v>1840</v>
      </c>
      <c r="F32" s="10" t="s">
        <v>308</v>
      </c>
      <c r="G32" s="10" t="s">
        <v>2695</v>
      </c>
      <c r="I32" s="1985" t="s">
        <v>1842</v>
      </c>
      <c r="J32" s="10" t="s">
        <v>2696</v>
      </c>
      <c r="K32" s="10" t="s">
        <v>1840</v>
      </c>
      <c r="L32" s="10" t="s">
        <v>1842</v>
      </c>
      <c r="M32" s="10" t="s">
        <v>2051</v>
      </c>
      <c r="O32" s="10" t="s">
        <v>2697</v>
      </c>
      <c r="R32" s="8" t="s">
        <v>2635</v>
      </c>
      <c r="S32" s="8" t="s">
        <v>2657</v>
      </c>
      <c r="T32" s="1985" t="s">
        <v>1842</v>
      </c>
      <c r="U32" s="1993" t="s">
        <v>2696</v>
      </c>
    </row>
    <row r="33" spans="1:26" ht="18" hidden="1" customHeight="1">
      <c r="A33" s="1977" t="s">
        <v>2706</v>
      </c>
      <c r="B33" s="8">
        <v>300</v>
      </c>
      <c r="C33" s="1978" t="s">
        <v>2663</v>
      </c>
      <c r="E33" s="10" t="s">
        <v>1840</v>
      </c>
      <c r="F33" s="10" t="s">
        <v>308</v>
      </c>
      <c r="G33" s="10" t="s">
        <v>2684</v>
      </c>
      <c r="I33" s="1985" t="s">
        <v>1842</v>
      </c>
      <c r="J33" s="10" t="s">
        <v>2696</v>
      </c>
      <c r="K33" s="10" t="s">
        <v>1840</v>
      </c>
      <c r="L33" s="10" t="s">
        <v>1842</v>
      </c>
      <c r="M33" s="10" t="s">
        <v>2051</v>
      </c>
      <c r="O33" s="10" t="s">
        <v>2697</v>
      </c>
      <c r="R33" s="8" t="s">
        <v>2635</v>
      </c>
      <c r="S33" s="8" t="s">
        <v>2657</v>
      </c>
      <c r="T33" s="1985" t="s">
        <v>1842</v>
      </c>
      <c r="U33" s="1993" t="s">
        <v>2696</v>
      </c>
    </row>
    <row r="34" spans="1:26" ht="18" customHeight="1" thickBot="1">
      <c r="A34" s="1977" t="s">
        <v>2707</v>
      </c>
      <c r="B34" s="8">
        <v>300</v>
      </c>
      <c r="C34" s="1978" t="s">
        <v>2663</v>
      </c>
      <c r="E34" s="10" t="s">
        <v>1840</v>
      </c>
      <c r="F34" s="10" t="s">
        <v>308</v>
      </c>
      <c r="G34" s="10" t="s">
        <v>2708</v>
      </c>
      <c r="I34" s="1985" t="s">
        <v>1842</v>
      </c>
      <c r="J34" s="10" t="s">
        <v>2696</v>
      </c>
      <c r="K34" s="10" t="s">
        <v>1840</v>
      </c>
      <c r="L34" s="10" t="s">
        <v>1842</v>
      </c>
      <c r="M34" s="10" t="s">
        <v>2051</v>
      </c>
      <c r="O34" s="10" t="s">
        <v>2697</v>
      </c>
      <c r="R34" s="8" t="s">
        <v>2635</v>
      </c>
      <c r="S34" s="8" t="s">
        <v>2657</v>
      </c>
      <c r="T34" s="1985" t="s">
        <v>1842</v>
      </c>
      <c r="U34" s="1993" t="s">
        <v>2696</v>
      </c>
    </row>
    <row r="35" spans="1:26" ht="18" hidden="1" customHeight="1" thickBot="1">
      <c r="A35" s="1977" t="s">
        <v>2709</v>
      </c>
      <c r="B35" s="8">
        <v>300</v>
      </c>
      <c r="C35" s="1978" t="s">
        <v>2663</v>
      </c>
      <c r="E35" s="10" t="s">
        <v>1840</v>
      </c>
      <c r="F35" s="10" t="s">
        <v>2710</v>
      </c>
      <c r="G35" s="10" t="s">
        <v>2711</v>
      </c>
      <c r="I35" s="1985" t="s">
        <v>1842</v>
      </c>
      <c r="J35" s="10" t="s">
        <v>2696</v>
      </c>
      <c r="K35" s="10" t="s">
        <v>1840</v>
      </c>
      <c r="L35" s="10" t="s">
        <v>1842</v>
      </c>
      <c r="M35" s="10" t="s">
        <v>2051</v>
      </c>
      <c r="O35" s="10" t="s">
        <v>2697</v>
      </c>
      <c r="R35" s="8" t="s">
        <v>2635</v>
      </c>
      <c r="S35" s="8" t="s">
        <v>2635</v>
      </c>
      <c r="T35" s="1985" t="s">
        <v>1842</v>
      </c>
      <c r="U35" s="1993" t="s">
        <v>2696</v>
      </c>
    </row>
    <row r="36" spans="1:26" ht="18" hidden="1" customHeight="1">
      <c r="A36" s="1977" t="s">
        <v>2712</v>
      </c>
      <c r="B36" s="8">
        <v>300</v>
      </c>
      <c r="C36" s="1978" t="s">
        <v>2663</v>
      </c>
      <c r="E36" s="10" t="s">
        <v>1840</v>
      </c>
      <c r="F36" s="10" t="s">
        <v>149</v>
      </c>
      <c r="G36" s="10" t="s">
        <v>2713</v>
      </c>
      <c r="I36" s="1985" t="s">
        <v>1842</v>
      </c>
      <c r="J36" s="10" t="s">
        <v>2696</v>
      </c>
      <c r="K36" s="10" t="s">
        <v>1840</v>
      </c>
      <c r="L36" s="10" t="s">
        <v>1842</v>
      </c>
      <c r="M36" s="10" t="s">
        <v>2051</v>
      </c>
      <c r="O36" s="10" t="s">
        <v>2697</v>
      </c>
      <c r="R36" s="8" t="s">
        <v>2635</v>
      </c>
      <c r="S36" s="8" t="s">
        <v>2635</v>
      </c>
      <c r="T36" s="1985" t="s">
        <v>1842</v>
      </c>
      <c r="U36" s="1993" t="s">
        <v>2696</v>
      </c>
    </row>
    <row r="37" spans="1:26" s="1981" customFormat="1" ht="18" customHeight="1">
      <c r="A37" s="1986" t="s">
        <v>2714</v>
      </c>
      <c r="B37" s="1988"/>
      <c r="C37" s="1989"/>
      <c r="D37" s="1987"/>
      <c r="E37" s="1987"/>
      <c r="F37" s="1987"/>
      <c r="G37" s="1987"/>
      <c r="H37" s="1987"/>
      <c r="I37" s="1990"/>
      <c r="J37" s="1987"/>
      <c r="K37" s="1987"/>
      <c r="L37" s="1987"/>
      <c r="M37" s="1987"/>
      <c r="N37" s="1987"/>
      <c r="O37" s="1987"/>
      <c r="P37" s="1987"/>
      <c r="Q37" s="1987"/>
      <c r="R37" s="1988"/>
      <c r="S37" s="1988"/>
      <c r="T37" s="1990"/>
      <c r="U37" s="1991"/>
      <c r="W37" s="1982"/>
      <c r="X37" s="1982"/>
      <c r="Y37" s="1982"/>
      <c r="Z37" s="1982"/>
    </row>
    <row r="38" spans="1:26" ht="18" customHeight="1">
      <c r="A38" s="1977" t="s">
        <v>2715</v>
      </c>
      <c r="B38" s="8">
        <v>200</v>
      </c>
      <c r="C38" s="1978" t="s">
        <v>2663</v>
      </c>
      <c r="E38" s="10" t="s">
        <v>1842</v>
      </c>
      <c r="F38" s="10" t="s">
        <v>308</v>
      </c>
      <c r="G38" s="10" t="s">
        <v>2716</v>
      </c>
      <c r="I38" s="1985" t="s">
        <v>1842</v>
      </c>
      <c r="J38" s="10" t="s">
        <v>2051</v>
      </c>
      <c r="K38" s="10" t="s">
        <v>2717</v>
      </c>
      <c r="L38" s="10" t="s">
        <v>1842</v>
      </c>
      <c r="M38" s="10" t="s">
        <v>2051</v>
      </c>
      <c r="O38" s="10" t="s">
        <v>2718</v>
      </c>
      <c r="R38" s="8" t="s">
        <v>2667</v>
      </c>
      <c r="S38" s="8" t="s">
        <v>2719</v>
      </c>
      <c r="T38" s="1985" t="s">
        <v>1842</v>
      </c>
      <c r="U38" s="1993" t="s">
        <v>2051</v>
      </c>
    </row>
    <row r="39" spans="1:26" ht="18" customHeight="1">
      <c r="A39" s="1977" t="s">
        <v>2467</v>
      </c>
      <c r="B39" s="8">
        <v>200</v>
      </c>
      <c r="C39" s="1978" t="s">
        <v>2663</v>
      </c>
      <c r="E39" s="10" t="s">
        <v>1842</v>
      </c>
      <c r="F39" s="10" t="s">
        <v>308</v>
      </c>
      <c r="G39" s="10" t="s">
        <v>2716</v>
      </c>
      <c r="I39" s="1985" t="s">
        <v>1842</v>
      </c>
      <c r="J39" s="10" t="s">
        <v>2051</v>
      </c>
      <c r="K39" s="10" t="s">
        <v>2717</v>
      </c>
      <c r="L39" s="10" t="s">
        <v>1842</v>
      </c>
      <c r="M39" s="10" t="s">
        <v>2051</v>
      </c>
      <c r="O39" s="10" t="s">
        <v>2718</v>
      </c>
      <c r="R39" s="8" t="s">
        <v>2667</v>
      </c>
      <c r="S39" s="8" t="s">
        <v>2719</v>
      </c>
      <c r="T39" s="1985" t="s">
        <v>1842</v>
      </c>
      <c r="U39" s="1993" t="s">
        <v>2051</v>
      </c>
    </row>
    <row r="40" spans="1:26" ht="18" customHeight="1">
      <c r="A40" s="1977" t="s">
        <v>2720</v>
      </c>
      <c r="B40" s="8">
        <v>200</v>
      </c>
      <c r="C40" s="1978" t="s">
        <v>2663</v>
      </c>
      <c r="E40" s="10" t="s">
        <v>1842</v>
      </c>
      <c r="F40" s="10" t="s">
        <v>308</v>
      </c>
      <c r="G40" s="10" t="s">
        <v>2716</v>
      </c>
      <c r="I40" s="1985" t="s">
        <v>1842</v>
      </c>
      <c r="J40" s="10" t="s">
        <v>2051</v>
      </c>
      <c r="K40" s="10" t="s">
        <v>2717</v>
      </c>
      <c r="L40" s="10" t="s">
        <v>1842</v>
      </c>
      <c r="M40" s="10" t="s">
        <v>2051</v>
      </c>
      <c r="O40" s="10" t="s">
        <v>2718</v>
      </c>
      <c r="R40" s="8" t="s">
        <v>2667</v>
      </c>
      <c r="S40" s="8" t="s">
        <v>2719</v>
      </c>
      <c r="T40" s="1985" t="s">
        <v>1842</v>
      </c>
      <c r="U40" s="1993" t="s">
        <v>2051</v>
      </c>
    </row>
    <row r="41" spans="1:26" ht="18" customHeight="1">
      <c r="A41" s="1977" t="s">
        <v>2721</v>
      </c>
      <c r="B41" s="8">
        <v>200</v>
      </c>
      <c r="C41" s="1978" t="s">
        <v>2663</v>
      </c>
      <c r="E41" s="10" t="s">
        <v>1842</v>
      </c>
      <c r="F41" s="10" t="s">
        <v>308</v>
      </c>
      <c r="G41" s="10" t="s">
        <v>2716</v>
      </c>
      <c r="I41" s="1985" t="s">
        <v>1842</v>
      </c>
      <c r="J41" s="10" t="s">
        <v>2051</v>
      </c>
      <c r="K41" s="10" t="s">
        <v>2717</v>
      </c>
      <c r="L41" s="10" t="s">
        <v>1842</v>
      </c>
      <c r="M41" s="10" t="s">
        <v>2051</v>
      </c>
      <c r="O41" s="10" t="s">
        <v>2718</v>
      </c>
      <c r="R41" s="8" t="s">
        <v>2667</v>
      </c>
      <c r="S41" s="8" t="s">
        <v>2719</v>
      </c>
      <c r="T41" s="1985" t="s">
        <v>1842</v>
      </c>
      <c r="U41" s="1993" t="s">
        <v>2051</v>
      </c>
    </row>
    <row r="42" spans="1:26" ht="18" customHeight="1">
      <c r="A42" s="1977" t="s">
        <v>2722</v>
      </c>
      <c r="B42" s="8">
        <v>200</v>
      </c>
      <c r="C42" s="1978" t="s">
        <v>2663</v>
      </c>
      <c r="E42" s="10" t="s">
        <v>1842</v>
      </c>
      <c r="F42" s="10" t="s">
        <v>308</v>
      </c>
      <c r="G42" s="10" t="s">
        <v>2716</v>
      </c>
      <c r="I42" s="1985" t="s">
        <v>1842</v>
      </c>
      <c r="J42" s="10" t="s">
        <v>2051</v>
      </c>
      <c r="K42" s="10" t="s">
        <v>2717</v>
      </c>
      <c r="L42" s="10" t="s">
        <v>1842</v>
      </c>
      <c r="M42" s="10" t="s">
        <v>2051</v>
      </c>
      <c r="O42" s="10" t="s">
        <v>2718</v>
      </c>
      <c r="R42" s="8" t="s">
        <v>2667</v>
      </c>
      <c r="S42" s="8" t="s">
        <v>2719</v>
      </c>
      <c r="T42" s="1985" t="s">
        <v>1842</v>
      </c>
      <c r="U42" s="1993" t="s">
        <v>2051</v>
      </c>
    </row>
    <row r="43" spans="1:26" ht="18" customHeight="1" thickBot="1">
      <c r="A43" s="2008" t="s">
        <v>2723</v>
      </c>
      <c r="B43" s="2010">
        <v>200</v>
      </c>
      <c r="C43" s="2003" t="s">
        <v>2663</v>
      </c>
      <c r="D43" s="2009"/>
      <c r="E43" s="2009" t="s">
        <v>1842</v>
      </c>
      <c r="F43" s="2009" t="s">
        <v>308</v>
      </c>
      <c r="G43" s="2009" t="s">
        <v>2716</v>
      </c>
      <c r="H43" s="2009"/>
      <c r="I43" s="2011" t="s">
        <v>1842</v>
      </c>
      <c r="J43" s="2009" t="s">
        <v>2051</v>
      </c>
      <c r="K43" s="2009" t="s">
        <v>2717</v>
      </c>
      <c r="L43" s="2009" t="s">
        <v>1842</v>
      </c>
      <c r="M43" s="2009" t="s">
        <v>2051</v>
      </c>
      <c r="N43" s="2009"/>
      <c r="O43" s="2009" t="s">
        <v>2718</v>
      </c>
      <c r="P43" s="2009"/>
      <c r="Q43" s="2009"/>
      <c r="R43" s="8" t="s">
        <v>2667</v>
      </c>
      <c r="S43" s="8" t="s">
        <v>2719</v>
      </c>
      <c r="T43" s="2011" t="s">
        <v>1842</v>
      </c>
      <c r="U43" s="2006" t="s">
        <v>2051</v>
      </c>
    </row>
    <row r="44" spans="1:26" s="1981" customFormat="1" ht="18" customHeight="1">
      <c r="A44" s="1986" t="s">
        <v>2724</v>
      </c>
      <c r="B44" s="1988"/>
      <c r="C44" s="1989"/>
      <c r="D44" s="1987"/>
      <c r="E44" s="1987"/>
      <c r="F44" s="1987"/>
      <c r="G44" s="1987"/>
      <c r="H44" s="1987"/>
      <c r="I44" s="1990"/>
      <c r="J44" s="1987"/>
      <c r="K44" s="1987"/>
      <c r="L44" s="1987"/>
      <c r="M44" s="1987"/>
      <c r="N44" s="1987"/>
      <c r="O44" s="1987"/>
      <c r="P44" s="1987"/>
      <c r="Q44" s="1987"/>
      <c r="R44" s="1988"/>
      <c r="S44" s="1988"/>
      <c r="T44" s="1990"/>
      <c r="U44" s="1991"/>
      <c r="W44" s="1982"/>
      <c r="X44" s="1982"/>
      <c r="Y44" s="1982"/>
      <c r="Z44" s="1982"/>
    </row>
    <row r="45" spans="1:26" ht="18" customHeight="1">
      <c r="A45" s="1977" t="s">
        <v>2725</v>
      </c>
      <c r="B45" s="8">
        <v>300</v>
      </c>
      <c r="C45" s="1978" t="s">
        <v>2657</v>
      </c>
      <c r="E45" s="10" t="s">
        <v>2726</v>
      </c>
      <c r="F45" s="10" t="s">
        <v>2051</v>
      </c>
      <c r="G45" s="10" t="s">
        <v>2684</v>
      </c>
      <c r="I45" s="1985" t="s">
        <v>1840</v>
      </c>
      <c r="J45" s="10" t="s">
        <v>1840</v>
      </c>
      <c r="K45" s="10" t="s">
        <v>1842</v>
      </c>
      <c r="L45" s="10" t="s">
        <v>2051</v>
      </c>
      <c r="N45" s="10" t="s">
        <v>2727</v>
      </c>
      <c r="O45" s="10" t="s">
        <v>2728</v>
      </c>
      <c r="R45" s="8" t="s">
        <v>2667</v>
      </c>
      <c r="S45" s="8" t="s">
        <v>2657</v>
      </c>
      <c r="T45" s="1985" t="s">
        <v>1840</v>
      </c>
      <c r="U45" s="1993" t="s">
        <v>1840</v>
      </c>
    </row>
    <row r="46" spans="1:26" ht="18" customHeight="1">
      <c r="A46" s="1977" t="s">
        <v>2729</v>
      </c>
      <c r="B46" s="8">
        <v>300</v>
      </c>
      <c r="C46" s="1978" t="s">
        <v>2657</v>
      </c>
      <c r="E46" s="10" t="s">
        <v>2726</v>
      </c>
      <c r="F46" s="10" t="s">
        <v>2051</v>
      </c>
      <c r="G46" s="10" t="s">
        <v>2684</v>
      </c>
      <c r="I46" s="1985" t="s">
        <v>1840</v>
      </c>
      <c r="J46" s="10" t="s">
        <v>1840</v>
      </c>
      <c r="K46" s="10" t="s">
        <v>1842</v>
      </c>
      <c r="L46" s="10" t="s">
        <v>2051</v>
      </c>
      <c r="N46" s="10" t="s">
        <v>2727</v>
      </c>
      <c r="O46" s="10" t="s">
        <v>2728</v>
      </c>
      <c r="R46" s="8" t="s">
        <v>2667</v>
      </c>
      <c r="S46" s="8" t="s">
        <v>2657</v>
      </c>
      <c r="T46" s="1985" t="s">
        <v>1840</v>
      </c>
      <c r="U46" s="1993" t="s">
        <v>1840</v>
      </c>
    </row>
    <row r="47" spans="1:26" ht="18" customHeight="1">
      <c r="A47" s="1977" t="s">
        <v>2730</v>
      </c>
      <c r="B47" s="8">
        <v>300</v>
      </c>
      <c r="C47" s="1978" t="s">
        <v>2657</v>
      </c>
      <c r="E47" s="10" t="s">
        <v>2726</v>
      </c>
      <c r="F47" s="10" t="s">
        <v>2051</v>
      </c>
      <c r="G47" s="10" t="s">
        <v>2684</v>
      </c>
      <c r="I47" s="1985" t="s">
        <v>1840</v>
      </c>
      <c r="J47" s="10" t="s">
        <v>1840</v>
      </c>
      <c r="K47" s="10" t="s">
        <v>1842</v>
      </c>
      <c r="L47" s="10" t="s">
        <v>2051</v>
      </c>
      <c r="R47" s="8" t="s">
        <v>2667</v>
      </c>
      <c r="S47" s="8" t="s">
        <v>2657</v>
      </c>
      <c r="T47" s="1985" t="s">
        <v>1840</v>
      </c>
      <c r="U47" s="1993" t="s">
        <v>1840</v>
      </c>
    </row>
    <row r="48" spans="1:26" ht="18" customHeight="1">
      <c r="A48" s="1977" t="s">
        <v>2731</v>
      </c>
      <c r="B48" s="8">
        <v>300</v>
      </c>
      <c r="C48" s="1978" t="s">
        <v>2657</v>
      </c>
      <c r="E48" s="10" t="s">
        <v>2726</v>
      </c>
      <c r="F48" s="10" t="s">
        <v>2051</v>
      </c>
      <c r="G48" s="10" t="s">
        <v>2684</v>
      </c>
      <c r="I48" s="1985" t="s">
        <v>1840</v>
      </c>
      <c r="J48" s="10" t="s">
        <v>1840</v>
      </c>
      <c r="K48" s="10" t="s">
        <v>1842</v>
      </c>
      <c r="L48" s="10" t="s">
        <v>2051</v>
      </c>
      <c r="R48" s="8" t="s">
        <v>2667</v>
      </c>
      <c r="S48" s="8" t="s">
        <v>2657</v>
      </c>
      <c r="T48" s="1985" t="s">
        <v>1840</v>
      </c>
      <c r="U48" s="1993" t="s">
        <v>1840</v>
      </c>
    </row>
    <row r="49" spans="1:26" ht="18" customHeight="1" thickBot="1">
      <c r="A49" s="1977" t="s">
        <v>2732</v>
      </c>
      <c r="B49" s="8">
        <v>300</v>
      </c>
      <c r="C49" s="1978" t="s">
        <v>2657</v>
      </c>
      <c r="E49" s="10" t="s">
        <v>2726</v>
      </c>
      <c r="F49" s="10" t="s">
        <v>2051</v>
      </c>
      <c r="G49" s="10" t="s">
        <v>2684</v>
      </c>
      <c r="I49" s="1985" t="s">
        <v>1840</v>
      </c>
      <c r="J49" s="10" t="s">
        <v>1840</v>
      </c>
      <c r="K49" s="10" t="s">
        <v>1842</v>
      </c>
      <c r="L49" s="10" t="s">
        <v>2051</v>
      </c>
      <c r="R49" s="8" t="s">
        <v>2667</v>
      </c>
      <c r="S49" s="8" t="s">
        <v>2657</v>
      </c>
      <c r="T49" s="1985" t="s">
        <v>1840</v>
      </c>
      <c r="U49" s="1993" t="s">
        <v>1840</v>
      </c>
    </row>
    <row r="50" spans="1:26" ht="18" hidden="1" customHeight="1" thickBot="1">
      <c r="A50" s="2008" t="s">
        <v>2733</v>
      </c>
      <c r="B50" s="2010"/>
      <c r="C50" s="2003"/>
      <c r="D50" s="2009"/>
      <c r="E50" s="2009"/>
      <c r="F50" s="2009"/>
      <c r="G50" s="2009"/>
      <c r="H50" s="2009"/>
      <c r="I50" s="2011"/>
      <c r="J50" s="2009"/>
      <c r="K50" s="2009" t="s">
        <v>1842</v>
      </c>
      <c r="L50" s="2009" t="s">
        <v>2051</v>
      </c>
      <c r="M50" s="2009"/>
      <c r="N50" s="2009"/>
      <c r="O50" s="2009"/>
      <c r="P50" s="2009"/>
      <c r="Q50" s="2009"/>
      <c r="R50" s="2010"/>
      <c r="S50" s="2010"/>
      <c r="T50" s="2011"/>
      <c r="U50" s="2006"/>
    </row>
    <row r="51" spans="1:26" s="1981" customFormat="1" ht="18" hidden="1" customHeight="1">
      <c r="A51" s="1986" t="s">
        <v>2660</v>
      </c>
      <c r="B51" s="1988"/>
      <c r="C51" s="1989"/>
      <c r="D51" s="1987"/>
      <c r="E51" s="1987"/>
      <c r="F51" s="1987"/>
      <c r="G51" s="1987"/>
      <c r="H51" s="1987"/>
      <c r="I51" s="1990"/>
      <c r="J51" s="1987"/>
      <c r="K51" s="1987"/>
      <c r="L51" s="1987"/>
      <c r="M51" s="1987"/>
      <c r="N51" s="1987"/>
      <c r="O51" s="1987"/>
      <c r="P51" s="1987"/>
      <c r="Q51" s="1987"/>
      <c r="R51" s="1988"/>
      <c r="S51" s="1988"/>
      <c r="T51" s="1990"/>
      <c r="U51" s="1991"/>
      <c r="W51" s="1982"/>
      <c r="X51" s="1982"/>
      <c r="Y51" s="1982"/>
      <c r="Z51" s="1982"/>
    </row>
    <row r="52" spans="1:26" ht="18" hidden="1" customHeight="1">
      <c r="A52" s="2007" t="s">
        <v>2734</v>
      </c>
      <c r="B52" s="8">
        <v>300</v>
      </c>
      <c r="C52" s="1978" t="s">
        <v>2657</v>
      </c>
      <c r="E52" s="10" t="s">
        <v>2726</v>
      </c>
      <c r="F52" s="10" t="s">
        <v>2051</v>
      </c>
      <c r="G52" s="10" t="s">
        <v>2684</v>
      </c>
      <c r="I52" s="1985" t="s">
        <v>1840</v>
      </c>
      <c r="J52" s="10" t="s">
        <v>1840</v>
      </c>
      <c r="K52" s="10" t="s">
        <v>1842</v>
      </c>
      <c r="L52" s="10" t="s">
        <v>2051</v>
      </c>
      <c r="N52" s="10" t="s">
        <v>2727</v>
      </c>
      <c r="O52" s="10" t="s">
        <v>2728</v>
      </c>
      <c r="R52" s="1992" t="s">
        <v>2051</v>
      </c>
      <c r="S52" s="8" t="s">
        <v>2657</v>
      </c>
      <c r="T52" s="1985" t="s">
        <v>1840</v>
      </c>
      <c r="U52" s="1993" t="s">
        <v>1840</v>
      </c>
    </row>
    <row r="53" spans="1:26" ht="18" hidden="1" customHeight="1">
      <c r="A53" s="2007" t="s">
        <v>2735</v>
      </c>
      <c r="B53" s="8">
        <v>300</v>
      </c>
      <c r="C53" s="1978" t="s">
        <v>2657</v>
      </c>
      <c r="E53" s="10" t="s">
        <v>2726</v>
      </c>
      <c r="F53" s="10" t="s">
        <v>2051</v>
      </c>
      <c r="G53" s="10" t="s">
        <v>2684</v>
      </c>
      <c r="I53" s="1985" t="s">
        <v>1840</v>
      </c>
      <c r="J53" s="10" t="s">
        <v>1840</v>
      </c>
      <c r="K53" s="10" t="s">
        <v>1842</v>
      </c>
      <c r="L53" s="10" t="s">
        <v>2051</v>
      </c>
      <c r="N53" s="10" t="s">
        <v>2727</v>
      </c>
      <c r="O53" s="10" t="s">
        <v>2728</v>
      </c>
      <c r="R53" s="1992" t="s">
        <v>2051</v>
      </c>
      <c r="S53" s="8" t="s">
        <v>2657</v>
      </c>
      <c r="T53" s="1985" t="s">
        <v>1840</v>
      </c>
      <c r="U53" s="1993" t="s">
        <v>1840</v>
      </c>
    </row>
    <row r="54" spans="1:26" ht="18" hidden="1" customHeight="1">
      <c r="A54" s="2007" t="s">
        <v>2736</v>
      </c>
      <c r="B54" s="8">
        <v>300</v>
      </c>
      <c r="C54" s="1978" t="s">
        <v>2657</v>
      </c>
      <c r="E54" s="10" t="s">
        <v>2726</v>
      </c>
      <c r="F54" s="10" t="s">
        <v>2051</v>
      </c>
      <c r="G54" s="10" t="s">
        <v>2684</v>
      </c>
      <c r="I54" s="1985" t="s">
        <v>1840</v>
      </c>
      <c r="J54" s="10" t="s">
        <v>1840</v>
      </c>
      <c r="K54" s="10" t="s">
        <v>1842</v>
      </c>
      <c r="L54" s="10" t="s">
        <v>2051</v>
      </c>
      <c r="R54" s="1992" t="s">
        <v>2051</v>
      </c>
      <c r="S54" s="8" t="s">
        <v>2657</v>
      </c>
      <c r="T54" s="1985" t="s">
        <v>1840</v>
      </c>
      <c r="U54" s="1993" t="s">
        <v>1840</v>
      </c>
    </row>
    <row r="55" spans="1:26" ht="18" hidden="1" customHeight="1">
      <c r="A55" s="2007" t="s">
        <v>2737</v>
      </c>
      <c r="B55" s="8">
        <v>300</v>
      </c>
      <c r="C55" s="1978" t="s">
        <v>2657</v>
      </c>
      <c r="E55" s="10" t="s">
        <v>2726</v>
      </c>
      <c r="F55" s="10" t="s">
        <v>2051</v>
      </c>
      <c r="G55" s="10" t="s">
        <v>2684</v>
      </c>
      <c r="I55" s="1985" t="s">
        <v>1840</v>
      </c>
      <c r="J55" s="10" t="s">
        <v>1840</v>
      </c>
      <c r="K55" s="10" t="s">
        <v>1842</v>
      </c>
      <c r="L55" s="10" t="s">
        <v>2051</v>
      </c>
      <c r="R55" s="1992" t="s">
        <v>2051</v>
      </c>
      <c r="S55" s="8" t="s">
        <v>2657</v>
      </c>
      <c r="T55" s="1985" t="s">
        <v>1840</v>
      </c>
      <c r="U55" s="1993" t="s">
        <v>1840</v>
      </c>
    </row>
    <row r="56" spans="1:26" ht="18" hidden="1" customHeight="1">
      <c r="A56" s="2007" t="s">
        <v>2738</v>
      </c>
      <c r="B56" s="8">
        <v>300</v>
      </c>
      <c r="C56" s="1978" t="s">
        <v>2657</v>
      </c>
      <c r="E56" s="10" t="s">
        <v>2726</v>
      </c>
      <c r="F56" s="10" t="s">
        <v>2051</v>
      </c>
      <c r="G56" s="10" t="s">
        <v>2684</v>
      </c>
      <c r="I56" s="1985" t="s">
        <v>1840</v>
      </c>
      <c r="J56" s="10" t="s">
        <v>1840</v>
      </c>
      <c r="K56" s="10" t="s">
        <v>1842</v>
      </c>
      <c r="L56" s="10" t="s">
        <v>2051</v>
      </c>
      <c r="R56" s="1992" t="s">
        <v>2051</v>
      </c>
      <c r="S56" s="8" t="s">
        <v>2657</v>
      </c>
      <c r="T56" s="1985" t="s">
        <v>1840</v>
      </c>
      <c r="U56" s="1993" t="s">
        <v>1840</v>
      </c>
    </row>
    <row r="57" spans="1:26" s="1981" customFormat="1" ht="18" customHeight="1">
      <c r="A57" s="1986" t="s">
        <v>2739</v>
      </c>
      <c r="B57" s="1988"/>
      <c r="C57" s="1989"/>
      <c r="D57" s="1987"/>
      <c r="E57" s="1987"/>
      <c r="F57" s="1987"/>
      <c r="G57" s="1987"/>
      <c r="H57" s="1987"/>
      <c r="I57" s="1990"/>
      <c r="J57" s="1987"/>
      <c r="K57" s="1987"/>
      <c r="L57" s="1987"/>
      <c r="M57" s="1987"/>
      <c r="N57" s="1987"/>
      <c r="O57" s="1987"/>
      <c r="P57" s="1987"/>
      <c r="Q57" s="1987"/>
      <c r="R57" s="1988"/>
      <c r="S57" s="1988"/>
      <c r="T57" s="1990"/>
      <c r="U57" s="1991"/>
      <c r="W57" s="1982"/>
      <c r="X57" s="1982"/>
      <c r="Y57" s="1982"/>
      <c r="Z57" s="1982"/>
    </row>
    <row r="58" spans="1:26" ht="18" customHeight="1">
      <c r="A58" s="1977" t="s">
        <v>2740</v>
      </c>
      <c r="B58" s="8">
        <v>200</v>
      </c>
      <c r="C58" s="1978" t="s">
        <v>2667</v>
      </c>
      <c r="E58" s="10" t="s">
        <v>1842</v>
      </c>
      <c r="F58" s="10" t="s">
        <v>2051</v>
      </c>
      <c r="G58" s="10" t="s">
        <v>2741</v>
      </c>
      <c r="I58" s="1985" t="s">
        <v>1840</v>
      </c>
      <c r="J58" s="10" t="s">
        <v>1840</v>
      </c>
      <c r="K58" s="10" t="s">
        <v>1840</v>
      </c>
      <c r="L58" s="10" t="s">
        <v>1840</v>
      </c>
      <c r="R58" s="8" t="s">
        <v>2667</v>
      </c>
      <c r="S58" s="8" t="s">
        <v>2635</v>
      </c>
      <c r="T58" s="1985" t="s">
        <v>1840</v>
      </c>
      <c r="U58" s="1993" t="s">
        <v>1840</v>
      </c>
    </row>
    <row r="59" spans="1:26" ht="18" customHeight="1">
      <c r="A59" s="1977" t="s">
        <v>2742</v>
      </c>
      <c r="B59" s="8">
        <v>300</v>
      </c>
      <c r="C59" s="1978" t="s">
        <v>2663</v>
      </c>
      <c r="E59" s="10" t="s">
        <v>1840</v>
      </c>
      <c r="F59" s="10" t="s">
        <v>308</v>
      </c>
      <c r="G59" s="10" t="s">
        <v>2684</v>
      </c>
      <c r="I59" s="1985" t="s">
        <v>1840</v>
      </c>
      <c r="J59" s="10" t="s">
        <v>1840</v>
      </c>
      <c r="K59" s="10" t="s">
        <v>1840</v>
      </c>
      <c r="L59" s="10" t="s">
        <v>1840</v>
      </c>
      <c r="R59" s="8" t="s">
        <v>2667</v>
      </c>
      <c r="S59" s="8" t="s">
        <v>2657</v>
      </c>
      <c r="T59" s="1985" t="s">
        <v>1840</v>
      </c>
      <c r="U59" s="1993" t="s">
        <v>1840</v>
      </c>
    </row>
    <row r="60" spans="1:26" ht="18" customHeight="1">
      <c r="A60" s="1977" t="s">
        <v>2743</v>
      </c>
      <c r="B60" s="8">
        <v>300</v>
      </c>
      <c r="C60" s="1978" t="s">
        <v>2663</v>
      </c>
      <c r="E60" s="10" t="s">
        <v>1840</v>
      </c>
      <c r="F60" s="10" t="s">
        <v>308</v>
      </c>
      <c r="G60" s="10" t="s">
        <v>2684</v>
      </c>
      <c r="I60" s="1985" t="s">
        <v>1840</v>
      </c>
      <c r="J60" s="10" t="s">
        <v>1840</v>
      </c>
      <c r="K60" s="10" t="s">
        <v>1840</v>
      </c>
      <c r="L60" s="10" t="s">
        <v>1840</v>
      </c>
      <c r="R60" s="8" t="s">
        <v>2667</v>
      </c>
      <c r="S60" s="8" t="s">
        <v>2657</v>
      </c>
      <c r="T60" s="1985" t="s">
        <v>1840</v>
      </c>
      <c r="U60" s="1993" t="s">
        <v>1840</v>
      </c>
    </row>
    <row r="61" spans="1:26" ht="18" customHeight="1">
      <c r="A61" s="1977" t="s">
        <v>2744</v>
      </c>
      <c r="B61" s="8">
        <v>300</v>
      </c>
      <c r="C61" s="1978" t="s">
        <v>2663</v>
      </c>
      <c r="E61" s="10" t="s">
        <v>1840</v>
      </c>
      <c r="F61" s="10" t="s">
        <v>308</v>
      </c>
      <c r="G61" s="10" t="s">
        <v>2684</v>
      </c>
      <c r="I61" s="1985" t="s">
        <v>1840</v>
      </c>
      <c r="J61" s="10" t="s">
        <v>1840</v>
      </c>
      <c r="K61" s="10" t="s">
        <v>1840</v>
      </c>
      <c r="L61" s="10" t="s">
        <v>1840</v>
      </c>
      <c r="R61" s="8" t="s">
        <v>2667</v>
      </c>
      <c r="S61" s="8" t="s">
        <v>2657</v>
      </c>
      <c r="T61" s="1985" t="s">
        <v>1840</v>
      </c>
      <c r="U61" s="1993" t="s">
        <v>1840</v>
      </c>
    </row>
    <row r="62" spans="1:26" ht="18" customHeight="1">
      <c r="A62" s="1977" t="s">
        <v>2745</v>
      </c>
      <c r="B62" s="8">
        <v>300</v>
      </c>
      <c r="C62" s="1978" t="s">
        <v>2663</v>
      </c>
      <c r="E62" s="10" t="s">
        <v>1840</v>
      </c>
      <c r="F62" s="10" t="s">
        <v>308</v>
      </c>
      <c r="G62" s="10" t="s">
        <v>2684</v>
      </c>
      <c r="I62" s="1985" t="s">
        <v>1840</v>
      </c>
      <c r="J62" s="10" t="s">
        <v>1840</v>
      </c>
      <c r="K62" s="10" t="s">
        <v>1840</v>
      </c>
      <c r="L62" s="10" t="s">
        <v>1840</v>
      </c>
      <c r="R62" s="8" t="s">
        <v>2667</v>
      </c>
      <c r="S62" s="8" t="s">
        <v>2657</v>
      </c>
      <c r="T62" s="1985" t="s">
        <v>1840</v>
      </c>
      <c r="U62" s="1993" t="s">
        <v>1840</v>
      </c>
    </row>
    <row r="63" spans="1:26" ht="18" customHeight="1">
      <c r="A63" s="1977" t="s">
        <v>2746</v>
      </c>
      <c r="B63" s="8">
        <v>300</v>
      </c>
      <c r="C63" s="1978" t="s">
        <v>2663</v>
      </c>
      <c r="E63" s="10" t="s">
        <v>1840</v>
      </c>
      <c r="F63" s="10" t="s">
        <v>308</v>
      </c>
      <c r="G63" s="10" t="s">
        <v>2684</v>
      </c>
      <c r="I63" s="1985" t="s">
        <v>1840</v>
      </c>
      <c r="J63" s="10" t="s">
        <v>1840</v>
      </c>
      <c r="K63" s="10" t="s">
        <v>1840</v>
      </c>
      <c r="L63" s="10" t="s">
        <v>1840</v>
      </c>
      <c r="R63" s="8" t="s">
        <v>2667</v>
      </c>
      <c r="S63" s="8" t="s">
        <v>2657</v>
      </c>
      <c r="T63" s="1985" t="s">
        <v>1840</v>
      </c>
      <c r="U63" s="1993" t="s">
        <v>1840</v>
      </c>
    </row>
    <row r="64" spans="1:26" ht="18" customHeight="1">
      <c r="A64" s="1977" t="s">
        <v>2747</v>
      </c>
      <c r="B64" s="8">
        <v>300</v>
      </c>
      <c r="C64" s="1978" t="s">
        <v>2663</v>
      </c>
      <c r="E64" s="10" t="s">
        <v>1840</v>
      </c>
      <c r="F64" s="10" t="s">
        <v>308</v>
      </c>
      <c r="G64" s="10" t="s">
        <v>2684</v>
      </c>
      <c r="I64" s="1985" t="s">
        <v>1840</v>
      </c>
      <c r="J64" s="10" t="s">
        <v>1840</v>
      </c>
      <c r="K64" s="10" t="s">
        <v>1840</v>
      </c>
      <c r="L64" s="10" t="s">
        <v>1840</v>
      </c>
      <c r="R64" s="8" t="s">
        <v>2667</v>
      </c>
      <c r="S64" s="8" t="s">
        <v>2657</v>
      </c>
      <c r="T64" s="1985" t="s">
        <v>1840</v>
      </c>
      <c r="U64" s="1993" t="s">
        <v>1840</v>
      </c>
    </row>
    <row r="65" spans="1:26" ht="18" customHeight="1" thickBot="1">
      <c r="A65" s="2008" t="s">
        <v>2748</v>
      </c>
      <c r="B65" s="2010">
        <v>300</v>
      </c>
      <c r="C65" s="2003" t="s">
        <v>2663</v>
      </c>
      <c r="D65" s="2009"/>
      <c r="E65" s="2009" t="s">
        <v>1840</v>
      </c>
      <c r="F65" s="2009" t="s">
        <v>308</v>
      </c>
      <c r="G65" s="2009" t="s">
        <v>2684</v>
      </c>
      <c r="H65" s="2009"/>
      <c r="I65" s="2011" t="s">
        <v>1840</v>
      </c>
      <c r="J65" s="2009" t="s">
        <v>1840</v>
      </c>
      <c r="K65" s="2009" t="s">
        <v>1840</v>
      </c>
      <c r="L65" s="2009" t="s">
        <v>1840</v>
      </c>
      <c r="M65" s="2009"/>
      <c r="N65" s="2009"/>
      <c r="O65" s="2009"/>
      <c r="P65" s="2009"/>
      <c r="Q65" s="2009"/>
      <c r="R65" s="8" t="s">
        <v>2667</v>
      </c>
      <c r="S65" s="8" t="s">
        <v>2657</v>
      </c>
      <c r="T65" s="2011" t="s">
        <v>1840</v>
      </c>
      <c r="U65" s="2006" t="s">
        <v>1840</v>
      </c>
    </row>
    <row r="66" spans="1:26" s="1981" customFormat="1" ht="18" hidden="1" customHeight="1" thickBot="1">
      <c r="A66" s="1986" t="s">
        <v>2749</v>
      </c>
      <c r="B66" s="1988"/>
      <c r="C66" s="1989"/>
      <c r="D66" s="1987"/>
      <c r="E66" s="1987"/>
      <c r="F66" s="1987"/>
      <c r="G66" s="1987"/>
      <c r="H66" s="1987"/>
      <c r="I66" s="1990"/>
      <c r="J66" s="1987"/>
      <c r="K66" s="1987"/>
      <c r="L66" s="1987"/>
      <c r="M66" s="1987"/>
      <c r="N66" s="1987"/>
      <c r="O66" s="1987"/>
      <c r="P66" s="1987"/>
      <c r="Q66" s="1987"/>
      <c r="R66" s="1988"/>
      <c r="S66" s="1988"/>
      <c r="T66" s="1990"/>
      <c r="U66" s="1991"/>
      <c r="W66" s="1982"/>
      <c r="X66" s="1982"/>
      <c r="Y66" s="1982"/>
      <c r="Z66" s="1982"/>
    </row>
    <row r="67" spans="1:26" ht="18" hidden="1" customHeight="1">
      <c r="A67" s="1977" t="s">
        <v>2740</v>
      </c>
      <c r="B67" s="8">
        <v>200</v>
      </c>
      <c r="C67" s="1978" t="s">
        <v>2667</v>
      </c>
      <c r="E67" s="10" t="s">
        <v>1842</v>
      </c>
      <c r="F67" s="10" t="s">
        <v>2051</v>
      </c>
      <c r="G67" s="10" t="s">
        <v>2741</v>
      </c>
      <c r="I67" s="1985" t="s">
        <v>1840</v>
      </c>
      <c r="J67" s="10" t="s">
        <v>1840</v>
      </c>
      <c r="K67" s="10" t="s">
        <v>1840</v>
      </c>
      <c r="L67" s="10" t="s">
        <v>1840</v>
      </c>
      <c r="T67" s="1985" t="s">
        <v>1840</v>
      </c>
      <c r="U67" s="1993" t="s">
        <v>1840</v>
      </c>
    </row>
    <row r="68" spans="1:26" ht="18" hidden="1" customHeight="1">
      <c r="A68" s="1977" t="s">
        <v>2742</v>
      </c>
      <c r="B68" s="8">
        <v>300</v>
      </c>
      <c r="C68" s="1978" t="s">
        <v>2663</v>
      </c>
      <c r="E68" s="10" t="s">
        <v>1840</v>
      </c>
      <c r="F68" s="10" t="s">
        <v>308</v>
      </c>
      <c r="G68" s="10" t="s">
        <v>2684</v>
      </c>
      <c r="I68" s="1985" t="s">
        <v>1840</v>
      </c>
      <c r="J68" s="10" t="s">
        <v>1840</v>
      </c>
      <c r="K68" s="10" t="s">
        <v>1840</v>
      </c>
      <c r="L68" s="10" t="s">
        <v>1840</v>
      </c>
      <c r="T68" s="1985" t="s">
        <v>1840</v>
      </c>
      <c r="U68" s="1993" t="s">
        <v>1840</v>
      </c>
    </row>
    <row r="69" spans="1:26" ht="18" hidden="1" customHeight="1">
      <c r="A69" s="1977" t="s">
        <v>2743</v>
      </c>
      <c r="B69" s="8">
        <v>300</v>
      </c>
      <c r="C69" s="1978" t="s">
        <v>2663</v>
      </c>
      <c r="E69" s="10" t="s">
        <v>1840</v>
      </c>
      <c r="F69" s="10" t="s">
        <v>308</v>
      </c>
      <c r="G69" s="10" t="s">
        <v>2684</v>
      </c>
      <c r="I69" s="1985" t="s">
        <v>1840</v>
      </c>
      <c r="J69" s="10" t="s">
        <v>1840</v>
      </c>
      <c r="K69" s="10" t="s">
        <v>1840</v>
      </c>
      <c r="L69" s="10" t="s">
        <v>1840</v>
      </c>
      <c r="T69" s="1985" t="s">
        <v>1840</v>
      </c>
      <c r="U69" s="1993" t="s">
        <v>1840</v>
      </c>
    </row>
    <row r="70" spans="1:26" ht="18" hidden="1" customHeight="1">
      <c r="A70" s="1977" t="s">
        <v>2744</v>
      </c>
      <c r="B70" s="8">
        <v>300</v>
      </c>
      <c r="C70" s="1978" t="s">
        <v>2663</v>
      </c>
      <c r="E70" s="10" t="s">
        <v>1840</v>
      </c>
      <c r="F70" s="10" t="s">
        <v>308</v>
      </c>
      <c r="G70" s="10" t="s">
        <v>2684</v>
      </c>
      <c r="I70" s="1985" t="s">
        <v>1840</v>
      </c>
      <c r="J70" s="10" t="s">
        <v>1840</v>
      </c>
      <c r="K70" s="10" t="s">
        <v>1840</v>
      </c>
      <c r="L70" s="10" t="s">
        <v>1840</v>
      </c>
      <c r="T70" s="1985" t="s">
        <v>1840</v>
      </c>
      <c r="U70" s="1993" t="s">
        <v>1840</v>
      </c>
    </row>
    <row r="71" spans="1:26" ht="18" hidden="1" customHeight="1">
      <c r="A71" s="1977" t="s">
        <v>2745</v>
      </c>
      <c r="B71" s="8">
        <v>300</v>
      </c>
      <c r="C71" s="1978" t="s">
        <v>2663</v>
      </c>
      <c r="E71" s="10" t="s">
        <v>1840</v>
      </c>
      <c r="F71" s="10" t="s">
        <v>308</v>
      </c>
      <c r="G71" s="10" t="s">
        <v>2684</v>
      </c>
      <c r="I71" s="1985" t="s">
        <v>1840</v>
      </c>
      <c r="J71" s="10" t="s">
        <v>1840</v>
      </c>
      <c r="K71" s="10" t="s">
        <v>1840</v>
      </c>
      <c r="L71" s="10" t="s">
        <v>1840</v>
      </c>
      <c r="T71" s="1985" t="s">
        <v>1840</v>
      </c>
      <c r="U71" s="1993" t="s">
        <v>1840</v>
      </c>
    </row>
    <row r="72" spans="1:26" ht="18" hidden="1" customHeight="1">
      <c r="A72" s="1977" t="s">
        <v>2746</v>
      </c>
      <c r="B72" s="8">
        <v>300</v>
      </c>
      <c r="C72" s="1978" t="s">
        <v>2663</v>
      </c>
      <c r="E72" s="10" t="s">
        <v>1840</v>
      </c>
      <c r="F72" s="10" t="s">
        <v>308</v>
      </c>
      <c r="G72" s="10" t="s">
        <v>2684</v>
      </c>
      <c r="I72" s="1985" t="s">
        <v>1840</v>
      </c>
      <c r="J72" s="10" t="s">
        <v>1840</v>
      </c>
      <c r="K72" s="10" t="s">
        <v>1840</v>
      </c>
      <c r="L72" s="10" t="s">
        <v>1840</v>
      </c>
      <c r="T72" s="1985" t="s">
        <v>1840</v>
      </c>
      <c r="U72" s="1993" t="s">
        <v>1840</v>
      </c>
    </row>
    <row r="73" spans="1:26" ht="18" hidden="1" customHeight="1">
      <c r="A73" s="1977" t="s">
        <v>2747</v>
      </c>
      <c r="B73" s="8">
        <v>300</v>
      </c>
      <c r="C73" s="1978" t="s">
        <v>2663</v>
      </c>
      <c r="E73" s="10" t="s">
        <v>1840</v>
      </c>
      <c r="F73" s="10" t="s">
        <v>308</v>
      </c>
      <c r="G73" s="10" t="s">
        <v>2684</v>
      </c>
      <c r="I73" s="1985" t="s">
        <v>1840</v>
      </c>
      <c r="J73" s="10" t="s">
        <v>1840</v>
      </c>
      <c r="K73" s="10" t="s">
        <v>1840</v>
      </c>
      <c r="L73" s="10" t="s">
        <v>1840</v>
      </c>
      <c r="T73" s="1985" t="s">
        <v>1840</v>
      </c>
      <c r="U73" s="1993" t="s">
        <v>1840</v>
      </c>
    </row>
    <row r="74" spans="1:26" ht="18" hidden="1" customHeight="1">
      <c r="A74" s="2008" t="s">
        <v>2748</v>
      </c>
      <c r="B74" s="2010">
        <v>300</v>
      </c>
      <c r="C74" s="2003" t="s">
        <v>2663</v>
      </c>
      <c r="D74" s="2009"/>
      <c r="E74" s="2009" t="s">
        <v>1840</v>
      </c>
      <c r="F74" s="2009" t="s">
        <v>308</v>
      </c>
      <c r="G74" s="2009" t="s">
        <v>2684</v>
      </c>
      <c r="H74" s="2009"/>
      <c r="I74" s="2011" t="s">
        <v>1840</v>
      </c>
      <c r="J74" s="2009" t="s">
        <v>1840</v>
      </c>
      <c r="K74" s="2009" t="s">
        <v>1840</v>
      </c>
      <c r="L74" s="2009" t="s">
        <v>1840</v>
      </c>
      <c r="M74" s="2009"/>
      <c r="N74" s="2009"/>
      <c r="O74" s="2009"/>
      <c r="P74" s="2009"/>
      <c r="Q74" s="2009"/>
      <c r="R74" s="2010"/>
      <c r="S74" s="2010"/>
      <c r="T74" s="2011" t="s">
        <v>1840</v>
      </c>
      <c r="U74" s="2006" t="s">
        <v>1840</v>
      </c>
    </row>
    <row r="75" spans="1:26" s="1981" customFormat="1" ht="18" customHeight="1">
      <c r="A75" s="1986" t="s">
        <v>2750</v>
      </c>
      <c r="B75" s="1988"/>
      <c r="C75" s="1989"/>
      <c r="D75" s="1987"/>
      <c r="E75" s="1987"/>
      <c r="F75" s="1987"/>
      <c r="G75" s="1987"/>
      <c r="H75" s="1987"/>
      <c r="I75" s="1990"/>
      <c r="J75" s="1987"/>
      <c r="K75" s="1987"/>
      <c r="L75" s="1987"/>
      <c r="M75" s="1987"/>
      <c r="N75" s="1987"/>
      <c r="O75" s="1987"/>
      <c r="P75" s="1987"/>
      <c r="Q75" s="1987"/>
      <c r="R75" s="1988"/>
      <c r="S75" s="1988"/>
      <c r="T75" s="1990"/>
      <c r="U75" s="1991"/>
      <c r="W75" s="1982"/>
      <c r="X75" s="1982"/>
      <c r="Y75" s="1982"/>
      <c r="Z75" s="1982"/>
    </row>
    <row r="76" spans="1:26" ht="18" customHeight="1">
      <c r="A76" s="1977" t="s">
        <v>2751</v>
      </c>
      <c r="B76" s="8">
        <v>300</v>
      </c>
      <c r="C76" s="1978" t="s">
        <v>2663</v>
      </c>
      <c r="E76" s="10" t="s">
        <v>1840</v>
      </c>
      <c r="F76" s="10" t="s">
        <v>308</v>
      </c>
      <c r="G76" s="10" t="s">
        <v>2684</v>
      </c>
      <c r="I76" s="1985" t="s">
        <v>1840</v>
      </c>
      <c r="J76" s="10" t="s">
        <v>1840</v>
      </c>
      <c r="K76" s="10" t="s">
        <v>1840</v>
      </c>
      <c r="L76" s="10" t="s">
        <v>1840</v>
      </c>
      <c r="R76" s="8" t="s">
        <v>2667</v>
      </c>
      <c r="S76" s="8" t="s">
        <v>2657</v>
      </c>
      <c r="T76" s="1985" t="s">
        <v>1840</v>
      </c>
      <c r="U76" s="1993" t="s">
        <v>1840</v>
      </c>
    </row>
    <row r="77" spans="1:26" ht="18" customHeight="1">
      <c r="A77" s="1977" t="s">
        <v>2752</v>
      </c>
      <c r="B77" s="8">
        <v>300</v>
      </c>
      <c r="C77" s="1978" t="s">
        <v>2663</v>
      </c>
      <c r="E77" s="10" t="s">
        <v>1840</v>
      </c>
      <c r="F77" s="10" t="s">
        <v>308</v>
      </c>
      <c r="G77" s="10" t="s">
        <v>2684</v>
      </c>
      <c r="I77" s="1985" t="s">
        <v>1840</v>
      </c>
      <c r="J77" s="10" t="s">
        <v>1840</v>
      </c>
      <c r="K77" s="10" t="s">
        <v>1840</v>
      </c>
      <c r="L77" s="10" t="s">
        <v>1840</v>
      </c>
      <c r="R77" s="8" t="s">
        <v>2667</v>
      </c>
      <c r="S77" s="8" t="s">
        <v>2657</v>
      </c>
      <c r="T77" s="1985" t="s">
        <v>1840</v>
      </c>
      <c r="U77" s="1993" t="s">
        <v>1840</v>
      </c>
    </row>
    <row r="78" spans="1:26" ht="18" customHeight="1">
      <c r="A78" s="1977" t="s">
        <v>2753</v>
      </c>
      <c r="B78" s="8">
        <v>300</v>
      </c>
      <c r="C78" s="1978" t="s">
        <v>2663</v>
      </c>
      <c r="E78" s="10" t="s">
        <v>1840</v>
      </c>
      <c r="F78" s="10" t="s">
        <v>308</v>
      </c>
      <c r="G78" s="10" t="s">
        <v>2684</v>
      </c>
      <c r="I78" s="1985" t="s">
        <v>1840</v>
      </c>
      <c r="J78" s="10" t="s">
        <v>1840</v>
      </c>
      <c r="K78" s="10" t="s">
        <v>1840</v>
      </c>
      <c r="L78" s="10" t="s">
        <v>1840</v>
      </c>
      <c r="R78" s="8" t="s">
        <v>2667</v>
      </c>
      <c r="S78" s="8" t="s">
        <v>2657</v>
      </c>
      <c r="T78" s="1985" t="s">
        <v>1840</v>
      </c>
      <c r="U78" s="1993" t="s">
        <v>1840</v>
      </c>
    </row>
    <row r="79" spans="1:26" ht="18" customHeight="1">
      <c r="A79" s="1977" t="s">
        <v>2754</v>
      </c>
      <c r="B79" s="8">
        <v>300</v>
      </c>
      <c r="C79" s="1978" t="s">
        <v>2663</v>
      </c>
      <c r="E79" s="10" t="s">
        <v>1840</v>
      </c>
      <c r="F79" s="10" t="s">
        <v>308</v>
      </c>
      <c r="G79" s="10" t="s">
        <v>2684</v>
      </c>
      <c r="I79" s="1985" t="s">
        <v>1840</v>
      </c>
      <c r="J79" s="10" t="s">
        <v>1840</v>
      </c>
      <c r="K79" s="10" t="s">
        <v>1840</v>
      </c>
      <c r="L79" s="10" t="s">
        <v>1840</v>
      </c>
      <c r="R79" s="8" t="s">
        <v>2667</v>
      </c>
      <c r="S79" s="8" t="s">
        <v>2657</v>
      </c>
      <c r="T79" s="1985" t="s">
        <v>1840</v>
      </c>
      <c r="U79" s="1993" t="s">
        <v>1840</v>
      </c>
    </row>
    <row r="80" spans="1:26" ht="18" customHeight="1">
      <c r="A80" s="1977" t="s">
        <v>2755</v>
      </c>
      <c r="B80" s="8">
        <v>300</v>
      </c>
      <c r="C80" s="1978" t="s">
        <v>2663</v>
      </c>
      <c r="E80" s="10" t="s">
        <v>1840</v>
      </c>
      <c r="F80" s="10" t="s">
        <v>308</v>
      </c>
      <c r="G80" s="10" t="s">
        <v>2684</v>
      </c>
      <c r="I80" s="1985" t="s">
        <v>1840</v>
      </c>
      <c r="J80" s="10" t="s">
        <v>1840</v>
      </c>
      <c r="K80" s="10" t="s">
        <v>1840</v>
      </c>
      <c r="L80" s="10" t="s">
        <v>1840</v>
      </c>
      <c r="R80" s="8" t="s">
        <v>2667</v>
      </c>
      <c r="S80" s="8" t="s">
        <v>2657</v>
      </c>
      <c r="T80" s="1985" t="s">
        <v>1840</v>
      </c>
      <c r="U80" s="1993" t="s">
        <v>1840</v>
      </c>
    </row>
    <row r="81" spans="1:26" ht="18" customHeight="1">
      <c r="A81" s="1977" t="s">
        <v>2756</v>
      </c>
      <c r="B81" s="8">
        <v>300</v>
      </c>
      <c r="C81" s="1978" t="s">
        <v>2663</v>
      </c>
      <c r="E81" s="10" t="s">
        <v>1840</v>
      </c>
      <c r="F81" s="10" t="s">
        <v>308</v>
      </c>
      <c r="G81" s="10" t="s">
        <v>2684</v>
      </c>
      <c r="I81" s="1985" t="s">
        <v>1840</v>
      </c>
      <c r="J81" s="10" t="s">
        <v>1840</v>
      </c>
      <c r="K81" s="10" t="s">
        <v>1840</v>
      </c>
      <c r="L81" s="10" t="s">
        <v>1840</v>
      </c>
      <c r="R81" s="8" t="s">
        <v>2667</v>
      </c>
      <c r="S81" s="8" t="s">
        <v>2657</v>
      </c>
      <c r="T81" s="1985" t="s">
        <v>1840</v>
      </c>
      <c r="U81" s="1993" t="s">
        <v>1840</v>
      </c>
    </row>
    <row r="82" spans="1:26" ht="18" customHeight="1">
      <c r="A82" s="1977" t="s">
        <v>2757</v>
      </c>
      <c r="B82" s="8">
        <v>300</v>
      </c>
      <c r="C82" s="1978" t="s">
        <v>2663</v>
      </c>
      <c r="E82" s="10" t="s">
        <v>1840</v>
      </c>
      <c r="F82" s="10" t="s">
        <v>308</v>
      </c>
      <c r="G82" s="10" t="s">
        <v>2684</v>
      </c>
      <c r="I82" s="1985" t="s">
        <v>1840</v>
      </c>
      <c r="J82" s="10" t="s">
        <v>1840</v>
      </c>
      <c r="K82" s="10" t="s">
        <v>1840</v>
      </c>
      <c r="L82" s="10" t="s">
        <v>1840</v>
      </c>
      <c r="R82" s="8" t="s">
        <v>2667</v>
      </c>
      <c r="S82" s="8" t="s">
        <v>2657</v>
      </c>
      <c r="T82" s="1985" t="s">
        <v>1840</v>
      </c>
      <c r="U82" s="1993" t="s">
        <v>1840</v>
      </c>
    </row>
    <row r="83" spans="1:26" ht="18" customHeight="1">
      <c r="A83" s="1977" t="s">
        <v>2758</v>
      </c>
      <c r="B83" s="8">
        <v>300</v>
      </c>
      <c r="C83" s="1978" t="s">
        <v>2663</v>
      </c>
      <c r="E83" s="10" t="s">
        <v>1840</v>
      </c>
      <c r="F83" s="10" t="s">
        <v>308</v>
      </c>
      <c r="G83" s="10" t="s">
        <v>2684</v>
      </c>
      <c r="I83" s="1985" t="s">
        <v>1840</v>
      </c>
      <c r="J83" s="10" t="s">
        <v>1840</v>
      </c>
      <c r="K83" s="10" t="s">
        <v>1840</v>
      </c>
      <c r="L83" s="10" t="s">
        <v>1840</v>
      </c>
      <c r="R83" s="8" t="s">
        <v>2667</v>
      </c>
      <c r="S83" s="8" t="s">
        <v>2657</v>
      </c>
      <c r="T83" s="1985" t="s">
        <v>1840</v>
      </c>
      <c r="U83" s="1993" t="s">
        <v>1840</v>
      </c>
    </row>
    <row r="84" spans="1:26" ht="18" customHeight="1">
      <c r="A84" s="1977" t="s">
        <v>2759</v>
      </c>
      <c r="B84" s="8">
        <v>300</v>
      </c>
      <c r="C84" s="1978" t="s">
        <v>2663</v>
      </c>
      <c r="E84" s="10" t="s">
        <v>1840</v>
      </c>
      <c r="F84" s="10" t="s">
        <v>308</v>
      </c>
      <c r="G84" s="10" t="s">
        <v>2684</v>
      </c>
      <c r="I84" s="1985" t="s">
        <v>1840</v>
      </c>
      <c r="J84" s="10" t="s">
        <v>1840</v>
      </c>
      <c r="K84" s="10" t="s">
        <v>1840</v>
      </c>
      <c r="L84" s="10" t="s">
        <v>1840</v>
      </c>
      <c r="R84" s="8" t="s">
        <v>2667</v>
      </c>
      <c r="S84" s="8" t="s">
        <v>2657</v>
      </c>
      <c r="T84" s="1985" t="s">
        <v>1840</v>
      </c>
      <c r="U84" s="1993" t="s">
        <v>1840</v>
      </c>
    </row>
    <row r="85" spans="1:26" ht="18" customHeight="1">
      <c r="A85" s="1977" t="s">
        <v>2760</v>
      </c>
      <c r="B85" s="8">
        <v>300</v>
      </c>
      <c r="C85" s="1978" t="s">
        <v>2663</v>
      </c>
      <c r="E85" s="10" t="s">
        <v>1840</v>
      </c>
      <c r="F85" s="10" t="s">
        <v>308</v>
      </c>
      <c r="G85" s="10" t="s">
        <v>2684</v>
      </c>
      <c r="I85" s="1985" t="s">
        <v>1840</v>
      </c>
      <c r="J85" s="10" t="s">
        <v>1840</v>
      </c>
      <c r="K85" s="10" t="s">
        <v>1840</v>
      </c>
      <c r="L85" s="10" t="s">
        <v>1840</v>
      </c>
      <c r="R85" s="8" t="s">
        <v>2667</v>
      </c>
      <c r="S85" s="8" t="s">
        <v>2657</v>
      </c>
      <c r="T85" s="1985" t="s">
        <v>1840</v>
      </c>
      <c r="U85" s="1993" t="s">
        <v>1840</v>
      </c>
    </row>
    <row r="86" spans="1:26" ht="18" customHeight="1">
      <c r="A86" s="1977" t="s">
        <v>2761</v>
      </c>
      <c r="B86" s="8">
        <v>300</v>
      </c>
      <c r="C86" s="1978" t="s">
        <v>2663</v>
      </c>
      <c r="E86" s="10" t="s">
        <v>1840</v>
      </c>
      <c r="F86" s="10" t="s">
        <v>308</v>
      </c>
      <c r="G86" s="10" t="s">
        <v>2684</v>
      </c>
      <c r="I86" s="1985" t="s">
        <v>1840</v>
      </c>
      <c r="J86" s="10" t="s">
        <v>1840</v>
      </c>
      <c r="K86" s="10" t="s">
        <v>1840</v>
      </c>
      <c r="L86" s="10" t="s">
        <v>1840</v>
      </c>
      <c r="R86" s="8" t="s">
        <v>2667</v>
      </c>
      <c r="S86" s="8" t="s">
        <v>2667</v>
      </c>
      <c r="T86" s="1985" t="s">
        <v>1840</v>
      </c>
      <c r="U86" s="1993" t="s">
        <v>1840</v>
      </c>
    </row>
    <row r="87" spans="1:26" ht="18" customHeight="1" thickBot="1">
      <c r="A87" s="2008" t="s">
        <v>2762</v>
      </c>
      <c r="B87" s="2010">
        <v>300</v>
      </c>
      <c r="C87" s="2003" t="s">
        <v>2663</v>
      </c>
      <c r="D87" s="2009"/>
      <c r="E87" s="2009" t="s">
        <v>1840</v>
      </c>
      <c r="F87" s="2009" t="s">
        <v>308</v>
      </c>
      <c r="G87" s="2009" t="s">
        <v>2684</v>
      </c>
      <c r="H87" s="2009"/>
      <c r="I87" s="2011" t="s">
        <v>1840</v>
      </c>
      <c r="J87" s="2009" t="s">
        <v>1840</v>
      </c>
      <c r="K87" s="2009" t="s">
        <v>1840</v>
      </c>
      <c r="L87" s="2009" t="s">
        <v>1840</v>
      </c>
      <c r="M87" s="2009"/>
      <c r="N87" s="2009"/>
      <c r="O87" s="2009"/>
      <c r="P87" s="2009"/>
      <c r="Q87" s="2009"/>
      <c r="R87" s="8" t="s">
        <v>2667</v>
      </c>
      <c r="S87" s="8" t="s">
        <v>2657</v>
      </c>
      <c r="T87" s="2011" t="s">
        <v>1840</v>
      </c>
      <c r="U87" s="2006" t="s">
        <v>1840</v>
      </c>
    </row>
    <row r="88" spans="1:26" s="1981" customFormat="1" ht="18" customHeight="1">
      <c r="A88" s="1986" t="s">
        <v>2763</v>
      </c>
      <c r="B88" s="1988"/>
      <c r="C88" s="1989"/>
      <c r="D88" s="1987"/>
      <c r="E88" s="1987"/>
      <c r="F88" s="1987"/>
      <c r="G88" s="1987"/>
      <c r="H88" s="1987"/>
      <c r="I88" s="1990"/>
      <c r="J88" s="1987"/>
      <c r="K88" s="1987"/>
      <c r="L88" s="1987"/>
      <c r="M88" s="1987"/>
      <c r="N88" s="1987"/>
      <c r="O88" s="1987"/>
      <c r="P88" s="1987"/>
      <c r="Q88" s="1987"/>
      <c r="R88" s="1988"/>
      <c r="S88" s="1988"/>
      <c r="T88" s="1990"/>
      <c r="U88" s="1991"/>
      <c r="W88" s="1982"/>
      <c r="X88" s="1982"/>
      <c r="Y88" s="1982"/>
      <c r="Z88" s="1982"/>
    </row>
    <row r="89" spans="1:26" ht="18" customHeight="1">
      <c r="A89" s="1977" t="s">
        <v>2764</v>
      </c>
      <c r="B89" s="8">
        <v>300</v>
      </c>
      <c r="C89" s="1978" t="s">
        <v>2663</v>
      </c>
      <c r="E89" s="10" t="s">
        <v>1840</v>
      </c>
      <c r="F89" s="10" t="s">
        <v>308</v>
      </c>
      <c r="G89" s="10" t="s">
        <v>2684</v>
      </c>
      <c r="I89" s="1985" t="s">
        <v>1840</v>
      </c>
      <c r="J89" s="10" t="s">
        <v>1840</v>
      </c>
      <c r="K89" s="10" t="s">
        <v>1840</v>
      </c>
      <c r="L89" s="10" t="s">
        <v>1840</v>
      </c>
      <c r="R89" s="8" t="s">
        <v>2667</v>
      </c>
      <c r="S89" s="8" t="s">
        <v>2657</v>
      </c>
      <c r="T89" s="1985" t="s">
        <v>1840</v>
      </c>
      <c r="U89" s="1993" t="s">
        <v>1840</v>
      </c>
    </row>
    <row r="90" spans="1:26" ht="18" customHeight="1">
      <c r="A90" s="1977" t="s">
        <v>2765</v>
      </c>
      <c r="B90" s="8">
        <v>301</v>
      </c>
      <c r="C90" s="1978" t="s">
        <v>2663</v>
      </c>
      <c r="E90" s="10" t="s">
        <v>1840</v>
      </c>
      <c r="F90" s="10" t="s">
        <v>308</v>
      </c>
      <c r="G90" s="10" t="s">
        <v>2684</v>
      </c>
      <c r="I90" s="1985" t="s">
        <v>1840</v>
      </c>
      <c r="J90" s="10" t="s">
        <v>1840</v>
      </c>
      <c r="K90" s="10" t="s">
        <v>1840</v>
      </c>
      <c r="L90" s="10" t="s">
        <v>1840</v>
      </c>
      <c r="R90" s="8" t="s">
        <v>2667</v>
      </c>
      <c r="S90" s="8" t="s">
        <v>2657</v>
      </c>
      <c r="T90" s="1985" t="s">
        <v>1840</v>
      </c>
      <c r="U90" s="1993" t="s">
        <v>1840</v>
      </c>
    </row>
    <row r="91" spans="1:26" ht="18" customHeight="1">
      <c r="A91" s="2007" t="s">
        <v>2766</v>
      </c>
      <c r="B91" s="8">
        <v>300</v>
      </c>
      <c r="C91" s="1978" t="s">
        <v>2663</v>
      </c>
      <c r="E91" s="10" t="s">
        <v>1840</v>
      </c>
      <c r="F91" s="10" t="s">
        <v>308</v>
      </c>
      <c r="G91" s="10" t="s">
        <v>2684</v>
      </c>
      <c r="I91" s="1985" t="s">
        <v>1840</v>
      </c>
      <c r="J91" s="10" t="s">
        <v>1840</v>
      </c>
      <c r="K91" s="10" t="s">
        <v>1840</v>
      </c>
      <c r="L91" s="10" t="s">
        <v>1840</v>
      </c>
      <c r="R91" s="8" t="s">
        <v>2667</v>
      </c>
      <c r="S91" s="1992" t="s">
        <v>2767</v>
      </c>
      <c r="T91" s="1985" t="s">
        <v>1840</v>
      </c>
      <c r="U91" s="1993" t="s">
        <v>1840</v>
      </c>
    </row>
    <row r="92" spans="1:26" ht="18" customHeight="1">
      <c r="A92" s="1977" t="s">
        <v>2768</v>
      </c>
      <c r="B92" s="8">
        <v>300</v>
      </c>
      <c r="C92" s="1978" t="s">
        <v>2663</v>
      </c>
      <c r="E92" s="10" t="s">
        <v>1840</v>
      </c>
      <c r="F92" s="10" t="s">
        <v>308</v>
      </c>
      <c r="G92" s="10" t="s">
        <v>2684</v>
      </c>
      <c r="I92" s="1985" t="s">
        <v>1840</v>
      </c>
      <c r="J92" s="10" t="s">
        <v>1840</v>
      </c>
      <c r="K92" s="10" t="s">
        <v>1840</v>
      </c>
      <c r="L92" s="10" t="s">
        <v>1840</v>
      </c>
      <c r="R92" s="8" t="s">
        <v>2667</v>
      </c>
      <c r="S92" s="1992" t="s">
        <v>2767</v>
      </c>
      <c r="T92" s="1985" t="s">
        <v>1840</v>
      </c>
      <c r="U92" s="1993" t="s">
        <v>1840</v>
      </c>
    </row>
    <row r="93" spans="1:26" ht="18" customHeight="1">
      <c r="A93" s="2007" t="s">
        <v>2769</v>
      </c>
      <c r="B93" s="8">
        <v>300</v>
      </c>
      <c r="C93" s="1978" t="s">
        <v>2663</v>
      </c>
      <c r="E93" s="10" t="s">
        <v>1842</v>
      </c>
      <c r="F93" s="10" t="s">
        <v>2051</v>
      </c>
      <c r="G93" s="10" t="s">
        <v>2684</v>
      </c>
      <c r="I93" s="1985" t="s">
        <v>1840</v>
      </c>
      <c r="J93" s="10" t="s">
        <v>1840</v>
      </c>
      <c r="K93" s="10" t="s">
        <v>1840</v>
      </c>
      <c r="L93" s="10" t="s">
        <v>1840</v>
      </c>
      <c r="R93" s="8" t="s">
        <v>2667</v>
      </c>
      <c r="S93" s="1992" t="s">
        <v>2657</v>
      </c>
      <c r="T93" s="1985" t="s">
        <v>1840</v>
      </c>
      <c r="U93" s="1993" t="s">
        <v>1840</v>
      </c>
    </row>
    <row r="94" spans="1:26" ht="18" customHeight="1">
      <c r="A94" s="2007" t="s">
        <v>2770</v>
      </c>
      <c r="B94" s="8">
        <v>300</v>
      </c>
      <c r="C94" s="1978" t="s">
        <v>2663</v>
      </c>
      <c r="E94" s="10" t="s">
        <v>1842</v>
      </c>
      <c r="F94" s="10" t="s">
        <v>2051</v>
      </c>
      <c r="G94" s="10" t="s">
        <v>2684</v>
      </c>
      <c r="I94" s="1985" t="s">
        <v>1840</v>
      </c>
      <c r="J94" s="10" t="s">
        <v>1840</v>
      </c>
      <c r="K94" s="10" t="s">
        <v>1840</v>
      </c>
      <c r="L94" s="10" t="s">
        <v>1840</v>
      </c>
      <c r="R94" s="8" t="s">
        <v>2667</v>
      </c>
      <c r="S94" s="1992" t="s">
        <v>2667</v>
      </c>
      <c r="T94" s="1985" t="s">
        <v>1840</v>
      </c>
      <c r="U94" s="1993" t="s">
        <v>1840</v>
      </c>
    </row>
    <row r="95" spans="1:26" ht="18" customHeight="1">
      <c r="A95" s="2007" t="s">
        <v>2792</v>
      </c>
      <c r="B95" s="8">
        <v>300</v>
      </c>
      <c r="C95" s="1978" t="s">
        <v>2663</v>
      </c>
      <c r="E95" s="10" t="s">
        <v>1842</v>
      </c>
      <c r="F95" s="10" t="s">
        <v>2051</v>
      </c>
      <c r="G95" s="10" t="s">
        <v>2684</v>
      </c>
      <c r="I95" s="1985" t="s">
        <v>1840</v>
      </c>
      <c r="J95" s="10" t="s">
        <v>1840</v>
      </c>
      <c r="K95" s="10" t="s">
        <v>1840</v>
      </c>
      <c r="L95" s="10" t="s">
        <v>1840</v>
      </c>
      <c r="R95" s="8" t="s">
        <v>2667</v>
      </c>
      <c r="S95" s="1992" t="s">
        <v>2657</v>
      </c>
      <c r="T95" s="1985" t="s">
        <v>1840</v>
      </c>
      <c r="U95" s="1993" t="s">
        <v>1840</v>
      </c>
    </row>
    <row r="96" spans="1:26" ht="18" customHeight="1">
      <c r="A96" s="1977" t="s">
        <v>2771</v>
      </c>
      <c r="B96" s="8">
        <v>200</v>
      </c>
      <c r="C96" s="1978" t="s">
        <v>2667</v>
      </c>
      <c r="E96" s="10" t="s">
        <v>1842</v>
      </c>
      <c r="F96" s="10" t="s">
        <v>2051</v>
      </c>
      <c r="G96" s="10" t="s">
        <v>2772</v>
      </c>
      <c r="I96" s="1985" t="s">
        <v>1840</v>
      </c>
      <c r="J96" s="10" t="s">
        <v>1840</v>
      </c>
      <c r="K96" s="10" t="s">
        <v>1840</v>
      </c>
      <c r="L96" s="10" t="s">
        <v>1840</v>
      </c>
      <c r="P96" s="10" t="s">
        <v>2773</v>
      </c>
      <c r="R96" s="8" t="s">
        <v>2667</v>
      </c>
      <c r="S96" s="8" t="s">
        <v>2667</v>
      </c>
      <c r="T96" s="1985" t="s">
        <v>1840</v>
      </c>
      <c r="U96" s="1993" t="s">
        <v>1840</v>
      </c>
    </row>
    <row r="97" spans="1:26" ht="18" customHeight="1">
      <c r="A97" s="1977" t="s">
        <v>2774</v>
      </c>
      <c r="B97" s="8">
        <v>300</v>
      </c>
      <c r="C97" s="1978" t="s">
        <v>2663</v>
      </c>
      <c r="E97" s="10" t="s">
        <v>1840</v>
      </c>
      <c r="F97" s="10" t="s">
        <v>308</v>
      </c>
      <c r="G97" s="10" t="s">
        <v>2684</v>
      </c>
      <c r="I97" s="1985" t="s">
        <v>1840</v>
      </c>
      <c r="J97" s="10" t="s">
        <v>1840</v>
      </c>
      <c r="K97" s="10" t="s">
        <v>1840</v>
      </c>
      <c r="L97" s="10" t="s">
        <v>1840</v>
      </c>
      <c r="R97" s="8" t="s">
        <v>2667</v>
      </c>
      <c r="S97" s="1992" t="s">
        <v>2657</v>
      </c>
      <c r="T97" s="1985" t="s">
        <v>1840</v>
      </c>
      <c r="U97" s="1993" t="s">
        <v>1840</v>
      </c>
    </row>
    <row r="98" spans="1:26" ht="18" customHeight="1">
      <c r="A98" s="1977" t="s">
        <v>2775</v>
      </c>
      <c r="B98" s="8">
        <v>300</v>
      </c>
      <c r="C98" s="1978" t="s">
        <v>2663</v>
      </c>
      <c r="E98" s="10" t="s">
        <v>1842</v>
      </c>
      <c r="F98" s="10" t="s">
        <v>2051</v>
      </c>
      <c r="G98" s="10" t="s">
        <v>2684</v>
      </c>
      <c r="I98" s="1985" t="s">
        <v>1840</v>
      </c>
      <c r="J98" s="10" t="s">
        <v>1840</v>
      </c>
      <c r="K98" s="10" t="s">
        <v>1840</v>
      </c>
      <c r="L98" s="10" t="s">
        <v>1840</v>
      </c>
      <c r="R98" s="8" t="s">
        <v>2667</v>
      </c>
      <c r="S98" s="1992" t="s">
        <v>2657</v>
      </c>
      <c r="T98" s="1985" t="s">
        <v>1840</v>
      </c>
      <c r="U98" s="1993" t="s">
        <v>1840</v>
      </c>
    </row>
    <row r="99" spans="1:26" ht="18" customHeight="1">
      <c r="A99" s="1977" t="s">
        <v>2776</v>
      </c>
      <c r="B99" s="8">
        <v>300</v>
      </c>
      <c r="C99" s="1978" t="s">
        <v>2663</v>
      </c>
      <c r="E99" s="10" t="s">
        <v>1842</v>
      </c>
      <c r="F99" s="10" t="s">
        <v>2051</v>
      </c>
      <c r="G99" s="10" t="s">
        <v>2684</v>
      </c>
      <c r="I99" s="1985" t="s">
        <v>1840</v>
      </c>
      <c r="J99" s="10" t="s">
        <v>1840</v>
      </c>
      <c r="K99" s="10" t="s">
        <v>1840</v>
      </c>
      <c r="L99" s="10" t="s">
        <v>1840</v>
      </c>
      <c r="R99" s="8" t="s">
        <v>2667</v>
      </c>
      <c r="S99" s="1992" t="s">
        <v>2657</v>
      </c>
      <c r="T99" s="1985" t="s">
        <v>1840</v>
      </c>
      <c r="U99" s="1993" t="s">
        <v>1840</v>
      </c>
    </row>
    <row r="100" spans="1:26" ht="18" customHeight="1" thickBot="1">
      <c r="A100" s="2008" t="s">
        <v>2777</v>
      </c>
      <c r="B100" s="2010">
        <v>300</v>
      </c>
      <c r="C100" s="2003" t="s">
        <v>2663</v>
      </c>
      <c r="D100" s="2009"/>
      <c r="E100" s="2009" t="s">
        <v>1842</v>
      </c>
      <c r="F100" s="2009" t="s">
        <v>2051</v>
      </c>
      <c r="G100" s="2009" t="s">
        <v>2684</v>
      </c>
      <c r="H100" s="2009"/>
      <c r="I100" s="2011" t="s">
        <v>1840</v>
      </c>
      <c r="J100" s="2009" t="s">
        <v>1840</v>
      </c>
      <c r="K100" s="2009" t="s">
        <v>1840</v>
      </c>
      <c r="L100" s="2009" t="s">
        <v>1840</v>
      </c>
      <c r="M100" s="2009"/>
      <c r="N100" s="2009"/>
      <c r="O100" s="2009"/>
      <c r="P100" s="2009"/>
      <c r="Q100" s="2009"/>
      <c r="R100" s="8" t="s">
        <v>2667</v>
      </c>
      <c r="S100" s="1992" t="s">
        <v>2657</v>
      </c>
      <c r="T100" s="2011" t="s">
        <v>1840</v>
      </c>
      <c r="U100" s="2006" t="s">
        <v>1840</v>
      </c>
    </row>
    <row r="101" spans="1:26" s="1981" customFormat="1" ht="18" customHeight="1">
      <c r="A101" s="1986" t="s">
        <v>2778</v>
      </c>
      <c r="B101" s="1988"/>
      <c r="C101" s="1989"/>
      <c r="D101" s="1987"/>
      <c r="E101" s="1987"/>
      <c r="F101" s="1987"/>
      <c r="G101" s="1987"/>
      <c r="H101" s="1987"/>
      <c r="I101" s="1990"/>
      <c r="J101" s="1987"/>
      <c r="K101" s="1987"/>
      <c r="L101" s="1987"/>
      <c r="M101" s="1987"/>
      <c r="N101" s="1987"/>
      <c r="O101" s="1987"/>
      <c r="P101" s="1987"/>
      <c r="Q101" s="1987"/>
      <c r="R101" s="1988"/>
      <c r="S101" s="1988"/>
      <c r="T101" s="1990"/>
      <c r="U101" s="1991"/>
      <c r="W101" s="1982"/>
      <c r="X101" s="1982"/>
      <c r="Y101" s="1982"/>
      <c r="Z101" s="1982"/>
    </row>
    <row r="102" spans="1:26" ht="18" customHeight="1">
      <c r="A102" s="1977" t="s">
        <v>2779</v>
      </c>
      <c r="B102" s="8">
        <v>300</v>
      </c>
      <c r="C102" s="1978" t="s">
        <v>2663</v>
      </c>
      <c r="E102" s="10" t="s">
        <v>1840</v>
      </c>
      <c r="F102" s="10" t="s">
        <v>149</v>
      </c>
      <c r="G102" s="10" t="s">
        <v>2684</v>
      </c>
      <c r="I102" s="1985" t="s">
        <v>1840</v>
      </c>
      <c r="J102" s="10" t="s">
        <v>1840</v>
      </c>
      <c r="K102" s="10" t="s">
        <v>1840</v>
      </c>
      <c r="L102" s="10" t="s">
        <v>1840</v>
      </c>
      <c r="Q102" s="10" t="s">
        <v>2780</v>
      </c>
      <c r="R102" s="1992" t="s">
        <v>2667</v>
      </c>
      <c r="S102" s="1992" t="s">
        <v>2657</v>
      </c>
      <c r="T102" s="1985" t="s">
        <v>1840</v>
      </c>
      <c r="U102" s="1993" t="s">
        <v>1840</v>
      </c>
    </row>
    <row r="103" spans="1:26" ht="18" customHeight="1">
      <c r="A103" s="1977" t="s">
        <v>2781</v>
      </c>
      <c r="B103" s="8">
        <v>300</v>
      </c>
      <c r="C103" s="1978" t="s">
        <v>2663</v>
      </c>
      <c r="E103" s="10" t="s">
        <v>1840</v>
      </c>
      <c r="F103" s="10" t="s">
        <v>149</v>
      </c>
      <c r="G103" s="10" t="s">
        <v>2782</v>
      </c>
      <c r="I103" s="1985" t="s">
        <v>1840</v>
      </c>
      <c r="J103" s="10" t="s">
        <v>1840</v>
      </c>
      <c r="K103" s="10" t="s">
        <v>1840</v>
      </c>
      <c r="L103" s="10" t="s">
        <v>1840</v>
      </c>
      <c r="R103" s="1992" t="s">
        <v>2667</v>
      </c>
      <c r="S103" s="1992" t="s">
        <v>2657</v>
      </c>
      <c r="T103" s="1985" t="s">
        <v>1840</v>
      </c>
      <c r="U103" s="1993" t="s">
        <v>1840</v>
      </c>
    </row>
    <row r="104" spans="1:26" ht="18" customHeight="1">
      <c r="A104" s="1977" t="s">
        <v>2783</v>
      </c>
      <c r="B104" s="8">
        <v>300</v>
      </c>
      <c r="C104" s="1978" t="s">
        <v>2663</v>
      </c>
      <c r="E104" s="10" t="s">
        <v>1840</v>
      </c>
      <c r="F104" s="10" t="s">
        <v>149</v>
      </c>
      <c r="G104" s="10" t="s">
        <v>2784</v>
      </c>
      <c r="I104" s="1985" t="s">
        <v>1840</v>
      </c>
      <c r="J104" s="10" t="s">
        <v>1840</v>
      </c>
      <c r="K104" s="10" t="s">
        <v>1840</v>
      </c>
      <c r="L104" s="10" t="s">
        <v>1840</v>
      </c>
      <c r="R104" s="1992" t="s">
        <v>2667</v>
      </c>
      <c r="S104" s="1992" t="s">
        <v>2657</v>
      </c>
      <c r="T104" s="1985" t="s">
        <v>1840</v>
      </c>
      <c r="U104" s="1993" t="s">
        <v>1840</v>
      </c>
    </row>
    <row r="105" spans="1:26" ht="18" customHeight="1">
      <c r="A105" s="1977" t="s">
        <v>2785</v>
      </c>
      <c r="B105" s="8">
        <v>300</v>
      </c>
      <c r="C105" s="1978" t="s">
        <v>2663</v>
      </c>
      <c r="E105" s="10" t="s">
        <v>1840</v>
      </c>
      <c r="F105" s="10" t="s">
        <v>149</v>
      </c>
      <c r="G105" s="10" t="s">
        <v>2786</v>
      </c>
      <c r="I105" s="1985" t="s">
        <v>1840</v>
      </c>
      <c r="J105" s="10" t="s">
        <v>1840</v>
      </c>
      <c r="K105" s="10" t="s">
        <v>1840</v>
      </c>
      <c r="L105" s="10" t="s">
        <v>1840</v>
      </c>
      <c r="R105" s="1992" t="s">
        <v>2667</v>
      </c>
      <c r="S105" s="1992" t="s">
        <v>2657</v>
      </c>
      <c r="T105" s="1985" t="s">
        <v>1840</v>
      </c>
      <c r="U105" s="1993" t="s">
        <v>1840</v>
      </c>
    </row>
    <row r="106" spans="1:26" ht="18" customHeight="1">
      <c r="A106" s="1977" t="s">
        <v>2787</v>
      </c>
      <c r="B106" s="8">
        <v>400</v>
      </c>
      <c r="C106" s="1978" t="s">
        <v>2663</v>
      </c>
      <c r="E106" s="10" t="s">
        <v>1840</v>
      </c>
      <c r="F106" s="10" t="s">
        <v>149</v>
      </c>
      <c r="G106" s="10" t="s">
        <v>2786</v>
      </c>
      <c r="I106" s="1985" t="s">
        <v>1840</v>
      </c>
      <c r="J106" s="10" t="s">
        <v>1840</v>
      </c>
      <c r="K106" s="10" t="s">
        <v>1840</v>
      </c>
      <c r="L106" s="10" t="s">
        <v>1840</v>
      </c>
      <c r="R106" s="1992" t="s">
        <v>2667</v>
      </c>
      <c r="S106" s="1992" t="s">
        <v>2657</v>
      </c>
      <c r="T106" s="1985" t="s">
        <v>1840</v>
      </c>
      <c r="U106" s="1993" t="s">
        <v>1840</v>
      </c>
    </row>
    <row r="107" spans="1:26" ht="18" customHeight="1">
      <c r="A107" s="1977" t="s">
        <v>2788</v>
      </c>
      <c r="B107" s="8">
        <v>300</v>
      </c>
      <c r="C107" s="1978" t="s">
        <v>2663</v>
      </c>
      <c r="E107" s="10" t="s">
        <v>1840</v>
      </c>
      <c r="F107" s="10" t="s">
        <v>149</v>
      </c>
      <c r="G107" s="10" t="s">
        <v>2789</v>
      </c>
      <c r="I107" s="1985" t="s">
        <v>1840</v>
      </c>
      <c r="J107" s="10" t="s">
        <v>1840</v>
      </c>
      <c r="K107" s="10" t="s">
        <v>1840</v>
      </c>
      <c r="L107" s="10" t="s">
        <v>1840</v>
      </c>
      <c r="R107" s="1992" t="s">
        <v>2667</v>
      </c>
      <c r="S107" s="1992" t="s">
        <v>2657</v>
      </c>
      <c r="T107" s="1985" t="s">
        <v>1840</v>
      </c>
      <c r="U107" s="1993" t="s">
        <v>1840</v>
      </c>
    </row>
    <row r="108" spans="1:26" ht="18" customHeight="1">
      <c r="A108" s="1977" t="s">
        <v>2790</v>
      </c>
      <c r="B108" s="8">
        <v>300</v>
      </c>
      <c r="C108" s="1978" t="s">
        <v>2663</v>
      </c>
      <c r="E108" s="10" t="s">
        <v>1840</v>
      </c>
      <c r="F108" s="10" t="s">
        <v>149</v>
      </c>
      <c r="G108" s="10" t="s">
        <v>2789</v>
      </c>
      <c r="I108" s="1985" t="s">
        <v>1840</v>
      </c>
      <c r="J108" s="10" t="s">
        <v>1840</v>
      </c>
      <c r="K108" s="10" t="s">
        <v>1840</v>
      </c>
      <c r="L108" s="10" t="s">
        <v>1840</v>
      </c>
      <c r="R108" s="1992" t="s">
        <v>2667</v>
      </c>
      <c r="S108" s="1992" t="s">
        <v>2657</v>
      </c>
      <c r="T108" s="1985" t="s">
        <v>1840</v>
      </c>
      <c r="U108" s="1993" t="s">
        <v>1840</v>
      </c>
    </row>
    <row r="109" spans="1:26" ht="18" customHeight="1" thickBot="1">
      <c r="A109" s="2008" t="s">
        <v>2791</v>
      </c>
      <c r="B109" s="2010">
        <v>300</v>
      </c>
      <c r="C109" s="2003" t="s">
        <v>2663</v>
      </c>
      <c r="D109" s="2009"/>
      <c r="E109" s="2009" t="s">
        <v>1840</v>
      </c>
      <c r="F109" s="2009" t="s">
        <v>149</v>
      </c>
      <c r="G109" s="2009" t="s">
        <v>2789</v>
      </c>
      <c r="H109" s="2009"/>
      <c r="I109" s="2011" t="s">
        <v>1840</v>
      </c>
      <c r="J109" s="2009" t="s">
        <v>1840</v>
      </c>
      <c r="K109" s="2009" t="s">
        <v>1840</v>
      </c>
      <c r="L109" s="2009" t="s">
        <v>1840</v>
      </c>
      <c r="M109" s="2009"/>
      <c r="N109" s="2009"/>
      <c r="O109" s="2009"/>
      <c r="P109" s="2009"/>
      <c r="Q109" s="2009"/>
      <c r="R109" s="2012" t="s">
        <v>2667</v>
      </c>
      <c r="S109" s="2012" t="s">
        <v>2657</v>
      </c>
      <c r="T109" s="2011" t="s">
        <v>1840</v>
      </c>
      <c r="U109" s="2006" t="s">
        <v>1840</v>
      </c>
    </row>
  </sheetData>
  <mergeCells count="6">
    <mergeCell ref="T1:U1"/>
    <mergeCell ref="A1:A2"/>
    <mergeCell ref="B1:B2"/>
    <mergeCell ref="C1:C2"/>
    <mergeCell ref="I1:J1"/>
    <mergeCell ref="R1:S1"/>
  </mergeCells>
  <conditionalFormatting sqref="A38:A43">
    <cfRule type="expression" dxfId="17" priority="1">
      <formula>#REF!="Level 5"</formula>
    </cfRule>
    <cfRule type="expression" dxfId="16" priority="2">
      <formula>#REF!="Level 4"</formula>
    </cfRule>
    <cfRule type="expression" dxfId="15" priority="3">
      <formula>#REF!="Level 3"</formula>
    </cfRule>
    <cfRule type="expression" dxfId="14" priority="4">
      <formula>#REF!="Level 2"</formula>
    </cfRule>
    <cfRule type="expression" dxfId="13" priority="5">
      <formula>#REF!="Level 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AA330-FB84-48D8-9763-01F0B289AA96}">
  <sheetPr codeName="Sheet14"/>
  <dimension ref="A1:AC89"/>
  <sheetViews>
    <sheetView showGridLines="0" topLeftCell="B1" zoomScale="70" zoomScaleNormal="70" workbookViewId="0">
      <selection activeCell="B1" sqref="B1:C3"/>
    </sheetView>
  </sheetViews>
  <sheetFormatPr defaultColWidth="9.109375" defaultRowHeight="13.8"/>
  <cols>
    <col min="1" max="1" width="12.6640625" style="366" hidden="1" customWidth="1"/>
    <col min="2" max="2" width="6.6640625" style="366" customWidth="1"/>
    <col min="3" max="3" width="50.6640625" style="366" customWidth="1"/>
    <col min="4" max="7" width="14.6640625" style="366" customWidth="1"/>
    <col min="8" max="9" width="14.6640625" style="1115" customWidth="1"/>
    <col min="10" max="10" width="14.6640625" style="1105" customWidth="1"/>
    <col min="11" max="11" width="100.6640625" style="366" customWidth="1"/>
    <col min="12" max="12" width="70.6640625" style="366" customWidth="1"/>
    <col min="13" max="13" width="8.6640625" style="366" customWidth="1"/>
    <col min="14" max="15" width="8.6640625" style="366" hidden="1" customWidth="1"/>
    <col min="16" max="16" width="12.5546875" style="366" hidden="1" customWidth="1"/>
    <col min="17" max="22" width="12.6640625" style="1125" hidden="1" customWidth="1"/>
    <col min="23" max="25" width="12.6640625" style="1095" hidden="1" customWidth="1"/>
    <col min="26" max="26" width="12.6640625" style="366" hidden="1" customWidth="1"/>
    <col min="27" max="28" width="12.6640625" style="1095" hidden="1" customWidth="1"/>
    <col min="29" max="29" width="12.5546875" style="366" hidden="1" customWidth="1"/>
    <col min="30" max="30" width="0" style="366" hidden="1" customWidth="1"/>
    <col min="31" max="16384" width="9.109375" style="366"/>
  </cols>
  <sheetData>
    <row r="1" spans="1:29" ht="15" customHeight="1">
      <c r="B1" s="2161" t="s">
        <v>592</v>
      </c>
      <c r="C1" s="2162"/>
      <c r="D1" s="2158" t="s">
        <v>2163</v>
      </c>
      <c r="E1" s="2158"/>
      <c r="F1" s="2158"/>
      <c r="G1" s="2158"/>
      <c r="H1" s="2158"/>
      <c r="I1" s="2158"/>
      <c r="J1" s="2158"/>
      <c r="K1" s="1083" t="str">
        <f>'Project Information'!B3</f>
        <v>Enter project name &amp; description</v>
      </c>
      <c r="L1" s="2145" t="s">
        <v>1819</v>
      </c>
      <c r="M1" s="1169"/>
      <c r="N1" s="1169"/>
      <c r="O1" s="1169"/>
      <c r="P1" s="1169"/>
      <c r="Q1" s="1171"/>
      <c r="R1" s="1171"/>
      <c r="S1" s="1171"/>
      <c r="T1" s="1171"/>
      <c r="U1" s="1172"/>
      <c r="V1" s="1172"/>
      <c r="W1" s="1173"/>
      <c r="X1" s="1173"/>
      <c r="Y1" s="1173"/>
      <c r="Z1" s="1170"/>
      <c r="AA1" s="1173"/>
      <c r="AB1" s="1173"/>
    </row>
    <row r="2" spans="1:29" ht="15" customHeight="1">
      <c r="B2" s="2163"/>
      <c r="C2" s="2164"/>
      <c r="D2" s="2159"/>
      <c r="E2" s="2159"/>
      <c r="F2" s="2159"/>
      <c r="G2" s="2159"/>
      <c r="H2" s="2159"/>
      <c r="I2" s="2159"/>
      <c r="J2" s="2159"/>
      <c r="K2" s="1084" t="str">
        <f>'Project Information'!B1</f>
        <v>999999-1-32-01</v>
      </c>
      <c r="L2" s="2146"/>
      <c r="M2" s="1169"/>
      <c r="N2" s="1169"/>
      <c r="O2" s="1169"/>
      <c r="P2" s="1169"/>
      <c r="Q2" s="1171"/>
      <c r="R2" s="1171"/>
      <c r="S2" s="1171"/>
      <c r="T2" s="1171"/>
      <c r="U2" s="1172"/>
      <c r="V2" s="1172"/>
      <c r="W2" s="1173"/>
      <c r="X2" s="1173"/>
      <c r="Y2" s="1173"/>
      <c r="Z2" s="1170"/>
      <c r="AA2" s="1173"/>
      <c r="AB2" s="1173"/>
    </row>
    <row r="3" spans="1:29" s="1086" customFormat="1" ht="15" customHeight="1" thickBot="1">
      <c r="B3" s="2165"/>
      <c r="C3" s="2166"/>
      <c r="D3" s="2160"/>
      <c r="E3" s="2160"/>
      <c r="F3" s="2160"/>
      <c r="G3" s="2160"/>
      <c r="H3" s="2160"/>
      <c r="I3" s="2160"/>
      <c r="J3" s="2160"/>
      <c r="K3" s="1085"/>
      <c r="L3" s="2147"/>
      <c r="M3" s="1169"/>
      <c r="N3" s="1169"/>
      <c r="O3" s="1169"/>
      <c r="P3" s="1169"/>
      <c r="Q3" s="1172"/>
      <c r="R3" s="1172"/>
      <c r="S3" s="1172"/>
      <c r="T3" s="1172"/>
      <c r="U3" s="1172"/>
      <c r="V3" s="1172"/>
      <c r="W3" s="1173"/>
      <c r="X3" s="1173"/>
      <c r="Y3" s="1173"/>
      <c r="Z3" s="1174"/>
      <c r="AA3" s="1173"/>
      <c r="AB3" s="1173"/>
    </row>
    <row r="4" spans="1:29" s="1086" customFormat="1" ht="30" customHeight="1" thickBot="1">
      <c r="B4" s="2148" t="s">
        <v>1396</v>
      </c>
      <c r="C4" s="2149"/>
      <c r="D4" s="2150" t="s">
        <v>1397</v>
      </c>
      <c r="E4" s="2151"/>
      <c r="F4" s="2151"/>
      <c r="G4" s="2151"/>
      <c r="H4" s="2151"/>
      <c r="I4" s="2151"/>
      <c r="J4" s="2152"/>
      <c r="K4" s="1139" t="s">
        <v>1398</v>
      </c>
      <c r="L4" s="1609" t="s">
        <v>2630</v>
      </c>
      <c r="M4" s="1175"/>
      <c r="N4" s="1175"/>
      <c r="O4" s="1175"/>
      <c r="P4" s="1175"/>
      <c r="Q4" s="1176"/>
      <c r="R4" s="1176"/>
      <c r="S4" s="1176"/>
      <c r="T4" s="1176"/>
      <c r="U4" s="1172"/>
      <c r="V4" s="1172"/>
      <c r="W4" s="1173"/>
      <c r="X4" s="1173"/>
      <c r="Y4" s="1173"/>
      <c r="Z4" s="1174"/>
      <c r="AA4" s="1173"/>
      <c r="AB4" s="1173"/>
    </row>
    <row r="5" spans="1:29" s="1086" customFormat="1" ht="30" customHeight="1">
      <c r="B5" s="2153" t="s">
        <v>1400</v>
      </c>
      <c r="C5" s="2154"/>
      <c r="D5" s="2155"/>
      <c r="E5" s="2156"/>
      <c r="F5" s="2156"/>
      <c r="G5" s="2156"/>
      <c r="H5" s="2156"/>
      <c r="I5" s="2156"/>
      <c r="J5" s="2157"/>
      <c r="K5" s="1087"/>
      <c r="L5" s="2142" t="s">
        <v>1820</v>
      </c>
      <c r="M5" s="1175"/>
      <c r="N5" s="1175"/>
      <c r="O5" s="1175"/>
      <c r="P5" s="1175"/>
      <c r="Q5" s="1176"/>
      <c r="R5" s="1176"/>
      <c r="S5" s="1176"/>
      <c r="T5" s="1176"/>
      <c r="U5" s="1172"/>
      <c r="V5" s="1172"/>
      <c r="W5" s="1173"/>
      <c r="X5" s="1173"/>
      <c r="Y5" s="1173"/>
      <c r="Z5" s="1174"/>
      <c r="AA5" s="1173"/>
      <c r="AB5" s="1173"/>
    </row>
    <row r="6" spans="1:29" s="1086" customFormat="1" ht="30" customHeight="1" thickBot="1">
      <c r="B6" s="2137" t="s">
        <v>1399</v>
      </c>
      <c r="C6" s="2138"/>
      <c r="D6" s="2139"/>
      <c r="E6" s="2140"/>
      <c r="F6" s="2140"/>
      <c r="G6" s="2140"/>
      <c r="H6" s="2140"/>
      <c r="I6" s="2140"/>
      <c r="J6" s="2141"/>
      <c r="K6" s="1088"/>
      <c r="L6" s="2143"/>
      <c r="M6" s="1175"/>
      <c r="N6" s="1175"/>
      <c r="O6" s="1175"/>
      <c r="P6" s="1175"/>
      <c r="Q6" s="1175"/>
      <c r="R6" s="1175"/>
      <c r="S6" s="1175"/>
      <c r="T6" s="1175"/>
      <c r="U6" s="1175"/>
      <c r="V6" s="1175"/>
      <c r="W6" s="1175"/>
      <c r="X6" s="1173"/>
      <c r="Y6" s="1173"/>
      <c r="Z6" s="1174"/>
      <c r="AA6" s="1173"/>
      <c r="AB6" s="1173"/>
    </row>
    <row r="7" spans="1:29" s="1086" customFormat="1" ht="15" customHeight="1">
      <c r="B7" s="1140" t="s">
        <v>1430</v>
      </c>
      <c r="C7" s="1141"/>
      <c r="D7" s="1142"/>
      <c r="E7" s="1142"/>
      <c r="F7" s="1142"/>
      <c r="G7" s="1142"/>
      <c r="H7" s="1211"/>
      <c r="I7" s="1211"/>
      <c r="J7" s="1211"/>
      <c r="K7" s="1143"/>
      <c r="L7" s="2143"/>
      <c r="M7" s="1175"/>
      <c r="N7" s="1175"/>
      <c r="O7" s="1175"/>
      <c r="P7" s="1175"/>
      <c r="Q7" s="1172"/>
      <c r="R7" s="1172"/>
      <c r="S7" s="1172"/>
      <c r="T7" s="1172"/>
      <c r="U7" s="1172"/>
      <c r="V7" s="1172"/>
      <c r="W7" s="1173"/>
      <c r="X7" s="1173"/>
      <c r="Y7" s="1173"/>
      <c r="Z7" s="1174"/>
      <c r="AA7" s="1173"/>
      <c r="AB7" s="1173"/>
    </row>
    <row r="8" spans="1:29" s="1086" customFormat="1" ht="15" customHeight="1" thickBot="1">
      <c r="B8" s="1144"/>
      <c r="C8" s="1145"/>
      <c r="D8" s="1146"/>
      <c r="E8" s="1146"/>
      <c r="F8" s="1146"/>
      <c r="G8" s="1146"/>
      <c r="H8" s="1215"/>
      <c r="I8" s="1215"/>
      <c r="J8" s="1215"/>
      <c r="K8" s="1147"/>
      <c r="L8" s="2143"/>
      <c r="M8" s="1175"/>
      <c r="N8" s="1175"/>
      <c r="O8" s="1175"/>
      <c r="P8" s="1175"/>
      <c r="Q8" s="1172"/>
      <c r="R8" s="1172"/>
      <c r="S8" s="1172"/>
      <c r="T8" s="1172"/>
      <c r="U8" s="1172"/>
      <c r="V8" s="1172"/>
      <c r="W8" s="1173"/>
      <c r="X8" s="1173"/>
      <c r="Y8" s="1173"/>
      <c r="Z8" s="1174"/>
      <c r="AA8" s="1173"/>
      <c r="AB8" s="1173"/>
    </row>
    <row r="9" spans="1:29" s="1089" customFormat="1" ht="30" customHeight="1">
      <c r="B9" s="2178" t="s">
        <v>79</v>
      </c>
      <c r="C9" s="2180" t="s">
        <v>190</v>
      </c>
      <c r="D9" s="2182" t="s">
        <v>1821</v>
      </c>
      <c r="E9" s="2183"/>
      <c r="F9" s="2184"/>
      <c r="G9" s="2182" t="s">
        <v>1822</v>
      </c>
      <c r="H9" s="2183"/>
      <c r="I9" s="2183"/>
      <c r="J9" s="2184"/>
      <c r="K9" s="1148" t="s">
        <v>1823</v>
      </c>
      <c r="L9" s="2143"/>
      <c r="M9" s="1175"/>
      <c r="N9" s="1175"/>
      <c r="O9" s="2192" t="s">
        <v>190</v>
      </c>
      <c r="P9" s="2192" t="s">
        <v>1870</v>
      </c>
      <c r="Q9" s="2192"/>
      <c r="R9" s="2192"/>
      <c r="S9" s="2192"/>
      <c r="T9" s="2192"/>
      <c r="U9" s="2192" t="s">
        <v>1915</v>
      </c>
      <c r="V9" s="2192"/>
      <c r="W9" s="2192"/>
      <c r="X9" s="2167" t="s">
        <v>2164</v>
      </c>
      <c r="Y9" s="2168"/>
      <c r="Z9" s="2169"/>
      <c r="AA9" s="2167" t="s">
        <v>1862</v>
      </c>
      <c r="AB9" s="2168"/>
      <c r="AC9" s="2169"/>
    </row>
    <row r="10" spans="1:29" s="1089" customFormat="1" ht="30" customHeight="1">
      <c r="B10" s="2179"/>
      <c r="C10" s="2181"/>
      <c r="D10" s="1908" t="s">
        <v>1824</v>
      </c>
      <c r="E10" s="1909" t="s">
        <v>87</v>
      </c>
      <c r="F10" s="1908" t="s">
        <v>1825</v>
      </c>
      <c r="G10" s="2201" t="s">
        <v>1826</v>
      </c>
      <c r="H10" s="2201" t="s">
        <v>1827</v>
      </c>
      <c r="I10" s="2201" t="s">
        <v>1196</v>
      </c>
      <c r="J10" s="2201" t="s">
        <v>1837</v>
      </c>
      <c r="K10" s="2196" t="s">
        <v>1829</v>
      </c>
      <c r="L10" s="2143"/>
      <c r="M10" s="1175"/>
      <c r="N10" s="1175"/>
      <c r="O10" s="2195"/>
      <c r="P10" s="1676" t="s">
        <v>1927</v>
      </c>
      <c r="Q10" s="1676" t="s">
        <v>1859</v>
      </c>
      <c r="R10" s="1676" t="s">
        <v>1860</v>
      </c>
      <c r="S10" s="1676" t="s">
        <v>1861</v>
      </c>
      <c r="T10" s="1676" t="s">
        <v>1928</v>
      </c>
      <c r="U10" s="1676" t="s">
        <v>1884</v>
      </c>
      <c r="V10" s="1676" t="s">
        <v>1833</v>
      </c>
      <c r="W10" s="1676" t="s">
        <v>1834</v>
      </c>
      <c r="X10" s="1676" t="s">
        <v>1929</v>
      </c>
      <c r="Y10" s="1676" t="s">
        <v>1930</v>
      </c>
      <c r="Z10" s="1676" t="s">
        <v>1931</v>
      </c>
      <c r="AA10" s="1676" t="s">
        <v>1932</v>
      </c>
      <c r="AB10" s="1676" t="s">
        <v>1933</v>
      </c>
      <c r="AC10" s="1676" t="s">
        <v>1934</v>
      </c>
    </row>
    <row r="11" spans="1:29" s="1089" customFormat="1" ht="30" customHeight="1" thickBot="1">
      <c r="B11" s="2198" t="s">
        <v>2561</v>
      </c>
      <c r="C11" s="2199"/>
      <c r="D11" s="2199"/>
      <c r="E11" s="2200"/>
      <c r="F11" s="1910"/>
      <c r="G11" s="2202"/>
      <c r="H11" s="2202"/>
      <c r="I11" s="2202"/>
      <c r="J11" s="2202"/>
      <c r="K11" s="2197"/>
      <c r="L11" s="2144"/>
      <c r="M11" s="1175"/>
      <c r="N11" s="1175"/>
      <c r="O11" s="1633"/>
      <c r="P11" s="1676"/>
      <c r="Q11" s="1676"/>
      <c r="R11" s="1676"/>
      <c r="S11" s="1676"/>
      <c r="T11" s="1676"/>
      <c r="U11" s="1676"/>
      <c r="V11" s="1676"/>
      <c r="W11" s="1676"/>
      <c r="X11" s="1676"/>
      <c r="Y11" s="1676"/>
      <c r="Z11" s="1676"/>
      <c r="AA11" s="1676"/>
      <c r="AB11" s="1676"/>
      <c r="AC11" s="1676"/>
    </row>
    <row r="12" spans="1:29" ht="30" customHeight="1">
      <c r="A12" s="1095" t="s">
        <v>2165</v>
      </c>
      <c r="B12" s="2170">
        <v>4.0999999999999996</v>
      </c>
      <c r="C12" s="2173" t="s">
        <v>89</v>
      </c>
      <c r="D12" s="1098" t="s">
        <v>2166</v>
      </c>
      <c r="E12" s="1679">
        <v>0</v>
      </c>
      <c r="F12" s="1587"/>
      <c r="G12" s="1165">
        <f>IF(E12=0,0,X12)</f>
        <v>0</v>
      </c>
      <c r="H12" s="1240">
        <v>0</v>
      </c>
      <c r="I12" s="1240">
        <v>0</v>
      </c>
      <c r="J12" s="1240">
        <v>0</v>
      </c>
      <c r="K12" s="1091"/>
      <c r="L12" s="2174" t="s">
        <v>1883</v>
      </c>
      <c r="M12" s="1170"/>
      <c r="N12" s="1170"/>
      <c r="O12" s="2176">
        <v>4.0999999999999996</v>
      </c>
      <c r="P12" s="1177"/>
      <c r="Q12" s="1177"/>
      <c r="R12" s="1177"/>
      <c r="S12" s="1177"/>
      <c r="T12" s="1177"/>
      <c r="U12" s="1177"/>
      <c r="V12" s="1177"/>
      <c r="W12" s="1177"/>
      <c r="X12" s="1177">
        <v>6</v>
      </c>
      <c r="Y12" s="1177"/>
      <c r="Z12" s="1177"/>
      <c r="AA12" s="1177"/>
      <c r="AB12" s="1177"/>
      <c r="AC12" s="1177"/>
    </row>
    <row r="13" spans="1:29" ht="30" customHeight="1">
      <c r="A13" s="1095" t="s">
        <v>2167</v>
      </c>
      <c r="B13" s="2171"/>
      <c r="C13" s="2135"/>
      <c r="D13" s="1644" t="s">
        <v>2168</v>
      </c>
      <c r="E13" s="1092">
        <v>0</v>
      </c>
      <c r="F13" s="1238" t="s">
        <v>2169</v>
      </c>
      <c r="G13" s="1640">
        <f>IF(E12=0,0,E13*U13)</f>
        <v>0</v>
      </c>
      <c r="H13" s="1658">
        <v>0</v>
      </c>
      <c r="I13" s="1658">
        <v>0</v>
      </c>
      <c r="J13" s="1658">
        <v>0</v>
      </c>
      <c r="K13" s="1681"/>
      <c r="L13" s="2175"/>
      <c r="M13" s="1170"/>
      <c r="N13" s="1170"/>
      <c r="O13" s="2176"/>
      <c r="P13" s="1177"/>
      <c r="Q13" s="1177"/>
      <c r="R13" s="1177"/>
      <c r="S13" s="1177"/>
      <c r="T13" s="1177"/>
      <c r="U13" s="1682">
        <v>6</v>
      </c>
      <c r="V13" s="1177"/>
      <c r="W13" s="1177"/>
      <c r="X13" s="1177"/>
      <c r="Y13" s="1177"/>
      <c r="Z13" s="1177"/>
      <c r="AA13" s="1177"/>
      <c r="AB13" s="1177"/>
      <c r="AC13" s="1177"/>
    </row>
    <row r="14" spans="1:29" ht="30" customHeight="1">
      <c r="A14" s="1095" t="s">
        <v>2170</v>
      </c>
      <c r="B14" s="2171"/>
      <c r="C14" s="2135"/>
      <c r="D14" s="1644" t="s">
        <v>2168</v>
      </c>
      <c r="E14" s="1092">
        <v>0</v>
      </c>
      <c r="F14" s="1238" t="s">
        <v>2793</v>
      </c>
      <c r="G14" s="1640">
        <f>IF(E12=0,0,E14*V14)</f>
        <v>0</v>
      </c>
      <c r="H14" s="1658">
        <v>0</v>
      </c>
      <c r="I14" s="1658">
        <v>0</v>
      </c>
      <c r="J14" s="1658">
        <v>0</v>
      </c>
      <c r="K14" s="1681"/>
      <c r="L14" s="2175"/>
      <c r="M14" s="1170"/>
      <c r="N14" s="1170"/>
      <c r="O14" s="2176"/>
      <c r="P14" s="1177"/>
      <c r="Q14" s="1177"/>
      <c r="R14" s="1177"/>
      <c r="S14" s="1177"/>
      <c r="T14" s="1177"/>
      <c r="U14" s="1682"/>
      <c r="V14" s="1177">
        <v>8</v>
      </c>
      <c r="W14" s="1177"/>
      <c r="X14" s="1177"/>
      <c r="Y14" s="1177"/>
      <c r="Z14" s="1177"/>
      <c r="AA14" s="1177"/>
      <c r="AB14" s="1177"/>
      <c r="AC14" s="1177"/>
    </row>
    <row r="15" spans="1:29" ht="30" customHeight="1">
      <c r="A15" s="1095" t="s">
        <v>2171</v>
      </c>
      <c r="B15" s="2172"/>
      <c r="C15" s="2136"/>
      <c r="D15" s="1644" t="s">
        <v>2168</v>
      </c>
      <c r="E15" s="1092">
        <v>0</v>
      </c>
      <c r="F15" s="1238" t="s">
        <v>2172</v>
      </c>
      <c r="G15" s="1640">
        <f>IF(E12=0,0,E15*W15)</f>
        <v>0</v>
      </c>
      <c r="H15" s="1658">
        <v>0</v>
      </c>
      <c r="I15" s="1658">
        <v>0</v>
      </c>
      <c r="J15" s="1658">
        <v>0</v>
      </c>
      <c r="K15" s="1681"/>
      <c r="L15" s="2175"/>
      <c r="M15" s="1170"/>
      <c r="N15" s="1170"/>
      <c r="O15" s="2176"/>
      <c r="P15" s="1177"/>
      <c r="Q15" s="1177"/>
      <c r="R15" s="1177"/>
      <c r="S15" s="1177"/>
      <c r="T15" s="1177"/>
      <c r="U15" s="1682"/>
      <c r="V15" s="1177"/>
      <c r="W15" s="1177">
        <v>10</v>
      </c>
      <c r="X15" s="1177"/>
      <c r="Y15" s="1177"/>
      <c r="Z15" s="1177"/>
      <c r="AA15" s="1177"/>
      <c r="AB15" s="1177"/>
      <c r="AC15" s="1177"/>
    </row>
    <row r="16" spans="1:29" ht="30" customHeight="1">
      <c r="A16" s="1095" t="s">
        <v>2173</v>
      </c>
      <c r="B16" s="1154">
        <v>4.2</v>
      </c>
      <c r="C16" s="369" t="s">
        <v>1047</v>
      </c>
      <c r="D16" s="1238" t="s">
        <v>2032</v>
      </c>
      <c r="E16" s="1092">
        <v>0</v>
      </c>
      <c r="F16" s="1208"/>
      <c r="G16" s="1166">
        <f>IF(E16=0,0,IF(F16="Simple",U16,IF(F16="Standard",V16,IF(F16="Complex",W16,0))))</f>
        <v>0</v>
      </c>
      <c r="H16" s="1658">
        <v>0</v>
      </c>
      <c r="I16" s="1658">
        <v>0</v>
      </c>
      <c r="J16" s="1658">
        <v>0</v>
      </c>
      <c r="K16" s="1094"/>
      <c r="L16" s="2175"/>
      <c r="M16" s="1170"/>
      <c r="N16" s="1170"/>
      <c r="O16" s="1680">
        <v>4.2</v>
      </c>
      <c r="P16" s="1177"/>
      <c r="Q16" s="1177"/>
      <c r="R16" s="1177"/>
      <c r="S16" s="1683"/>
      <c r="T16" s="1683"/>
      <c r="U16" s="1682">
        <v>8</v>
      </c>
      <c r="V16" s="1683">
        <v>40</v>
      </c>
      <c r="W16" s="1683">
        <v>50</v>
      </c>
      <c r="X16" s="1177"/>
      <c r="Y16" s="1177"/>
      <c r="Z16" s="1177"/>
      <c r="AA16" s="1177"/>
      <c r="AB16" s="1177"/>
      <c r="AC16" s="1177"/>
    </row>
    <row r="17" spans="1:29" ht="30" customHeight="1">
      <c r="A17" s="1095" t="s">
        <v>2174</v>
      </c>
      <c r="B17" s="2171">
        <v>4.3</v>
      </c>
      <c r="C17" s="2135" t="s">
        <v>86</v>
      </c>
      <c r="D17" s="1238" t="s">
        <v>2175</v>
      </c>
      <c r="E17" s="1092">
        <v>0</v>
      </c>
      <c r="F17" s="1911" t="str">
        <f>IF($F$11=0,"",$F$11)</f>
        <v/>
      </c>
      <c r="G17" s="1166">
        <f>IF(E17=0,0,IF(F17="Below",P17,IF(F17="Low",Q17,(IF(F17="Mid",R17,(IF(F17="Upper",S17,(IF(F17="Above",T17,0)))))))))</f>
        <v>0</v>
      </c>
      <c r="H17" s="1658">
        <v>0</v>
      </c>
      <c r="I17" s="1658">
        <v>0</v>
      </c>
      <c r="J17" s="1658">
        <v>0</v>
      </c>
      <c r="K17" s="1094"/>
      <c r="L17" s="2175"/>
      <c r="M17" s="1170"/>
      <c r="N17" s="1170"/>
      <c r="O17" s="2176">
        <v>4.3</v>
      </c>
      <c r="P17" s="1177">
        <v>16</v>
      </c>
      <c r="Q17" s="1682">
        <v>24</v>
      </c>
      <c r="R17" s="1683">
        <v>32</v>
      </c>
      <c r="S17" s="1683">
        <v>40</v>
      </c>
      <c r="T17" s="1683">
        <v>48</v>
      </c>
      <c r="U17" s="1682"/>
      <c r="V17" s="1683"/>
      <c r="W17" s="1683"/>
      <c r="X17" s="1177"/>
      <c r="Y17" s="1177"/>
      <c r="Z17" s="1177"/>
      <c r="AA17" s="1177"/>
      <c r="AB17" s="1177"/>
      <c r="AC17" s="1177"/>
    </row>
    <row r="18" spans="1:29" ht="30" customHeight="1">
      <c r="A18" s="1095" t="s">
        <v>2176</v>
      </c>
      <c r="B18" s="2171"/>
      <c r="C18" s="2135"/>
      <c r="D18" s="1238" t="s">
        <v>2177</v>
      </c>
      <c r="E18" s="1092">
        <v>0</v>
      </c>
      <c r="F18" s="1238" t="s">
        <v>2178</v>
      </c>
      <c r="G18" s="1640">
        <f>IF(E17=0,0,E18*X18)</f>
        <v>0</v>
      </c>
      <c r="H18" s="1221">
        <v>0</v>
      </c>
      <c r="I18" s="1221">
        <v>0</v>
      </c>
      <c r="J18" s="1221">
        <v>0</v>
      </c>
      <c r="K18" s="1094"/>
      <c r="L18" s="2175"/>
      <c r="M18" s="1170"/>
      <c r="N18" s="1170"/>
      <c r="O18" s="2176"/>
      <c r="P18" s="1177"/>
      <c r="Q18" s="1177"/>
      <c r="R18" s="1177"/>
      <c r="S18" s="1683"/>
      <c r="T18" s="1683"/>
      <c r="U18" s="1682"/>
      <c r="V18" s="1683"/>
      <c r="W18" s="1683"/>
      <c r="X18" s="1177">
        <v>8</v>
      </c>
      <c r="Y18" s="1177"/>
      <c r="Z18" s="1177"/>
      <c r="AA18" s="1177"/>
      <c r="AB18" s="1177"/>
      <c r="AC18" s="1177"/>
    </row>
    <row r="19" spans="1:29" ht="30" customHeight="1">
      <c r="A19" s="1095" t="s">
        <v>2179</v>
      </c>
      <c r="B19" s="2172"/>
      <c r="C19" s="2136"/>
      <c r="D19" s="1238" t="s">
        <v>2177</v>
      </c>
      <c r="E19" s="1092">
        <v>0</v>
      </c>
      <c r="F19" s="1238" t="s">
        <v>2631</v>
      </c>
      <c r="G19" s="1640">
        <f>IF(E17=0,0,E19*X19)</f>
        <v>0</v>
      </c>
      <c r="H19" s="1221">
        <v>0</v>
      </c>
      <c r="I19" s="1221">
        <v>0</v>
      </c>
      <c r="J19" s="1221">
        <v>0</v>
      </c>
      <c r="K19" s="1094"/>
      <c r="L19" s="2175"/>
      <c r="M19" s="1170"/>
      <c r="N19" s="1170"/>
      <c r="O19" s="2176"/>
      <c r="P19" s="1177"/>
      <c r="Q19" s="1177"/>
      <c r="R19" s="1177"/>
      <c r="S19" s="1683"/>
      <c r="T19" s="1683"/>
      <c r="U19" s="1682"/>
      <c r="V19" s="1683"/>
      <c r="W19" s="1683"/>
      <c r="X19" s="1177">
        <v>4</v>
      </c>
      <c r="Y19" s="1177"/>
      <c r="Z19" s="1177"/>
      <c r="AA19" s="1177"/>
      <c r="AB19" s="1177"/>
      <c r="AC19" s="1177"/>
    </row>
    <row r="20" spans="1:29" ht="30" customHeight="1">
      <c r="A20" s="1095" t="s">
        <v>2180</v>
      </c>
      <c r="B20" s="2177">
        <v>4.4000000000000004</v>
      </c>
      <c r="C20" s="2134" t="s">
        <v>2181</v>
      </c>
      <c r="D20" s="1238" t="s">
        <v>2182</v>
      </c>
      <c r="E20" s="1133">
        <v>0</v>
      </c>
      <c r="F20" s="1238" t="s">
        <v>2183</v>
      </c>
      <c r="G20" s="1238">
        <f xml:space="preserve"> IF(E20=0,0,ROUNDUP(E20*X20,0))</f>
        <v>0</v>
      </c>
      <c r="H20" s="1221">
        <v>0</v>
      </c>
      <c r="I20" s="1221">
        <v>0</v>
      </c>
      <c r="J20" s="1221">
        <v>0</v>
      </c>
      <c r="K20" s="1094"/>
      <c r="L20" s="2175"/>
      <c r="M20" s="1170"/>
      <c r="N20" s="1170"/>
      <c r="O20" s="2176">
        <v>4.4000000000000004</v>
      </c>
      <c r="P20" s="1177"/>
      <c r="Q20" s="1177"/>
      <c r="R20" s="1177"/>
      <c r="S20" s="1683"/>
      <c r="T20" s="1683"/>
      <c r="U20" s="1682"/>
      <c r="V20" s="1683"/>
      <c r="W20" s="1683"/>
      <c r="X20" s="1177">
        <v>1.5</v>
      </c>
      <c r="Y20" s="1177"/>
      <c r="Z20" s="1177"/>
      <c r="AA20" s="1177"/>
      <c r="AB20" s="1177"/>
      <c r="AC20" s="1177"/>
    </row>
    <row r="21" spans="1:29" ht="30" customHeight="1">
      <c r="A21" s="1095" t="s">
        <v>2184</v>
      </c>
      <c r="B21" s="2171"/>
      <c r="C21" s="2135"/>
      <c r="D21" s="1238" t="s">
        <v>2182</v>
      </c>
      <c r="E21" s="1133">
        <v>0</v>
      </c>
      <c r="F21" s="1238" t="s">
        <v>2185</v>
      </c>
      <c r="G21" s="1238">
        <f xml:space="preserve"> IF(E21=0,0,ROUNDUP(E21*X21,0))</f>
        <v>0</v>
      </c>
      <c r="H21" s="1221">
        <v>0</v>
      </c>
      <c r="I21" s="1221">
        <v>0</v>
      </c>
      <c r="J21" s="1221">
        <v>0</v>
      </c>
      <c r="K21" s="1094"/>
      <c r="L21" s="2175"/>
      <c r="M21" s="1170"/>
      <c r="N21" s="1170"/>
      <c r="O21" s="2176"/>
      <c r="P21" s="1177"/>
      <c r="Q21" s="1177"/>
      <c r="R21" s="1177"/>
      <c r="S21" s="1683"/>
      <c r="T21" s="1683"/>
      <c r="U21" s="1682"/>
      <c r="V21" s="1683"/>
      <c r="W21" s="1683"/>
      <c r="X21" s="1177">
        <v>2.5</v>
      </c>
      <c r="Y21" s="1177"/>
      <c r="Z21" s="1177"/>
      <c r="AA21" s="1177"/>
      <c r="AB21" s="1177"/>
      <c r="AC21" s="1177"/>
    </row>
    <row r="22" spans="1:29" ht="30" customHeight="1">
      <c r="A22" s="1095" t="s">
        <v>2186</v>
      </c>
      <c r="B22" s="2172"/>
      <c r="C22" s="2136"/>
      <c r="D22" s="1238" t="s">
        <v>2187</v>
      </c>
      <c r="E22" s="1092">
        <v>0</v>
      </c>
      <c r="F22" s="1157"/>
      <c r="G22" s="1238">
        <f xml:space="preserve"> IF(E22=0,0,E22*X22)</f>
        <v>0</v>
      </c>
      <c r="H22" s="1221">
        <v>0</v>
      </c>
      <c r="I22" s="1221">
        <v>0</v>
      </c>
      <c r="J22" s="1221">
        <v>0</v>
      </c>
      <c r="K22" s="1094"/>
      <c r="L22" s="2175"/>
      <c r="M22" s="1170"/>
      <c r="N22" s="1170"/>
      <c r="O22" s="2176"/>
      <c r="P22" s="1177"/>
      <c r="Q22" s="1177"/>
      <c r="R22" s="1177"/>
      <c r="S22" s="1683"/>
      <c r="T22" s="1683"/>
      <c r="U22" s="1682"/>
      <c r="V22" s="1683"/>
      <c r="W22" s="1683"/>
      <c r="X22" s="1177">
        <v>6</v>
      </c>
      <c r="Y22" s="1177"/>
      <c r="Z22" s="1177"/>
      <c r="AA22" s="1177"/>
      <c r="AB22" s="1177"/>
      <c r="AC22" s="1177"/>
    </row>
    <row r="23" spans="1:29" ht="30" customHeight="1">
      <c r="A23" s="1095" t="s">
        <v>2188</v>
      </c>
      <c r="B23" s="2177">
        <v>4.5</v>
      </c>
      <c r="C23" s="2134" t="s">
        <v>2189</v>
      </c>
      <c r="D23" s="1238" t="s">
        <v>2190</v>
      </c>
      <c r="E23" s="1092">
        <v>0</v>
      </c>
      <c r="F23" s="1208"/>
      <c r="G23" s="1166">
        <f>IF(E23=0,0,IF(F23="Simple",U23,IF(F23="Standard",V23,IF(F23="Complex",W23,0))))</f>
        <v>0</v>
      </c>
      <c r="H23" s="1221">
        <v>0</v>
      </c>
      <c r="I23" s="1221">
        <v>0</v>
      </c>
      <c r="J23" s="1221">
        <v>0</v>
      </c>
      <c r="K23" s="1094"/>
      <c r="L23" s="2175"/>
      <c r="M23" s="1170"/>
      <c r="N23" s="1170"/>
      <c r="O23" s="2176">
        <v>4.5</v>
      </c>
      <c r="P23" s="1177"/>
      <c r="Q23" s="1177"/>
      <c r="R23" s="1177"/>
      <c r="S23" s="1683"/>
      <c r="T23" s="1683"/>
      <c r="U23" s="1682">
        <v>40</v>
      </c>
      <c r="V23" s="1683">
        <v>50</v>
      </c>
      <c r="W23" s="1683">
        <v>60</v>
      </c>
      <c r="X23" s="1177"/>
      <c r="Y23" s="1177"/>
      <c r="Z23" s="1177"/>
      <c r="AA23" s="1177"/>
      <c r="AB23" s="1177"/>
      <c r="AC23" s="1177"/>
    </row>
    <row r="24" spans="1:29" ht="30" customHeight="1">
      <c r="A24" s="1095" t="s">
        <v>2191</v>
      </c>
      <c r="B24" s="2171"/>
      <c r="C24" s="2135"/>
      <c r="D24" s="1238" t="s">
        <v>2192</v>
      </c>
      <c r="E24" s="1092">
        <v>0</v>
      </c>
      <c r="F24" s="1208"/>
      <c r="G24" s="1166">
        <f>IF(E24=0,0,IF(F24="Simple",U24,IF(F24="Standard",V24,IF(F24="Complex",W24,0))))</f>
        <v>0</v>
      </c>
      <c r="H24" s="1221">
        <v>0</v>
      </c>
      <c r="I24" s="1221">
        <v>0</v>
      </c>
      <c r="J24" s="1221">
        <v>0</v>
      </c>
      <c r="K24" s="1094"/>
      <c r="L24" s="2175"/>
      <c r="M24" s="1170"/>
      <c r="N24" s="1170"/>
      <c r="O24" s="2176"/>
      <c r="P24" s="1177"/>
      <c r="Q24" s="1177"/>
      <c r="R24" s="1177"/>
      <c r="S24" s="1683"/>
      <c r="T24" s="1683"/>
      <c r="U24" s="1682">
        <v>8</v>
      </c>
      <c r="V24" s="1683">
        <v>24</v>
      </c>
      <c r="W24" s="1683">
        <v>40</v>
      </c>
      <c r="X24" s="1177"/>
      <c r="Y24" s="1177"/>
      <c r="Z24" s="1177"/>
      <c r="AA24" s="1177"/>
      <c r="AB24" s="1177"/>
      <c r="AC24" s="1177"/>
    </row>
    <row r="25" spans="1:29" ht="30" customHeight="1">
      <c r="A25" s="1095" t="s">
        <v>2193</v>
      </c>
      <c r="B25" s="2177">
        <v>4.5999999999999996</v>
      </c>
      <c r="C25" s="2134" t="s">
        <v>2194</v>
      </c>
      <c r="D25" s="1238" t="s">
        <v>2195</v>
      </c>
      <c r="E25" s="1092">
        <v>0</v>
      </c>
      <c r="F25" s="1911" t="str">
        <f>IF($F$11=0,"",$F$11)</f>
        <v/>
      </c>
      <c r="G25" s="1166">
        <f>IF(E25=0,0,IF(F25="Below",P25,IF(F25="Low",Q25,(IF(F25="Mid",R25,(IF(F25="Upper",S25,(IF(F25="Above",T25,0)))))))))</f>
        <v>0</v>
      </c>
      <c r="H25" s="1221">
        <v>0</v>
      </c>
      <c r="I25" s="1221">
        <v>0</v>
      </c>
      <c r="J25" s="1221">
        <v>0</v>
      </c>
      <c r="K25" s="1094"/>
      <c r="L25" s="2175"/>
      <c r="M25" s="1170"/>
      <c r="N25" s="1170"/>
      <c r="O25" s="2193">
        <v>4.5999999999999996</v>
      </c>
      <c r="P25" s="1177">
        <v>4</v>
      </c>
      <c r="Q25" s="1177">
        <v>4</v>
      </c>
      <c r="R25" s="1177">
        <v>8</v>
      </c>
      <c r="S25" s="1177">
        <v>12</v>
      </c>
      <c r="T25" s="1177">
        <v>16</v>
      </c>
      <c r="U25" s="1682"/>
      <c r="V25" s="1683"/>
      <c r="W25" s="1683"/>
      <c r="X25" s="1177"/>
      <c r="Y25" s="1177"/>
      <c r="Z25" s="1177"/>
      <c r="AA25" s="1177"/>
      <c r="AB25" s="1177"/>
      <c r="AC25" s="1177"/>
    </row>
    <row r="26" spans="1:29" ht="30" customHeight="1">
      <c r="A26" s="1095" t="s">
        <v>2196</v>
      </c>
      <c r="B26" s="2172"/>
      <c r="C26" s="2136"/>
      <c r="D26" s="1238" t="s">
        <v>2555</v>
      </c>
      <c r="E26" s="1133">
        <v>0</v>
      </c>
      <c r="F26" s="1911" t="str">
        <f>IF($F$11=0,"",$F$11)</f>
        <v/>
      </c>
      <c r="G26" s="1167">
        <f>ROUNDUP(ROUND(E26,2)*(IF(F26="Below",P26,(IF(F26="Low",Q26,(IF(F26="Mid",R26,(IF(F26="Upper",S26,(IF(F26="Above",T26,0)))))))))),0)</f>
        <v>0</v>
      </c>
      <c r="H26" s="1221">
        <v>0</v>
      </c>
      <c r="I26" s="1221">
        <v>0</v>
      </c>
      <c r="J26" s="1221">
        <v>0</v>
      </c>
      <c r="K26" s="1094"/>
      <c r="L26" s="2175"/>
      <c r="M26" s="1170"/>
      <c r="N26" s="1170"/>
      <c r="O26" s="2194"/>
      <c r="P26" s="1177">
        <v>2</v>
      </c>
      <c r="Q26" s="1177">
        <v>4</v>
      </c>
      <c r="R26" s="1177">
        <v>8</v>
      </c>
      <c r="S26" s="1177">
        <v>10</v>
      </c>
      <c r="T26" s="1177">
        <v>14</v>
      </c>
      <c r="U26" s="1682"/>
      <c r="V26" s="1683"/>
      <c r="W26" s="1683"/>
      <c r="X26" s="1177"/>
      <c r="Y26" s="1177"/>
      <c r="Z26" s="1177"/>
      <c r="AA26" s="1177"/>
      <c r="AB26" s="1177"/>
      <c r="AC26" s="1177"/>
    </row>
    <row r="27" spans="1:29" ht="30" customHeight="1">
      <c r="A27" s="1095" t="s">
        <v>2200</v>
      </c>
      <c r="B27" s="2177">
        <v>4.7</v>
      </c>
      <c r="C27" s="2134" t="s">
        <v>2197</v>
      </c>
      <c r="D27" s="1238" t="s">
        <v>2198</v>
      </c>
      <c r="E27" s="1092">
        <v>0</v>
      </c>
      <c r="F27" s="1238" t="s">
        <v>2199</v>
      </c>
      <c r="G27" s="1640">
        <f>IF(E27=0,0,E27*U27)</f>
        <v>0</v>
      </c>
      <c r="H27" s="1221">
        <v>0</v>
      </c>
      <c r="I27" s="1221">
        <v>0</v>
      </c>
      <c r="J27" s="1221">
        <v>0</v>
      </c>
      <c r="K27" s="1094"/>
      <c r="L27" s="2175"/>
      <c r="M27" s="1170"/>
      <c r="N27" s="1170"/>
      <c r="O27" s="2176">
        <v>4.7</v>
      </c>
      <c r="P27" s="1177"/>
      <c r="Q27" s="1177"/>
      <c r="R27" s="1177"/>
      <c r="S27" s="1177"/>
      <c r="T27" s="1177"/>
      <c r="U27" s="1682">
        <v>40</v>
      </c>
      <c r="V27" s="1683"/>
      <c r="W27" s="1177"/>
      <c r="X27" s="1683"/>
      <c r="Y27" s="1683"/>
      <c r="Z27" s="1683"/>
      <c r="AA27" s="1683"/>
      <c r="AB27" s="1683"/>
      <c r="AC27" s="1683"/>
    </row>
    <row r="28" spans="1:29" ht="30" customHeight="1">
      <c r="A28" s="1095" t="s">
        <v>2202</v>
      </c>
      <c r="B28" s="2171"/>
      <c r="C28" s="2135"/>
      <c r="D28" s="1238" t="s">
        <v>2198</v>
      </c>
      <c r="E28" s="1092">
        <v>0</v>
      </c>
      <c r="F28" s="1238" t="s">
        <v>2201</v>
      </c>
      <c r="G28" s="1640">
        <f>IF(E28=0,0,E28*V28)</f>
        <v>0</v>
      </c>
      <c r="H28" s="1221">
        <v>0</v>
      </c>
      <c r="I28" s="1221">
        <v>0</v>
      </c>
      <c r="J28" s="1221">
        <v>0</v>
      </c>
      <c r="K28" s="1094"/>
      <c r="L28" s="2175"/>
      <c r="M28" s="1170"/>
      <c r="N28" s="1170"/>
      <c r="O28" s="2176"/>
      <c r="P28" s="1177"/>
      <c r="Q28" s="1177"/>
      <c r="R28" s="1177"/>
      <c r="S28" s="1177"/>
      <c r="T28" s="1177"/>
      <c r="U28" s="1682"/>
      <c r="V28" s="1683">
        <v>60</v>
      </c>
      <c r="W28" s="1177"/>
      <c r="X28" s="1683"/>
      <c r="Y28" s="1683"/>
      <c r="Z28" s="1683"/>
      <c r="AA28" s="1683"/>
      <c r="AB28" s="1683"/>
      <c r="AC28" s="1683"/>
    </row>
    <row r="29" spans="1:29" ht="30" customHeight="1">
      <c r="A29" s="1095" t="s">
        <v>2204</v>
      </c>
      <c r="B29" s="2171"/>
      <c r="C29" s="2135"/>
      <c r="D29" s="1238" t="s">
        <v>2198</v>
      </c>
      <c r="E29" s="1092">
        <v>0</v>
      </c>
      <c r="F29" s="1238" t="s">
        <v>2203</v>
      </c>
      <c r="G29" s="1640">
        <f>IF(E29=0,0,E29*W29)</f>
        <v>0</v>
      </c>
      <c r="H29" s="1221">
        <v>0</v>
      </c>
      <c r="I29" s="1221">
        <v>0</v>
      </c>
      <c r="J29" s="1221">
        <v>0</v>
      </c>
      <c r="K29" s="1094"/>
      <c r="L29" s="2175"/>
      <c r="M29" s="1170"/>
      <c r="N29" s="1170"/>
      <c r="O29" s="2176"/>
      <c r="P29" s="1177"/>
      <c r="Q29" s="1177"/>
      <c r="R29" s="1177"/>
      <c r="S29" s="1177"/>
      <c r="T29" s="1177"/>
      <c r="U29" s="1682"/>
      <c r="V29" s="1683"/>
      <c r="W29" s="1177">
        <v>80</v>
      </c>
      <c r="X29" s="1683"/>
      <c r="Y29" s="1683"/>
      <c r="Z29" s="1683"/>
      <c r="AA29" s="1683"/>
      <c r="AB29" s="1683"/>
      <c r="AC29" s="1683"/>
    </row>
    <row r="30" spans="1:29" ht="30" customHeight="1">
      <c r="A30" s="1095" t="s">
        <v>2206</v>
      </c>
      <c r="B30" s="2177">
        <v>4.8</v>
      </c>
      <c r="C30" s="2134" t="s">
        <v>2205</v>
      </c>
      <c r="D30" s="1238" t="s">
        <v>2103</v>
      </c>
      <c r="E30" s="1092">
        <v>0</v>
      </c>
      <c r="F30" s="1208"/>
      <c r="G30" s="1640">
        <f>IF(E30=0,0,E30*IF(F30="Simple",U30,IF(F30="Standard",V30,IF(F30="Complex",W30,0))))</f>
        <v>0</v>
      </c>
      <c r="H30" s="1221">
        <v>0</v>
      </c>
      <c r="I30" s="1221">
        <v>0</v>
      </c>
      <c r="J30" s="1221">
        <v>0</v>
      </c>
      <c r="K30" s="1094"/>
      <c r="L30" s="2175"/>
      <c r="M30" s="1170"/>
      <c r="N30" s="1170"/>
      <c r="O30" s="2193">
        <v>4.8</v>
      </c>
      <c r="P30" s="1177"/>
      <c r="Q30" s="1177"/>
      <c r="R30" s="1177"/>
      <c r="S30" s="1683"/>
      <c r="T30" s="1683"/>
      <c r="U30" s="1682">
        <v>40</v>
      </c>
      <c r="V30" s="1683">
        <v>60</v>
      </c>
      <c r="W30" s="1177">
        <v>80</v>
      </c>
      <c r="X30" s="1177"/>
      <c r="Y30" s="1177"/>
      <c r="Z30" s="1177"/>
      <c r="AA30" s="1177"/>
      <c r="AB30" s="1177"/>
      <c r="AC30" s="1177"/>
    </row>
    <row r="31" spans="1:29" ht="30" customHeight="1">
      <c r="A31" s="1095"/>
      <c r="B31" s="2172"/>
      <c r="C31" s="2136"/>
      <c r="D31" s="1238" t="s">
        <v>2632</v>
      </c>
      <c r="E31" s="1157"/>
      <c r="F31" s="1157"/>
      <c r="G31" s="1221">
        <v>0</v>
      </c>
      <c r="H31" s="1221">
        <v>0</v>
      </c>
      <c r="I31" s="1221">
        <v>0</v>
      </c>
      <c r="J31" s="1221">
        <v>0</v>
      </c>
      <c r="K31" s="1094"/>
      <c r="L31" s="2175"/>
      <c r="M31" s="1170"/>
      <c r="N31" s="1170"/>
      <c r="O31" s="2194"/>
      <c r="P31" s="1177"/>
      <c r="Q31" s="1177"/>
      <c r="R31" s="1177"/>
      <c r="S31" s="1683"/>
      <c r="T31" s="1683"/>
      <c r="U31" s="1682"/>
      <c r="V31" s="1683"/>
      <c r="W31" s="1177"/>
      <c r="X31" s="1177"/>
      <c r="Y31" s="1177"/>
      <c r="Z31" s="1177"/>
      <c r="AA31" s="1177"/>
      <c r="AB31" s="1177"/>
      <c r="AC31" s="1177"/>
    </row>
    <row r="32" spans="1:29" ht="30" customHeight="1">
      <c r="A32" s="1095" t="s">
        <v>2208</v>
      </c>
      <c r="B32" s="2177">
        <v>4.9000000000000004</v>
      </c>
      <c r="C32" s="2134" t="s">
        <v>365</v>
      </c>
      <c r="D32" s="1238" t="s">
        <v>2207</v>
      </c>
      <c r="E32" s="1968">
        <v>0</v>
      </c>
      <c r="F32" s="1969"/>
      <c r="G32" s="1640">
        <f>IF(E32=0,0,X32+(E32*Y32))</f>
        <v>0</v>
      </c>
      <c r="H32" s="1221">
        <v>0</v>
      </c>
      <c r="I32" s="1221">
        <v>0</v>
      </c>
      <c r="J32" s="1221">
        <v>0</v>
      </c>
      <c r="K32" s="1094"/>
      <c r="L32" s="2175"/>
      <c r="M32" s="1170"/>
      <c r="N32" s="1170"/>
      <c r="O32" s="2176">
        <v>4.9000000000000004</v>
      </c>
      <c r="P32" s="1177"/>
      <c r="Q32" s="1177"/>
      <c r="R32" s="1177"/>
      <c r="S32" s="1683"/>
      <c r="T32" s="1683"/>
      <c r="U32" s="1682"/>
      <c r="V32" s="1683"/>
      <c r="W32" s="1683"/>
      <c r="X32" s="1177">
        <v>8</v>
      </c>
      <c r="Y32" s="1177">
        <v>2</v>
      </c>
      <c r="Z32" s="1177"/>
      <c r="AA32" s="1177"/>
      <c r="AB32" s="1177"/>
      <c r="AC32" s="1177"/>
    </row>
    <row r="33" spans="1:29" ht="30" customHeight="1">
      <c r="A33" s="1095" t="s">
        <v>2210</v>
      </c>
      <c r="B33" s="2171"/>
      <c r="C33" s="2135"/>
      <c r="D33" s="1243" t="s">
        <v>2209</v>
      </c>
      <c r="E33" s="1092">
        <v>0</v>
      </c>
      <c r="F33" s="1157"/>
      <c r="G33" s="1640">
        <f>IF(E33=0,0,E33*X33)</f>
        <v>0</v>
      </c>
      <c r="H33" s="1221">
        <v>0</v>
      </c>
      <c r="I33" s="1221">
        <v>0</v>
      </c>
      <c r="J33" s="1221">
        <v>0</v>
      </c>
      <c r="K33" s="1094"/>
      <c r="L33" s="2175"/>
      <c r="M33" s="1170"/>
      <c r="N33" s="1170"/>
      <c r="O33" s="2176"/>
      <c r="P33" s="1177"/>
      <c r="Q33" s="1177"/>
      <c r="R33" s="1177"/>
      <c r="S33" s="1683"/>
      <c r="T33" s="1683"/>
      <c r="U33" s="1682"/>
      <c r="V33" s="1683"/>
      <c r="W33" s="1683"/>
      <c r="X33" s="1177">
        <v>24</v>
      </c>
      <c r="Y33" s="1177"/>
      <c r="Z33" s="1177"/>
      <c r="AA33" s="1177"/>
      <c r="AB33" s="1177"/>
      <c r="AC33" s="1177"/>
    </row>
    <row r="34" spans="1:29" ht="30" customHeight="1">
      <c r="A34" s="1095" t="s">
        <v>2212</v>
      </c>
      <c r="B34" s="2172"/>
      <c r="C34" s="2136"/>
      <c r="D34" s="1243" t="s">
        <v>2211</v>
      </c>
      <c r="E34" s="1092">
        <v>0</v>
      </c>
      <c r="F34" s="1157"/>
      <c r="G34" s="1640">
        <f>IF(E34=0,0,E34*X34)</f>
        <v>0</v>
      </c>
      <c r="H34" s="1221">
        <v>0</v>
      </c>
      <c r="I34" s="1221">
        <v>0</v>
      </c>
      <c r="J34" s="1221">
        <v>0</v>
      </c>
      <c r="K34" s="1094"/>
      <c r="L34" s="2175"/>
      <c r="M34" s="1170"/>
      <c r="N34" s="1170"/>
      <c r="O34" s="2176"/>
      <c r="P34" s="1177"/>
      <c r="Q34" s="1177"/>
      <c r="R34" s="1177"/>
      <c r="S34" s="1683"/>
      <c r="T34" s="1683"/>
      <c r="U34" s="1682"/>
      <c r="V34" s="1683"/>
      <c r="W34" s="1683"/>
      <c r="X34" s="1177">
        <v>40</v>
      </c>
      <c r="Y34" s="1177"/>
      <c r="Z34" s="1177"/>
      <c r="AA34" s="1177"/>
      <c r="AB34" s="1177"/>
      <c r="AC34" s="1177"/>
    </row>
    <row r="35" spans="1:29" ht="30" customHeight="1">
      <c r="A35" s="1095" t="s">
        <v>2213</v>
      </c>
      <c r="B35" s="1626">
        <v>4.0999999999999996</v>
      </c>
      <c r="C35" s="1627" t="s">
        <v>2617</v>
      </c>
      <c r="D35" s="1243" t="s">
        <v>85</v>
      </c>
      <c r="E35" s="1092">
        <v>0</v>
      </c>
      <c r="F35" s="1911" t="str">
        <f t="shared" ref="F35:F44" si="0">IF($F$11=0,"",$F$11)</f>
        <v/>
      </c>
      <c r="G35" s="1640">
        <f>IF(E35=0,0,IF(F35="Below",P35,IF(F35="Low",Q35,IF(F35="Mid",R35,IF(F35="Upper",S35,IF(F35="Above",T35,0))))))</f>
        <v>0</v>
      </c>
      <c r="H35" s="1221">
        <v>0</v>
      </c>
      <c r="I35" s="1221">
        <v>0</v>
      </c>
      <c r="J35" s="1221">
        <v>0</v>
      </c>
      <c r="K35" s="1094"/>
      <c r="L35" s="2175"/>
      <c r="M35" s="1170"/>
      <c r="N35" s="1170"/>
      <c r="O35" s="1659">
        <v>4.0999999999999996</v>
      </c>
      <c r="P35" s="1177">
        <v>20</v>
      </c>
      <c r="Q35" s="1177">
        <v>30</v>
      </c>
      <c r="R35" s="1177">
        <v>40</v>
      </c>
      <c r="S35" s="1683">
        <v>50</v>
      </c>
      <c r="T35" s="1683">
        <v>50</v>
      </c>
      <c r="U35" s="1682"/>
      <c r="V35" s="1683"/>
      <c r="W35" s="1683"/>
      <c r="X35" s="1177"/>
      <c r="Y35" s="1177"/>
      <c r="Z35" s="1177"/>
      <c r="AA35" s="1177"/>
      <c r="AB35" s="1177"/>
      <c r="AC35" s="1177"/>
    </row>
    <row r="36" spans="1:29" ht="30" customHeight="1">
      <c r="A36" s="1095" t="s">
        <v>2214</v>
      </c>
      <c r="B36" s="2189">
        <v>4.1100000000000003</v>
      </c>
      <c r="C36" s="2134" t="s">
        <v>2618</v>
      </c>
      <c r="D36" s="1238" t="s">
        <v>1663</v>
      </c>
      <c r="E36" s="1645">
        <v>0</v>
      </c>
      <c r="F36" s="1911" t="str">
        <f t="shared" si="0"/>
        <v/>
      </c>
      <c r="G36" s="1167">
        <f t="shared" ref="G36:G41" si="1">ROUNDUP(ROUND(E36,2)*(IF(F36="Below",P36,(IF(F36="Low",Q36,(IF(F36="Mid",R36,(IF(F36="Upper",S36,(IF(F36="Above",T36,0)))))))))),0)</f>
        <v>0</v>
      </c>
      <c r="H36" s="1221">
        <v>0</v>
      </c>
      <c r="I36" s="1221">
        <v>0</v>
      </c>
      <c r="J36" s="1221">
        <v>0</v>
      </c>
      <c r="K36" s="1094"/>
      <c r="L36" s="2175"/>
      <c r="M36" s="1170"/>
      <c r="N36" s="1170"/>
      <c r="O36" s="2133">
        <v>4.1100000000000003</v>
      </c>
      <c r="P36" s="1177">
        <v>120</v>
      </c>
      <c r="Q36" s="1177">
        <v>175</v>
      </c>
      <c r="R36" s="1177">
        <v>215</v>
      </c>
      <c r="S36" s="1177">
        <v>260</v>
      </c>
      <c r="T36" s="1177">
        <v>300</v>
      </c>
      <c r="U36" s="1682"/>
      <c r="V36" s="1683"/>
      <c r="W36" s="1683"/>
      <c r="X36" s="1177"/>
      <c r="Y36" s="1177"/>
      <c r="Z36" s="1177"/>
      <c r="AA36" s="1177"/>
      <c r="AB36" s="1177"/>
      <c r="AC36" s="1177"/>
    </row>
    <row r="37" spans="1:29" ht="30" customHeight="1">
      <c r="A37" s="1095" t="s">
        <v>2216</v>
      </c>
      <c r="B37" s="2190"/>
      <c r="C37" s="2135"/>
      <c r="D37" s="1243" t="s">
        <v>2215</v>
      </c>
      <c r="E37" s="1645">
        <v>0</v>
      </c>
      <c r="F37" s="1911" t="str">
        <f t="shared" si="0"/>
        <v/>
      </c>
      <c r="G37" s="1167">
        <f t="shared" si="1"/>
        <v>0</v>
      </c>
      <c r="H37" s="1221">
        <v>0</v>
      </c>
      <c r="I37" s="1221">
        <v>0</v>
      </c>
      <c r="J37" s="1221">
        <v>0</v>
      </c>
      <c r="K37" s="1094"/>
      <c r="L37" s="2175"/>
      <c r="M37" s="1170"/>
      <c r="N37" s="1170"/>
      <c r="O37" s="2133"/>
      <c r="P37" s="1177">
        <v>120</v>
      </c>
      <c r="Q37" s="1177">
        <v>175</v>
      </c>
      <c r="R37" s="1177">
        <v>215</v>
      </c>
      <c r="S37" s="1177">
        <v>260</v>
      </c>
      <c r="T37" s="1177">
        <v>300</v>
      </c>
      <c r="U37" s="1682"/>
      <c r="V37" s="1683"/>
      <c r="W37" s="1683"/>
      <c r="X37" s="1177"/>
      <c r="Y37" s="1177"/>
      <c r="Z37" s="1177"/>
      <c r="AA37" s="1177"/>
      <c r="AB37" s="1177"/>
      <c r="AC37" s="1177"/>
    </row>
    <row r="38" spans="1:29" ht="30" customHeight="1">
      <c r="A38" s="1095" t="s">
        <v>2218</v>
      </c>
      <c r="B38" s="2190"/>
      <c r="C38" s="2135"/>
      <c r="D38" s="1243" t="s">
        <v>2217</v>
      </c>
      <c r="E38" s="1645">
        <v>0</v>
      </c>
      <c r="F38" s="1911" t="str">
        <f t="shared" si="0"/>
        <v/>
      </c>
      <c r="G38" s="1167">
        <f t="shared" si="1"/>
        <v>0</v>
      </c>
      <c r="H38" s="1221">
        <v>0</v>
      </c>
      <c r="I38" s="1221">
        <v>0</v>
      </c>
      <c r="J38" s="1221">
        <v>0</v>
      </c>
      <c r="K38" s="1094"/>
      <c r="L38" s="2175"/>
      <c r="M38" s="1170"/>
      <c r="N38" s="1170"/>
      <c r="O38" s="2133"/>
      <c r="P38" s="1177">
        <v>60</v>
      </c>
      <c r="Q38" s="1177">
        <v>90</v>
      </c>
      <c r="R38" s="1177">
        <v>120</v>
      </c>
      <c r="S38" s="1683">
        <v>135</v>
      </c>
      <c r="T38" s="1683">
        <v>150</v>
      </c>
      <c r="U38" s="1682"/>
      <c r="V38" s="1683"/>
      <c r="W38" s="1683"/>
      <c r="X38" s="1177"/>
      <c r="Y38" s="1177"/>
      <c r="Z38" s="1177"/>
      <c r="AA38" s="1177"/>
      <c r="AB38" s="1177"/>
      <c r="AC38" s="1177"/>
    </row>
    <row r="39" spans="1:29" ht="30" customHeight="1">
      <c r="A39" s="1095" t="s">
        <v>2220</v>
      </c>
      <c r="B39" s="2190"/>
      <c r="C39" s="2134" t="s">
        <v>2219</v>
      </c>
      <c r="D39" s="1238" t="s">
        <v>1663</v>
      </c>
      <c r="E39" s="1645">
        <v>0</v>
      </c>
      <c r="F39" s="1911" t="str">
        <f t="shared" si="0"/>
        <v/>
      </c>
      <c r="G39" s="1167">
        <f t="shared" si="1"/>
        <v>0</v>
      </c>
      <c r="H39" s="1221">
        <v>0</v>
      </c>
      <c r="I39" s="1221">
        <v>0</v>
      </c>
      <c r="J39" s="1221">
        <v>0</v>
      </c>
      <c r="K39" s="1094"/>
      <c r="L39" s="2175"/>
      <c r="M39" s="1170"/>
      <c r="N39" s="1170"/>
      <c r="O39" s="2133"/>
      <c r="P39" s="1177">
        <f t="shared" ref="P39:T41" si="2">P36*0.5</f>
        <v>60</v>
      </c>
      <c r="Q39" s="1177">
        <f t="shared" si="2"/>
        <v>87.5</v>
      </c>
      <c r="R39" s="1177">
        <f t="shared" si="2"/>
        <v>107.5</v>
      </c>
      <c r="S39" s="1177">
        <f t="shared" si="2"/>
        <v>130</v>
      </c>
      <c r="T39" s="1177">
        <f t="shared" si="2"/>
        <v>150</v>
      </c>
      <c r="U39" s="1682"/>
      <c r="V39" s="1683"/>
      <c r="W39" s="1683"/>
      <c r="X39" s="1177"/>
      <c r="Y39" s="1177"/>
      <c r="Z39" s="1177"/>
      <c r="AA39" s="1177"/>
      <c r="AB39" s="1177"/>
      <c r="AC39" s="1177"/>
    </row>
    <row r="40" spans="1:29" ht="30" customHeight="1">
      <c r="A40" s="1095" t="s">
        <v>2221</v>
      </c>
      <c r="B40" s="2190"/>
      <c r="C40" s="2135"/>
      <c r="D40" s="1243" t="s">
        <v>2215</v>
      </c>
      <c r="E40" s="1645">
        <v>0</v>
      </c>
      <c r="F40" s="1911" t="str">
        <f t="shared" si="0"/>
        <v/>
      </c>
      <c r="G40" s="1167">
        <f t="shared" si="1"/>
        <v>0</v>
      </c>
      <c r="H40" s="1221">
        <v>0</v>
      </c>
      <c r="I40" s="1221">
        <v>0</v>
      </c>
      <c r="J40" s="1221">
        <v>0</v>
      </c>
      <c r="K40" s="1094"/>
      <c r="L40" s="2175"/>
      <c r="M40" s="1170"/>
      <c r="N40" s="1170"/>
      <c r="O40" s="2133"/>
      <c r="P40" s="1177">
        <f t="shared" si="2"/>
        <v>60</v>
      </c>
      <c r="Q40" s="1177">
        <f t="shared" si="2"/>
        <v>87.5</v>
      </c>
      <c r="R40" s="1177">
        <f t="shared" si="2"/>
        <v>107.5</v>
      </c>
      <c r="S40" s="1177">
        <f t="shared" si="2"/>
        <v>130</v>
      </c>
      <c r="T40" s="1177">
        <f t="shared" si="2"/>
        <v>150</v>
      </c>
      <c r="U40" s="1682"/>
      <c r="V40" s="1683"/>
      <c r="W40" s="1683"/>
      <c r="X40" s="1177"/>
      <c r="Y40" s="1177"/>
      <c r="Z40" s="1177"/>
      <c r="AA40" s="1177"/>
      <c r="AB40" s="1177"/>
      <c r="AC40" s="1177"/>
    </row>
    <row r="41" spans="1:29" ht="30" customHeight="1">
      <c r="A41" s="1095" t="s">
        <v>2222</v>
      </c>
      <c r="B41" s="2190"/>
      <c r="C41" s="2135"/>
      <c r="D41" s="1243" t="s">
        <v>2217</v>
      </c>
      <c r="E41" s="1645">
        <v>0</v>
      </c>
      <c r="F41" s="1911" t="str">
        <f t="shared" si="0"/>
        <v/>
      </c>
      <c r="G41" s="1167">
        <f t="shared" si="1"/>
        <v>0</v>
      </c>
      <c r="H41" s="1221">
        <v>0</v>
      </c>
      <c r="I41" s="1221">
        <v>0</v>
      </c>
      <c r="J41" s="1221">
        <v>0</v>
      </c>
      <c r="K41" s="1094"/>
      <c r="L41" s="2175"/>
      <c r="M41" s="1170"/>
      <c r="N41" s="1170"/>
      <c r="O41" s="2133"/>
      <c r="P41" s="1177">
        <f t="shared" si="2"/>
        <v>30</v>
      </c>
      <c r="Q41" s="1177">
        <f t="shared" si="2"/>
        <v>45</v>
      </c>
      <c r="R41" s="1177">
        <f t="shared" si="2"/>
        <v>60</v>
      </c>
      <c r="S41" s="1177">
        <f t="shared" si="2"/>
        <v>67.5</v>
      </c>
      <c r="T41" s="1177">
        <f t="shared" si="2"/>
        <v>75</v>
      </c>
      <c r="U41" s="1682"/>
      <c r="V41" s="1683"/>
      <c r="W41" s="1683"/>
      <c r="X41" s="1177"/>
      <c r="Y41" s="1177"/>
      <c r="Z41" s="1177"/>
      <c r="AA41" s="1177"/>
      <c r="AB41" s="1177"/>
      <c r="AC41" s="1177"/>
    </row>
    <row r="42" spans="1:29" ht="30" customHeight="1">
      <c r="A42" s="1095" t="s">
        <v>2224</v>
      </c>
      <c r="B42" s="2191"/>
      <c r="C42" s="2136"/>
      <c r="D42" s="1243" t="s">
        <v>2223</v>
      </c>
      <c r="E42" s="1092">
        <v>0</v>
      </c>
      <c r="F42" s="1911" t="str">
        <f t="shared" si="0"/>
        <v/>
      </c>
      <c r="G42" s="1640">
        <f>IF(E42=0,0,IF(F42="Below",P42,IF(F42="Low",Q42,IF(F42="Mid",R42,IF(F42="Upper",S42,IF(F42="Above",T42,0))))))</f>
        <v>0</v>
      </c>
      <c r="H42" s="1221">
        <v>0</v>
      </c>
      <c r="I42" s="1221">
        <v>0</v>
      </c>
      <c r="J42" s="1221">
        <v>0</v>
      </c>
      <c r="K42" s="1094"/>
      <c r="L42" s="2175"/>
      <c r="M42" s="1170"/>
      <c r="N42" s="1170"/>
      <c r="O42" s="2133"/>
      <c r="P42" s="1177">
        <v>10</v>
      </c>
      <c r="Q42" s="1177">
        <v>15</v>
      </c>
      <c r="R42" s="1177">
        <v>20</v>
      </c>
      <c r="S42" s="1177">
        <v>30</v>
      </c>
      <c r="T42" s="1177">
        <v>40</v>
      </c>
      <c r="U42" s="1682"/>
      <c r="V42" s="1683"/>
      <c r="W42" s="1683"/>
      <c r="X42" s="1177"/>
      <c r="Y42" s="1177"/>
      <c r="Z42" s="1177"/>
      <c r="AA42" s="1177"/>
      <c r="AB42" s="1177"/>
      <c r="AC42" s="1177"/>
    </row>
    <row r="43" spans="1:29" ht="30" customHeight="1">
      <c r="A43" s="1095" t="s">
        <v>2226</v>
      </c>
      <c r="B43" s="2190">
        <v>4.12</v>
      </c>
      <c r="C43" s="1454" t="s">
        <v>2225</v>
      </c>
      <c r="D43" s="1238" t="s">
        <v>85</v>
      </c>
      <c r="E43" s="1092">
        <v>0</v>
      </c>
      <c r="F43" s="1911" t="str">
        <f t="shared" si="0"/>
        <v/>
      </c>
      <c r="G43" s="1640">
        <f>IF(E43=0,0,IF(F43="Below",P43,IF(F43="Low",Q43,IF(F43="Mid",R43,IF(F43="Upper",S43,IF(F43="Above",T43,0))))))</f>
        <v>0</v>
      </c>
      <c r="H43" s="1221">
        <v>0</v>
      </c>
      <c r="I43" s="1221">
        <v>0</v>
      </c>
      <c r="J43" s="1221">
        <v>0</v>
      </c>
      <c r="K43" s="1094"/>
      <c r="L43" s="2175"/>
      <c r="M43" s="1170"/>
      <c r="N43" s="1170"/>
      <c r="O43" s="2133">
        <v>4.12</v>
      </c>
      <c r="P43" s="1177">
        <v>10</v>
      </c>
      <c r="Q43" s="1177">
        <v>20</v>
      </c>
      <c r="R43" s="1177">
        <v>40</v>
      </c>
      <c r="S43" s="1177">
        <v>100</v>
      </c>
      <c r="T43" s="1177">
        <v>160</v>
      </c>
      <c r="U43" s="1682"/>
      <c r="V43" s="1683"/>
      <c r="W43" s="1683"/>
      <c r="X43" s="1177"/>
      <c r="Y43" s="1177"/>
      <c r="Z43" s="1177"/>
      <c r="AA43" s="1177"/>
      <c r="AB43" s="1177"/>
      <c r="AC43" s="1177"/>
    </row>
    <row r="44" spans="1:29" ht="30" customHeight="1">
      <c r="A44" s="1095" t="s">
        <v>2227</v>
      </c>
      <c r="B44" s="2190"/>
      <c r="C44" s="2134" t="s">
        <v>2619</v>
      </c>
      <c r="D44" s="542" t="s">
        <v>2556</v>
      </c>
      <c r="E44" s="1645">
        <v>0</v>
      </c>
      <c r="F44" s="1911" t="str">
        <f t="shared" si="0"/>
        <v/>
      </c>
      <c r="G44" s="1167">
        <f>ROUNDUP(ROUND(E44,2)*(IF(F44="Below",P44,(IF(F44="Low",Q44,(IF(F44="Mid",R44,(IF(F44="Upper",S44,(IF(F44="Above",T44,0)))))))))),0)</f>
        <v>0</v>
      </c>
      <c r="H44" s="1221">
        <v>0</v>
      </c>
      <c r="I44" s="1221">
        <v>0</v>
      </c>
      <c r="J44" s="1221">
        <v>0</v>
      </c>
      <c r="K44" s="1094"/>
      <c r="L44" s="2175"/>
      <c r="M44" s="1170"/>
      <c r="N44" s="1170"/>
      <c r="O44" s="2133"/>
      <c r="P44" s="1177">
        <v>0</v>
      </c>
      <c r="Q44" s="1177">
        <v>0</v>
      </c>
      <c r="R44" s="1177">
        <v>32</v>
      </c>
      <c r="S44" s="1683">
        <v>40</v>
      </c>
      <c r="T44" s="1683">
        <v>48</v>
      </c>
      <c r="U44" s="1682"/>
      <c r="V44" s="1683"/>
      <c r="W44" s="1683"/>
      <c r="X44" s="1177"/>
      <c r="Y44" s="1177"/>
      <c r="Z44" s="1177"/>
      <c r="AA44" s="1177"/>
      <c r="AB44" s="1177"/>
      <c r="AC44" s="1177"/>
    </row>
    <row r="45" spans="1:29" ht="30" customHeight="1">
      <c r="A45" s="1095" t="s">
        <v>2228</v>
      </c>
      <c r="B45" s="2190"/>
      <c r="C45" s="2136"/>
      <c r="D45" s="1238" t="s">
        <v>2557</v>
      </c>
      <c r="E45" s="1092">
        <v>0</v>
      </c>
      <c r="F45" s="1130"/>
      <c r="G45" s="1166">
        <f>IF(E45=0,0,IF(F45="Simple",U45,IF(F45="Standard",V45,IF(F45="Complex",W45,0))))</f>
        <v>0</v>
      </c>
      <c r="H45" s="1221">
        <v>0</v>
      </c>
      <c r="I45" s="1221">
        <v>0</v>
      </c>
      <c r="J45" s="1221">
        <v>0</v>
      </c>
      <c r="K45" s="1094"/>
      <c r="L45" s="2175"/>
      <c r="M45" s="1170"/>
      <c r="N45" s="1170"/>
      <c r="O45" s="2133"/>
      <c r="P45" s="1177"/>
      <c r="Q45" s="1177"/>
      <c r="R45" s="1177"/>
      <c r="S45" s="1683"/>
      <c r="T45" s="1683"/>
      <c r="U45" s="1682">
        <v>24</v>
      </c>
      <c r="V45" s="1683">
        <v>32</v>
      </c>
      <c r="W45" s="1683">
        <v>40</v>
      </c>
      <c r="X45" s="1177"/>
      <c r="Y45" s="1177"/>
      <c r="Z45" s="1177"/>
      <c r="AA45" s="1177"/>
      <c r="AB45" s="1177"/>
      <c r="AC45" s="1177"/>
    </row>
    <row r="46" spans="1:29" ht="30" customHeight="1">
      <c r="A46" s="1095" t="s">
        <v>2230</v>
      </c>
      <c r="B46" s="2190"/>
      <c r="C46" s="1642" t="s">
        <v>2229</v>
      </c>
      <c r="D46" s="392" t="s">
        <v>2326</v>
      </c>
      <c r="E46" s="1092">
        <v>0</v>
      </c>
      <c r="F46" s="1130"/>
      <c r="G46" s="1167">
        <f>ROUNDUP(ROUND(E46,2)*(IF(F46="Below",P46,(IF(F46="Low",Q46,(IF(F46="Mid",R46,(IF(F46="Upper",S46,(IF(F46="Above",T46,0)))))))))),0)</f>
        <v>0</v>
      </c>
      <c r="H46" s="1221">
        <v>0</v>
      </c>
      <c r="I46" s="1221">
        <v>0</v>
      </c>
      <c r="J46" s="1221">
        <v>0</v>
      </c>
      <c r="K46" s="1094"/>
      <c r="L46" s="2175"/>
      <c r="M46" s="1170"/>
      <c r="N46" s="1170"/>
      <c r="O46" s="2133"/>
      <c r="P46" s="1177">
        <v>0</v>
      </c>
      <c r="Q46" s="1177">
        <v>0</v>
      </c>
      <c r="R46" s="1177">
        <v>8</v>
      </c>
      <c r="S46" s="1683">
        <v>16</v>
      </c>
      <c r="T46" s="1683">
        <v>24</v>
      </c>
      <c r="U46" s="1682"/>
      <c r="V46" s="1683"/>
      <c r="W46" s="1683"/>
      <c r="X46" s="1177"/>
      <c r="Y46" s="1177"/>
      <c r="Z46" s="1177"/>
      <c r="AA46" s="1177"/>
      <c r="AB46" s="1177"/>
      <c r="AC46" s="1177"/>
    </row>
    <row r="47" spans="1:29" ht="30" customHeight="1">
      <c r="A47" s="1095" t="s">
        <v>2232</v>
      </c>
      <c r="B47" s="1155">
        <v>4.13</v>
      </c>
      <c r="C47" s="1354" t="s">
        <v>2231</v>
      </c>
      <c r="D47" s="1238" t="s">
        <v>85</v>
      </c>
      <c r="E47" s="1092">
        <v>0</v>
      </c>
      <c r="F47" s="1911" t="str">
        <f t="shared" ref="F47" si="3">IF($F$11=0,"",$F$11)</f>
        <v/>
      </c>
      <c r="G47" s="1166">
        <f>IF(E47=0,0,IF(F47="Below",P47,IF(F47="Low",Q47,IF(F47="Mid",R47,IF(F47="Upper",S47,IF(F47="Above",T47,0))))))</f>
        <v>0</v>
      </c>
      <c r="H47" s="1221">
        <v>0</v>
      </c>
      <c r="I47" s="1221">
        <v>0</v>
      </c>
      <c r="J47" s="1221">
        <v>0</v>
      </c>
      <c r="K47" s="1094"/>
      <c r="L47" s="2175"/>
      <c r="M47" s="1170"/>
      <c r="N47" s="1170"/>
      <c r="O47" s="1659">
        <v>4.13</v>
      </c>
      <c r="P47" s="1177">
        <v>2</v>
      </c>
      <c r="Q47" s="1177">
        <v>6</v>
      </c>
      <c r="R47" s="1177">
        <v>12</v>
      </c>
      <c r="S47" s="1683">
        <v>18</v>
      </c>
      <c r="T47" s="1683">
        <v>24</v>
      </c>
      <c r="U47" s="1682"/>
      <c r="V47" s="1683"/>
      <c r="W47" s="1683"/>
      <c r="X47" s="1177"/>
      <c r="Y47" s="1177"/>
      <c r="Z47" s="1177"/>
      <c r="AA47" s="1177"/>
      <c r="AB47" s="1177"/>
      <c r="AC47" s="1177"/>
    </row>
    <row r="48" spans="1:29" ht="30" customHeight="1">
      <c r="A48" s="1095" t="s">
        <v>2233</v>
      </c>
      <c r="B48" s="2189">
        <v>4.1399999999999997</v>
      </c>
      <c r="C48" s="2134" t="s">
        <v>2037</v>
      </c>
      <c r="D48" s="1243" t="s">
        <v>1830</v>
      </c>
      <c r="E48" s="1645">
        <v>0</v>
      </c>
      <c r="F48" s="1911" t="str">
        <f>IF($F$11=0,"",$F$11)</f>
        <v/>
      </c>
      <c r="G48" s="1166">
        <f>ROUNDUP(IF(E48=0,0,IF(F48="Below",P48*E48,IF(F48="Low",Q48*E48,IF(F48="Mid",R48*E48,IF(F48="Upper",S48*E48,IF(F48="Above",T48*E48,0)))))),0)</f>
        <v>0</v>
      </c>
      <c r="H48" s="1221">
        <v>0</v>
      </c>
      <c r="I48" s="1221">
        <v>0</v>
      </c>
      <c r="J48" s="1221">
        <v>0</v>
      </c>
      <c r="K48" s="1094"/>
      <c r="L48" s="2175"/>
      <c r="M48" s="1170"/>
      <c r="N48" s="1170"/>
      <c r="O48" s="2133">
        <v>4.1399999999999997</v>
      </c>
      <c r="P48" s="1177">
        <v>2</v>
      </c>
      <c r="Q48" s="1177">
        <v>6</v>
      </c>
      <c r="R48" s="1177">
        <v>10</v>
      </c>
      <c r="S48" s="1683">
        <v>14</v>
      </c>
      <c r="T48" s="1683">
        <v>18</v>
      </c>
      <c r="U48" s="1682"/>
      <c r="V48" s="1177"/>
      <c r="W48" s="1683"/>
      <c r="X48" s="1177"/>
      <c r="Y48" s="1177"/>
      <c r="Z48" s="1177"/>
      <c r="AA48" s="1177"/>
      <c r="AB48" s="1177"/>
      <c r="AC48" s="1177"/>
    </row>
    <row r="49" spans="1:29" ht="30" customHeight="1">
      <c r="A49" s="1095" t="s">
        <v>2234</v>
      </c>
      <c r="B49" s="2190"/>
      <c r="C49" s="2135"/>
      <c r="D49" s="1238" t="s">
        <v>2029</v>
      </c>
      <c r="E49" s="1092">
        <v>0</v>
      </c>
      <c r="F49" s="1157"/>
      <c r="G49" s="1166">
        <f>IF(E49=0,0,E49*X49)</f>
        <v>0</v>
      </c>
      <c r="H49" s="1221">
        <v>0</v>
      </c>
      <c r="I49" s="1221">
        <v>0</v>
      </c>
      <c r="J49" s="1221">
        <v>0</v>
      </c>
      <c r="K49" s="1094"/>
      <c r="L49" s="2175"/>
      <c r="M49" s="1170"/>
      <c r="N49" s="1170"/>
      <c r="O49" s="2133"/>
      <c r="P49" s="1177"/>
      <c r="Q49" s="1177"/>
      <c r="R49" s="1177"/>
      <c r="S49" s="1683"/>
      <c r="T49" s="1683"/>
      <c r="U49" s="1682"/>
      <c r="V49" s="1177"/>
      <c r="W49" s="1683"/>
      <c r="X49" s="1683">
        <v>8</v>
      </c>
      <c r="Y49" s="1177"/>
      <c r="Z49" s="1177"/>
      <c r="AA49" s="1177"/>
      <c r="AB49" s="1177"/>
      <c r="AC49" s="1177"/>
    </row>
    <row r="50" spans="1:29" ht="30" customHeight="1">
      <c r="A50" s="1095" t="s">
        <v>2235</v>
      </c>
      <c r="B50" s="2190"/>
      <c r="C50" s="2136"/>
      <c r="D50" s="1243" t="s">
        <v>2558</v>
      </c>
      <c r="E50" s="1092">
        <v>0</v>
      </c>
      <c r="F50" s="1911" t="str">
        <f>IF($F$11=0,"",$F$11)</f>
        <v/>
      </c>
      <c r="G50" s="1166">
        <f>IF(E50=0,0,IF(F50="Below",P50,IF(F50="Low",Q50,IF(F50="Mid",R50,IF(F50="Upper",S50,IF(F50="Above",T50,0))))))</f>
        <v>0</v>
      </c>
      <c r="H50" s="1221">
        <v>0</v>
      </c>
      <c r="I50" s="1221">
        <v>0</v>
      </c>
      <c r="J50" s="1221">
        <v>0</v>
      </c>
      <c r="K50" s="1094"/>
      <c r="L50" s="2175"/>
      <c r="M50" s="1170"/>
      <c r="N50" s="1170"/>
      <c r="O50" s="2133"/>
      <c r="P50" s="1177">
        <v>32</v>
      </c>
      <c r="Q50" s="1177">
        <v>36</v>
      </c>
      <c r="R50" s="1177">
        <v>40</v>
      </c>
      <c r="S50" s="1683">
        <v>44</v>
      </c>
      <c r="T50" s="1683">
        <v>48</v>
      </c>
      <c r="U50" s="1682"/>
      <c r="V50" s="1177"/>
      <c r="W50" s="1683"/>
      <c r="X50" s="1683"/>
      <c r="Y50" s="1177"/>
      <c r="Z50" s="1177"/>
      <c r="AA50" s="1177"/>
      <c r="AB50" s="1177"/>
      <c r="AC50" s="1177"/>
    </row>
    <row r="51" spans="1:29" ht="30" customHeight="1">
      <c r="A51" s="1095" t="s">
        <v>2237</v>
      </c>
      <c r="B51" s="2191"/>
      <c r="C51" s="1933" t="s">
        <v>2030</v>
      </c>
      <c r="D51" s="1238" t="s">
        <v>2031</v>
      </c>
      <c r="E51" s="1092">
        <v>0</v>
      </c>
      <c r="F51" s="1130"/>
      <c r="G51" s="1640">
        <f>IF(E51=0,0,E51*IF(F51="Simple",U51,IF(F51="Standard",V51,IF(F51="Complex",W51,0))))</f>
        <v>0</v>
      </c>
      <c r="H51" s="1221">
        <v>0</v>
      </c>
      <c r="I51" s="1221">
        <v>0</v>
      </c>
      <c r="J51" s="1221">
        <v>0</v>
      </c>
      <c r="K51" s="1094"/>
      <c r="L51" s="2175"/>
      <c r="M51" s="1170"/>
      <c r="N51" s="1170"/>
      <c r="O51" s="2133"/>
      <c r="P51" s="1177"/>
      <c r="Q51" s="1177"/>
      <c r="R51" s="1177"/>
      <c r="S51" s="1683"/>
      <c r="T51" s="1683"/>
      <c r="U51" s="1683">
        <v>6</v>
      </c>
      <c r="V51" s="1683">
        <v>9</v>
      </c>
      <c r="W51" s="1683">
        <v>12</v>
      </c>
      <c r="X51" s="1683"/>
      <c r="Y51" s="1177"/>
      <c r="Z51" s="1177"/>
      <c r="AA51" s="1177"/>
      <c r="AB51" s="1177"/>
      <c r="AC51" s="1177"/>
    </row>
    <row r="52" spans="1:29" ht="30" customHeight="1">
      <c r="A52" s="1095" t="s">
        <v>2239</v>
      </c>
      <c r="B52" s="2189">
        <v>4.1500000000000004</v>
      </c>
      <c r="C52" s="2134" t="s">
        <v>366</v>
      </c>
      <c r="D52" s="1238" t="s">
        <v>2236</v>
      </c>
      <c r="E52" s="1092">
        <v>0</v>
      </c>
      <c r="F52" s="1911" t="str">
        <f>IF($F$11=0,"",$F$11)</f>
        <v/>
      </c>
      <c r="G52" s="1640">
        <f>IF(E52=0,0,E52*IF(F52="Below",P52,IF(F52="Low",Q52,IF(F52="Mid",R52,IF(F52="Upper",S52,IF(F52="Above",T52,0))))))</f>
        <v>0</v>
      </c>
      <c r="H52" s="1221">
        <v>0</v>
      </c>
      <c r="I52" s="1221">
        <v>0</v>
      </c>
      <c r="J52" s="1221">
        <v>0</v>
      </c>
      <c r="K52" s="1094"/>
      <c r="L52" s="2175"/>
      <c r="M52" s="1170"/>
      <c r="N52" s="1170"/>
      <c r="O52" s="2133">
        <v>4.1500000000000004</v>
      </c>
      <c r="P52" s="1177">
        <v>8</v>
      </c>
      <c r="Q52" s="1177">
        <v>10</v>
      </c>
      <c r="R52" s="1177">
        <v>12</v>
      </c>
      <c r="S52" s="1177">
        <v>14</v>
      </c>
      <c r="T52" s="1177">
        <v>16</v>
      </c>
      <c r="U52" s="1682"/>
      <c r="V52" s="1683"/>
      <c r="W52" s="1683"/>
      <c r="X52" s="1177"/>
      <c r="Y52" s="1177"/>
      <c r="Z52" s="1177"/>
      <c r="AA52" s="1177"/>
      <c r="AB52" s="1177"/>
      <c r="AC52" s="1177"/>
    </row>
    <row r="53" spans="1:29" ht="30" customHeight="1">
      <c r="A53" s="1095" t="s">
        <v>2242</v>
      </c>
      <c r="B53" s="2191"/>
      <c r="C53" s="2136"/>
      <c r="D53" s="1238" t="s">
        <v>2238</v>
      </c>
      <c r="E53" s="1092">
        <v>0</v>
      </c>
      <c r="F53" s="1911" t="str">
        <f>IF($F$11=0,"",$F$11)</f>
        <v/>
      </c>
      <c r="G53" s="1640">
        <f>IF(E53=0,0,E53*IF(F53="Below",P53,IF(F53="Low",Q53,IF(F53="Mid",R53,IF(F53="Upper",S53,IF(F53="Above",T53,0))))))</f>
        <v>0</v>
      </c>
      <c r="H53" s="1221">
        <v>0</v>
      </c>
      <c r="I53" s="1221">
        <v>0</v>
      </c>
      <c r="J53" s="1221">
        <v>0</v>
      </c>
      <c r="K53" s="1094"/>
      <c r="L53" s="2175"/>
      <c r="M53" s="1170"/>
      <c r="N53" s="1170"/>
      <c r="O53" s="2133"/>
      <c r="P53" s="1177">
        <v>4</v>
      </c>
      <c r="Q53" s="1177">
        <v>5</v>
      </c>
      <c r="R53" s="1177">
        <v>6</v>
      </c>
      <c r="S53" s="1177">
        <v>7</v>
      </c>
      <c r="T53" s="1177">
        <v>8</v>
      </c>
      <c r="U53" s="1682"/>
      <c r="V53" s="1683"/>
      <c r="W53" s="1683"/>
      <c r="X53" s="1177"/>
      <c r="Y53" s="1177"/>
      <c r="Z53" s="1177"/>
      <c r="AA53" s="1177"/>
      <c r="AB53" s="1177"/>
      <c r="AC53" s="1177"/>
    </row>
    <row r="54" spans="1:29" ht="30" customHeight="1">
      <c r="A54" s="1095" t="s">
        <v>2245</v>
      </c>
      <c r="B54" s="1155">
        <v>4.16</v>
      </c>
      <c r="C54" s="1218" t="s">
        <v>2240</v>
      </c>
      <c r="D54" s="1238" t="s">
        <v>2241</v>
      </c>
      <c r="E54" s="1092">
        <v>0</v>
      </c>
      <c r="F54" s="1157"/>
      <c r="G54" s="1166">
        <f>IF(E54=0,0,E54*X54)</f>
        <v>0</v>
      </c>
      <c r="H54" s="1221">
        <v>0</v>
      </c>
      <c r="I54" s="1221">
        <v>0</v>
      </c>
      <c r="J54" s="1221">
        <v>0</v>
      </c>
      <c r="K54" s="1094"/>
      <c r="L54" s="2175"/>
      <c r="M54" s="1170"/>
      <c r="N54" s="1170"/>
      <c r="O54" s="1659">
        <v>4.16</v>
      </c>
      <c r="P54" s="1177"/>
      <c r="Q54" s="1177"/>
      <c r="R54" s="1177"/>
      <c r="S54" s="1177"/>
      <c r="T54" s="1177"/>
      <c r="U54" s="1682"/>
      <c r="V54" s="1177"/>
      <c r="W54" s="1683"/>
      <c r="X54" s="1683">
        <v>6</v>
      </c>
      <c r="Y54" s="1683"/>
      <c r="Z54" s="1683"/>
      <c r="AA54" s="1683"/>
      <c r="AB54" s="1683"/>
      <c r="AC54" s="1683"/>
    </row>
    <row r="55" spans="1:29" ht="30" customHeight="1" thickBot="1">
      <c r="A55" s="1095" t="s">
        <v>2246</v>
      </c>
      <c r="B55" s="1662">
        <v>4.17</v>
      </c>
      <c r="C55" s="1156" t="s">
        <v>2243</v>
      </c>
      <c r="D55" s="1099" t="s">
        <v>2244</v>
      </c>
      <c r="E55" s="1164"/>
      <c r="F55" s="1164"/>
      <c r="G55" s="1224">
        <v>0</v>
      </c>
      <c r="H55" s="1224">
        <v>0</v>
      </c>
      <c r="I55" s="1224">
        <v>0</v>
      </c>
      <c r="J55" s="1224">
        <v>0</v>
      </c>
      <c r="K55" s="1097"/>
      <c r="L55" s="1628"/>
      <c r="M55" s="1170"/>
      <c r="N55" s="1170"/>
      <c r="O55" s="1659">
        <v>4.17</v>
      </c>
      <c r="P55" s="1177"/>
      <c r="Q55" s="1177"/>
      <c r="R55" s="1177"/>
      <c r="S55" s="1177"/>
      <c r="T55" s="1177"/>
      <c r="U55" s="1682"/>
      <c r="V55" s="1177"/>
      <c r="W55" s="1683"/>
      <c r="X55" s="1683"/>
      <c r="Y55" s="1683"/>
      <c r="Z55" s="1683"/>
      <c r="AA55" s="1683"/>
      <c r="AB55" s="1683"/>
      <c r="AC55" s="1683"/>
    </row>
    <row r="56" spans="1:29" ht="20.100000000000001" customHeight="1" thickBot="1">
      <c r="A56" s="1095"/>
      <c r="B56" s="2208" t="s">
        <v>83</v>
      </c>
      <c r="C56" s="2209"/>
      <c r="D56" s="2209"/>
      <c r="E56" s="2209"/>
      <c r="F56" s="2210"/>
      <c r="G56" s="1655">
        <f>SUM(G12:G55)</f>
        <v>0</v>
      </c>
      <c r="H56" s="1158">
        <f>SUM(H12:H55)</f>
        <v>0</v>
      </c>
      <c r="I56" s="1158">
        <f>SUM(I12:I55)</f>
        <v>0</v>
      </c>
      <c r="J56" s="1158">
        <f>SUM(J12:J55)</f>
        <v>0</v>
      </c>
      <c r="K56" s="1159"/>
      <c r="L56" s="2214" t="s">
        <v>1868</v>
      </c>
      <c r="M56" s="1201"/>
      <c r="N56" s="1201"/>
      <c r="O56" s="1385"/>
      <c r="P56" s="1385"/>
      <c r="Q56" s="1685"/>
      <c r="R56" s="1205"/>
      <c r="S56" s="1685"/>
      <c r="T56" s="1685"/>
      <c r="U56" s="1685"/>
      <c r="V56" s="1685"/>
      <c r="W56" s="1685"/>
      <c r="X56" s="1685"/>
      <c r="Y56" s="1685"/>
      <c r="Z56" s="1385"/>
      <c r="AA56" s="1685"/>
      <c r="AB56" s="1685"/>
      <c r="AC56" s="1685"/>
    </row>
    <row r="57" spans="1:29" ht="30" customHeight="1">
      <c r="A57" s="1095" t="s">
        <v>2247</v>
      </c>
      <c r="B57" s="1162">
        <v>4.18</v>
      </c>
      <c r="C57" s="1153" t="s">
        <v>307</v>
      </c>
      <c r="D57" s="1098" t="s">
        <v>85</v>
      </c>
      <c r="E57" s="1240">
        <v>1</v>
      </c>
      <c r="F57" s="1375">
        <v>0.05</v>
      </c>
      <c r="G57" s="1686">
        <f>IF($E57=0,0,ROUNDUP($F57*G$56,0))</f>
        <v>0</v>
      </c>
      <c r="H57" s="1686">
        <f t="shared" ref="H57:J58" si="4">IF($E57=0,0,ROUNDUP($F57*H$56,0))</f>
        <v>0</v>
      </c>
      <c r="I57" s="1686">
        <f t="shared" si="4"/>
        <v>0</v>
      </c>
      <c r="J57" s="1930">
        <f t="shared" si="4"/>
        <v>0</v>
      </c>
      <c r="K57" s="1091"/>
      <c r="L57" s="2215"/>
      <c r="M57" s="1201"/>
      <c r="N57" s="1201"/>
      <c r="O57" s="1281">
        <v>4.18</v>
      </c>
      <c r="P57" s="1177"/>
      <c r="Q57" s="1683"/>
      <c r="R57" s="1177"/>
      <c r="S57" s="1683"/>
      <c r="T57" s="1683"/>
      <c r="U57" s="1683"/>
      <c r="V57" s="1683"/>
      <c r="W57" s="1683"/>
      <c r="X57" s="1683"/>
      <c r="Y57" s="1683"/>
      <c r="Z57" s="1683"/>
      <c r="AA57" s="1683"/>
      <c r="AB57" s="1683"/>
      <c r="AC57" s="1683"/>
    </row>
    <row r="58" spans="1:29" ht="30" customHeight="1">
      <c r="A58" s="1095" t="s">
        <v>2249</v>
      </c>
      <c r="B58" s="1223">
        <v>4.1900000000000004</v>
      </c>
      <c r="C58" s="369" t="s">
        <v>169</v>
      </c>
      <c r="D58" s="1238" t="s">
        <v>85</v>
      </c>
      <c r="E58" s="1221">
        <v>1</v>
      </c>
      <c r="F58" s="1665">
        <v>0.05</v>
      </c>
      <c r="G58" s="1166">
        <f>IF($E58=0,0,ROUNDUP($F58*G$56,0))</f>
        <v>0</v>
      </c>
      <c r="H58" s="1166">
        <f t="shared" si="4"/>
        <v>0</v>
      </c>
      <c r="I58" s="1166">
        <f t="shared" si="4"/>
        <v>0</v>
      </c>
      <c r="J58" s="1093">
        <f t="shared" si="4"/>
        <v>0</v>
      </c>
      <c r="K58" s="1094"/>
      <c r="L58" s="2215"/>
      <c r="M58" s="1201"/>
      <c r="N58" s="1201"/>
      <c r="O58" s="1281">
        <v>4.1900000000000004</v>
      </c>
      <c r="P58" s="1177"/>
      <c r="Q58" s="1683"/>
      <c r="R58" s="1177"/>
      <c r="S58" s="1683"/>
      <c r="T58" s="1683"/>
      <c r="U58" s="1683"/>
      <c r="V58" s="1683"/>
      <c r="W58" s="1683"/>
      <c r="X58" s="1683"/>
      <c r="Y58" s="1683"/>
      <c r="Z58" s="1683"/>
      <c r="AA58" s="1683"/>
      <c r="AB58" s="1683"/>
      <c r="AC58" s="1683"/>
    </row>
    <row r="59" spans="1:29" ht="30" customHeight="1">
      <c r="A59" s="1095" t="s">
        <v>2251</v>
      </c>
      <c r="B59" s="2211">
        <v>4.2</v>
      </c>
      <c r="C59" s="2134" t="s">
        <v>2248</v>
      </c>
      <c r="D59" s="1238" t="s">
        <v>2135</v>
      </c>
      <c r="E59" s="1931">
        <f>D81</f>
        <v>0</v>
      </c>
      <c r="F59" s="1157"/>
      <c r="G59" s="1166">
        <f>($E59*$X59)</f>
        <v>0</v>
      </c>
      <c r="H59" s="1221">
        <v>0</v>
      </c>
      <c r="I59" s="1221">
        <v>0</v>
      </c>
      <c r="J59" s="1221">
        <v>0</v>
      </c>
      <c r="K59" s="1094"/>
      <c r="L59" s="2215"/>
      <c r="M59" s="1201"/>
      <c r="N59" s="1201"/>
      <c r="O59" s="2213">
        <v>4.2</v>
      </c>
      <c r="P59" s="1177"/>
      <c r="Q59" s="1177"/>
      <c r="R59" s="1177"/>
      <c r="S59" s="1683"/>
      <c r="T59" s="1683"/>
      <c r="U59" s="1683"/>
      <c r="V59" s="1177"/>
      <c r="W59" s="1683"/>
      <c r="X59" s="1683">
        <v>2</v>
      </c>
      <c r="Y59" s="1683"/>
      <c r="Z59" s="1683"/>
      <c r="AA59" s="1683"/>
      <c r="AB59" s="1683"/>
      <c r="AC59" s="1683"/>
    </row>
    <row r="60" spans="1:29" ht="30" customHeight="1">
      <c r="A60" s="1095" t="s">
        <v>2254</v>
      </c>
      <c r="B60" s="2212"/>
      <c r="C60" s="2136"/>
      <c r="D60" s="1243" t="s">
        <v>2250</v>
      </c>
      <c r="E60" s="1688"/>
      <c r="F60" s="1688"/>
      <c r="G60" s="1166">
        <f>E81</f>
        <v>0</v>
      </c>
      <c r="H60" s="1093">
        <v>0</v>
      </c>
      <c r="I60" s="1093">
        <v>0</v>
      </c>
      <c r="J60" s="1093">
        <v>0</v>
      </c>
      <c r="K60" s="1689"/>
      <c r="L60" s="2215"/>
      <c r="M60" s="1201"/>
      <c r="N60" s="1201"/>
      <c r="O60" s="2213"/>
      <c r="P60" s="1177"/>
      <c r="Q60" s="1177"/>
      <c r="R60" s="1177"/>
      <c r="S60" s="1683"/>
      <c r="T60" s="1683"/>
      <c r="U60" s="1683"/>
      <c r="V60" s="1177"/>
      <c r="W60" s="1683"/>
      <c r="X60" s="1683"/>
      <c r="Y60" s="1683"/>
      <c r="Z60" s="1683"/>
      <c r="AA60" s="1683"/>
      <c r="AB60" s="1683"/>
      <c r="AC60" s="1683"/>
    </row>
    <row r="61" spans="1:29" ht="30" customHeight="1" thickBot="1">
      <c r="A61" s="1095" t="s">
        <v>2559</v>
      </c>
      <c r="B61" s="1163">
        <v>4.21</v>
      </c>
      <c r="C61" s="1156" t="s">
        <v>2252</v>
      </c>
      <c r="D61" s="1099" t="s">
        <v>85</v>
      </c>
      <c r="E61" s="1164"/>
      <c r="F61" s="1164"/>
      <c r="G61" s="1690">
        <f>G89</f>
        <v>0</v>
      </c>
      <c r="H61" s="1224">
        <v>0</v>
      </c>
      <c r="I61" s="1224">
        <v>0</v>
      </c>
      <c r="J61" s="1224">
        <v>0</v>
      </c>
      <c r="K61" s="1097"/>
      <c r="L61" s="2215"/>
      <c r="M61" s="1201"/>
      <c r="N61" s="1201"/>
      <c r="O61" s="1281">
        <v>4.21</v>
      </c>
      <c r="P61" s="1177"/>
      <c r="Q61" s="1683"/>
      <c r="R61" s="1177"/>
      <c r="S61" s="1683"/>
      <c r="T61" s="1683"/>
      <c r="U61" s="1683"/>
      <c r="V61" s="1177"/>
      <c r="W61" s="1683"/>
      <c r="X61" s="1683"/>
      <c r="Y61" s="1683"/>
      <c r="Z61" s="1683"/>
      <c r="AA61" s="1683"/>
      <c r="AB61" s="1683"/>
      <c r="AC61" s="1683"/>
    </row>
    <row r="62" spans="1:29" ht="20.100000000000001" customHeight="1" thickBot="1">
      <c r="B62" s="2208" t="s">
        <v>2253</v>
      </c>
      <c r="C62" s="2209"/>
      <c r="D62" s="2209"/>
      <c r="E62" s="2209"/>
      <c r="F62" s="2209"/>
      <c r="G62" s="1158">
        <f>SUM(G57:G61)</f>
        <v>0</v>
      </c>
      <c r="H62" s="1158">
        <f t="shared" ref="H62:J62" si="5">SUM(H57:H61)</f>
        <v>0</v>
      </c>
      <c r="I62" s="1158">
        <f t="shared" si="5"/>
        <v>0</v>
      </c>
      <c r="J62" s="1158">
        <f t="shared" si="5"/>
        <v>0</v>
      </c>
      <c r="K62" s="1161"/>
      <c r="L62" s="2215"/>
      <c r="M62" s="1201"/>
      <c r="N62" s="1201"/>
      <c r="O62" s="1205"/>
      <c r="P62" s="1205"/>
      <c r="Q62" s="1691"/>
      <c r="R62" s="1692"/>
      <c r="S62" s="1691"/>
      <c r="T62" s="1691"/>
      <c r="U62" s="1691"/>
      <c r="V62" s="1691"/>
      <c r="W62" s="1685"/>
      <c r="X62" s="1685"/>
      <c r="Y62" s="1685"/>
      <c r="Z62" s="1385"/>
      <c r="AA62" s="1685"/>
      <c r="AB62" s="1685"/>
      <c r="AC62" s="1693"/>
    </row>
    <row r="63" spans="1:29" ht="30" customHeight="1" thickBot="1">
      <c r="A63" s="1095" t="s">
        <v>2560</v>
      </c>
      <c r="B63" s="1694">
        <v>4.22</v>
      </c>
      <c r="C63" s="1695" t="s">
        <v>78</v>
      </c>
      <c r="D63" s="1696" t="s">
        <v>85</v>
      </c>
      <c r="E63" s="1697">
        <v>1</v>
      </c>
      <c r="F63" s="1698">
        <v>0.03</v>
      </c>
      <c r="G63" s="1699">
        <f>IF($E63=0,0,ROUNDUP((G$56+G$62)*$F$63,0))</f>
        <v>0</v>
      </c>
      <c r="H63" s="1699">
        <f t="shared" ref="H63:J63" si="6">IF($E63=0,0,ROUNDUP((H$56+H$62)*$F$63,0))</f>
        <v>0</v>
      </c>
      <c r="I63" s="1699">
        <f t="shared" si="6"/>
        <v>0</v>
      </c>
      <c r="J63" s="1932">
        <f t="shared" si="6"/>
        <v>0</v>
      </c>
      <c r="K63" s="1700"/>
      <c r="L63" s="2215"/>
      <c r="M63" s="1201"/>
      <c r="N63" s="1201"/>
      <c r="O63" s="1177">
        <v>4.22</v>
      </c>
      <c r="P63" s="1177"/>
      <c r="Q63" s="1683"/>
      <c r="R63" s="1177"/>
      <c r="S63" s="1683"/>
      <c r="T63" s="1683"/>
      <c r="U63" s="1683"/>
      <c r="V63" s="1683"/>
      <c r="W63" s="1683"/>
      <c r="X63" s="1683"/>
      <c r="Y63" s="1683"/>
      <c r="Z63" s="1683"/>
      <c r="AA63" s="1683"/>
      <c r="AB63" s="1683"/>
      <c r="AC63" s="1683"/>
    </row>
    <row r="64" spans="1:29" ht="20.100000000000001" customHeight="1" thickBot="1">
      <c r="B64" s="2208" t="s">
        <v>81</v>
      </c>
      <c r="C64" s="2209"/>
      <c r="D64" s="2209"/>
      <c r="E64" s="2209"/>
      <c r="F64" s="2217"/>
      <c r="G64" s="1701">
        <f>G56+G62+G63</f>
        <v>0</v>
      </c>
      <c r="H64" s="1107">
        <f t="shared" ref="H64:J64" si="7">H56+H62+H63</f>
        <v>0</v>
      </c>
      <c r="I64" s="1107">
        <f t="shared" si="7"/>
        <v>0</v>
      </c>
      <c r="J64" s="1107">
        <f t="shared" si="7"/>
        <v>0</v>
      </c>
      <c r="K64" s="1702"/>
      <c r="L64" s="2216"/>
      <c r="M64" s="1201"/>
      <c r="N64" s="1201"/>
      <c r="O64" s="1205"/>
      <c r="P64" s="1205"/>
      <c r="Q64" s="1206"/>
      <c r="R64" s="1207"/>
      <c r="S64" s="1206"/>
      <c r="T64" s="1206"/>
      <c r="U64" s="1206"/>
      <c r="V64" s="1206"/>
      <c r="W64" s="1173"/>
      <c r="X64" s="1173"/>
      <c r="Y64" s="1173"/>
      <c r="Z64" s="1170"/>
      <c r="AA64" s="1173"/>
      <c r="AB64" s="1173"/>
    </row>
    <row r="65" spans="1:11" ht="19.2" customHeight="1">
      <c r="J65" s="1703" t="s">
        <v>1858</v>
      </c>
    </row>
    <row r="66" spans="1:11" ht="19.2" customHeight="1" thickBot="1">
      <c r="J66" s="1703"/>
    </row>
    <row r="67" spans="1:11" s="1089" customFormat="1" ht="30" customHeight="1" thickBot="1">
      <c r="A67" s="1704"/>
      <c r="B67" s="1705"/>
      <c r="C67" s="1706" t="s">
        <v>82</v>
      </c>
      <c r="D67" s="1707" t="s">
        <v>2140</v>
      </c>
      <c r="E67" s="1708" t="s">
        <v>2255</v>
      </c>
      <c r="F67" s="1707" t="s">
        <v>2141</v>
      </c>
      <c r="G67" s="2218" t="s">
        <v>1823</v>
      </c>
      <c r="H67" s="2218"/>
      <c r="I67" s="2218"/>
      <c r="J67" s="2219"/>
      <c r="K67" s="1666"/>
    </row>
    <row r="68" spans="1:11" s="1089" customFormat="1" ht="19.95" customHeight="1">
      <c r="A68" s="1710"/>
      <c r="B68" s="1711"/>
      <c r="C68" s="1712" t="s">
        <v>147</v>
      </c>
      <c r="D68" s="1713">
        <v>0</v>
      </c>
      <c r="E68" s="1713">
        <v>0</v>
      </c>
      <c r="F68" s="1713">
        <v>0</v>
      </c>
      <c r="G68" s="2185"/>
      <c r="H68" s="2185"/>
      <c r="I68" s="2185"/>
      <c r="J68" s="2186"/>
      <c r="K68" s="1666"/>
    </row>
    <row r="69" spans="1:11" s="1089" customFormat="1" ht="19.95" customHeight="1">
      <c r="A69" s="1710"/>
      <c r="B69" s="1711"/>
      <c r="C69" s="1712" t="s">
        <v>2142</v>
      </c>
      <c r="D69" s="1713">
        <v>0</v>
      </c>
      <c r="E69" s="1713">
        <v>0</v>
      </c>
      <c r="F69" s="1713">
        <v>0</v>
      </c>
      <c r="G69" s="2187"/>
      <c r="H69" s="2187"/>
      <c r="I69" s="2187"/>
      <c r="J69" s="2188"/>
      <c r="K69" s="1666"/>
    </row>
    <row r="70" spans="1:11" s="1089" customFormat="1" ht="19.95" customHeight="1">
      <c r="A70" s="1710"/>
      <c r="B70" s="1711"/>
      <c r="C70" s="1712" t="s">
        <v>2143</v>
      </c>
      <c r="D70" s="1713">
        <v>0</v>
      </c>
      <c r="E70" s="1713">
        <v>0</v>
      </c>
      <c r="F70" s="1713">
        <v>0</v>
      </c>
      <c r="G70" s="2187"/>
      <c r="H70" s="2187"/>
      <c r="I70" s="2187"/>
      <c r="J70" s="2188"/>
      <c r="K70" s="1666"/>
    </row>
    <row r="71" spans="1:11" s="1089" customFormat="1" ht="19.95" customHeight="1">
      <c r="A71" s="1710"/>
      <c r="B71" s="1711"/>
      <c r="C71" s="1712" t="s">
        <v>234</v>
      </c>
      <c r="D71" s="1713">
        <v>0</v>
      </c>
      <c r="E71" s="1713">
        <v>0</v>
      </c>
      <c r="F71" s="1713">
        <v>0</v>
      </c>
      <c r="G71" s="2187"/>
      <c r="H71" s="2187"/>
      <c r="I71" s="2187"/>
      <c r="J71" s="2188"/>
      <c r="K71" s="1666"/>
    </row>
    <row r="72" spans="1:11" s="1089" customFormat="1" ht="19.95" customHeight="1">
      <c r="A72" s="1710"/>
      <c r="B72" s="1711"/>
      <c r="C72" s="1712" t="s">
        <v>2144</v>
      </c>
      <c r="D72" s="1713">
        <v>0</v>
      </c>
      <c r="E72" s="1713">
        <v>0</v>
      </c>
      <c r="F72" s="1713">
        <v>0</v>
      </c>
      <c r="G72" s="2187"/>
      <c r="H72" s="2187"/>
      <c r="I72" s="2187"/>
      <c r="J72" s="2188"/>
      <c r="K72" s="1666"/>
    </row>
    <row r="73" spans="1:11" s="1089" customFormat="1" ht="19.95" customHeight="1">
      <c r="A73" s="1710"/>
      <c r="B73" s="1711"/>
      <c r="C73" s="1712" t="s">
        <v>148</v>
      </c>
      <c r="D73" s="1713">
        <v>0</v>
      </c>
      <c r="E73" s="1713">
        <v>0</v>
      </c>
      <c r="F73" s="1713">
        <v>0</v>
      </c>
      <c r="G73" s="2187"/>
      <c r="H73" s="2187"/>
      <c r="I73" s="2187"/>
      <c r="J73" s="2188"/>
      <c r="K73" s="1666"/>
    </row>
    <row r="74" spans="1:11" s="1089" customFormat="1" ht="19.95" customHeight="1">
      <c r="A74" s="1710"/>
      <c r="B74" s="1711"/>
      <c r="C74" s="1712" t="s">
        <v>235</v>
      </c>
      <c r="D74" s="1713">
        <v>0</v>
      </c>
      <c r="E74" s="1713">
        <v>0</v>
      </c>
      <c r="F74" s="1713">
        <v>0</v>
      </c>
      <c r="G74" s="2187"/>
      <c r="H74" s="2187"/>
      <c r="I74" s="2187"/>
      <c r="J74" s="2188"/>
      <c r="K74" s="1666"/>
    </row>
    <row r="75" spans="1:11" s="1089" customFormat="1" ht="19.95" customHeight="1">
      <c r="A75" s="1710"/>
      <c r="B75" s="1711"/>
      <c r="C75" s="1712" t="s">
        <v>236</v>
      </c>
      <c r="D75" s="1713">
        <v>0</v>
      </c>
      <c r="E75" s="1713">
        <v>0</v>
      </c>
      <c r="F75" s="1713">
        <v>0</v>
      </c>
      <c r="G75" s="2187"/>
      <c r="H75" s="2187"/>
      <c r="I75" s="2187"/>
      <c r="J75" s="2188"/>
      <c r="K75" s="1666"/>
    </row>
    <row r="76" spans="1:11" s="1089" customFormat="1" ht="19.95" customHeight="1">
      <c r="A76" s="1710"/>
      <c r="B76" s="1711"/>
      <c r="C76" s="1712" t="s">
        <v>1319</v>
      </c>
      <c r="D76" s="1713">
        <v>0</v>
      </c>
      <c r="E76" s="1713">
        <v>0</v>
      </c>
      <c r="F76" s="1713">
        <v>0</v>
      </c>
      <c r="G76" s="2187"/>
      <c r="H76" s="2187"/>
      <c r="I76" s="2187"/>
      <c r="J76" s="2188"/>
      <c r="K76" s="1666"/>
    </row>
    <row r="77" spans="1:11" s="1089" customFormat="1" ht="19.95" customHeight="1" thickBot="1">
      <c r="A77" s="1710"/>
      <c r="B77" s="1711"/>
      <c r="C77" s="1714" t="s">
        <v>231</v>
      </c>
      <c r="D77" s="1715">
        <v>0</v>
      </c>
      <c r="E77" s="1715">
        <v>0</v>
      </c>
      <c r="F77" s="1715">
        <v>0</v>
      </c>
      <c r="G77" s="2206"/>
      <c r="H77" s="2206"/>
      <c r="I77" s="2206"/>
      <c r="J77" s="2207"/>
      <c r="K77" s="1666"/>
    </row>
    <row r="78" spans="1:11" s="1089" customFormat="1" ht="19.95" customHeight="1" thickBot="1">
      <c r="A78" s="1103"/>
      <c r="B78" s="1716"/>
      <c r="C78" s="1717" t="s">
        <v>238</v>
      </c>
      <c r="D78" s="1718">
        <f>SUM(D68:D77)</f>
        <v>0</v>
      </c>
      <c r="E78" s="1718">
        <f>SUM(E68:E77)</f>
        <v>0</v>
      </c>
      <c r="F78" s="1719">
        <f>SUM(F68:F77)</f>
        <v>0</v>
      </c>
      <c r="G78" s="1720"/>
      <c r="H78" s="1115"/>
      <c r="I78" s="1115"/>
      <c r="J78" s="1105"/>
      <c r="K78" s="1666"/>
    </row>
    <row r="79" spans="1:11" s="1089" customFormat="1" ht="19.95" customHeight="1">
      <c r="A79" s="1710"/>
      <c r="B79" s="1711"/>
      <c r="C79" s="1721" t="s">
        <v>861</v>
      </c>
      <c r="D79" s="1942">
        <v>0</v>
      </c>
      <c r="E79" s="1722">
        <v>0</v>
      </c>
      <c r="G79" s="1666"/>
      <c r="H79" s="1115"/>
      <c r="I79" s="1115"/>
      <c r="J79" s="1105"/>
      <c r="K79" s="1666"/>
    </row>
    <row r="80" spans="1:11" s="1089" customFormat="1" ht="19.95" customHeight="1" thickBot="1">
      <c r="A80" s="1710"/>
      <c r="B80" s="1711"/>
      <c r="C80" s="1724" t="s">
        <v>155</v>
      </c>
      <c r="D80" s="1943">
        <v>0</v>
      </c>
      <c r="E80" s="1944">
        <v>0</v>
      </c>
      <c r="F80" s="1723"/>
      <c r="G80" s="1666"/>
      <c r="H80" s="1115"/>
      <c r="I80" s="1126"/>
      <c r="J80" s="1105"/>
    </row>
    <row r="81" spans="1:29" s="1723" customFormat="1" ht="19.95" customHeight="1" thickTop="1" thickBot="1">
      <c r="A81" s="1103"/>
      <c r="B81" s="1716"/>
      <c r="C81" s="1726" t="s">
        <v>2145</v>
      </c>
      <c r="D81" s="1945">
        <f>SUM(D78:D80)</f>
        <v>0</v>
      </c>
      <c r="E81" s="1727">
        <f>SUM(E78:E80)</f>
        <v>0</v>
      </c>
      <c r="G81" s="1666"/>
      <c r="H81" s="1115"/>
      <c r="I81" s="1115"/>
      <c r="J81" s="1105"/>
    </row>
    <row r="82" spans="1:29" ht="19.95" customHeight="1" thickBot="1"/>
    <row r="83" spans="1:29" ht="30" customHeight="1" thickBot="1">
      <c r="C83" s="1706" t="s">
        <v>133</v>
      </c>
      <c r="D83" s="1707" t="s">
        <v>2256</v>
      </c>
      <c r="E83" s="1707" t="s">
        <v>2257</v>
      </c>
      <c r="F83" s="1707" t="s">
        <v>2258</v>
      </c>
      <c r="G83" s="1709" t="s">
        <v>102</v>
      </c>
    </row>
    <row r="84" spans="1:29" ht="19.95" customHeight="1">
      <c r="C84" s="1712" t="s">
        <v>2259</v>
      </c>
      <c r="D84" s="1713">
        <v>0</v>
      </c>
      <c r="E84" s="1713">
        <v>0</v>
      </c>
      <c r="F84" s="1713">
        <v>0</v>
      </c>
      <c r="G84" s="1928">
        <f>D84*(E84+F84)</f>
        <v>0</v>
      </c>
    </row>
    <row r="85" spans="1:29" ht="19.95" customHeight="1">
      <c r="C85" s="1712" t="s">
        <v>2260</v>
      </c>
      <c r="D85" s="1713">
        <v>0</v>
      </c>
      <c r="E85" s="1713">
        <v>0</v>
      </c>
      <c r="F85" s="1713">
        <v>0</v>
      </c>
      <c r="G85" s="1928">
        <f t="shared" ref="G85:G88" si="8">D85*(E85+F85)</f>
        <v>0</v>
      </c>
    </row>
    <row r="86" spans="1:29" ht="19.95" customHeight="1">
      <c r="C86" s="1712" t="s">
        <v>2261</v>
      </c>
      <c r="D86" s="1713">
        <v>0</v>
      </c>
      <c r="E86" s="1713">
        <v>0</v>
      </c>
      <c r="F86" s="1713">
        <v>0</v>
      </c>
      <c r="G86" s="1928">
        <f t="shared" si="8"/>
        <v>0</v>
      </c>
    </row>
    <row r="87" spans="1:29" s="1115" customFormat="1" ht="19.95" customHeight="1">
      <c r="A87" s="366"/>
      <c r="B87" s="366"/>
      <c r="C87" s="1712" t="s">
        <v>2262</v>
      </c>
      <c r="D87" s="1713">
        <v>0</v>
      </c>
      <c r="E87" s="1713">
        <v>0</v>
      </c>
      <c r="F87" s="1713">
        <v>0</v>
      </c>
      <c r="G87" s="1928">
        <f t="shared" si="8"/>
        <v>0</v>
      </c>
      <c r="J87" s="1105"/>
      <c r="K87" s="366"/>
      <c r="L87" s="366"/>
      <c r="M87" s="366"/>
      <c r="N87" s="366"/>
      <c r="O87" s="366"/>
      <c r="P87" s="366"/>
      <c r="Q87" s="1125"/>
      <c r="R87" s="1125"/>
      <c r="S87" s="1125"/>
      <c r="T87" s="1125"/>
      <c r="U87" s="1125"/>
      <c r="V87" s="1125"/>
      <c r="W87" s="1095"/>
      <c r="X87" s="1095"/>
      <c r="Y87" s="1095"/>
      <c r="Z87" s="366"/>
      <c r="AA87" s="1095"/>
      <c r="AB87" s="1095"/>
      <c r="AC87" s="366"/>
    </row>
    <row r="88" spans="1:29" s="1115" customFormat="1" ht="19.95" customHeight="1" thickBot="1">
      <c r="A88" s="366"/>
      <c r="B88" s="366"/>
      <c r="C88" s="1712" t="s">
        <v>2263</v>
      </c>
      <c r="D88" s="1713">
        <v>0</v>
      </c>
      <c r="E88" s="1713">
        <v>0</v>
      </c>
      <c r="F88" s="1713">
        <v>0</v>
      </c>
      <c r="G88" s="1928">
        <f t="shared" si="8"/>
        <v>0</v>
      </c>
      <c r="J88" s="1105"/>
      <c r="K88" s="366"/>
      <c r="L88" s="366"/>
      <c r="M88" s="366"/>
      <c r="N88" s="366"/>
      <c r="O88" s="366"/>
      <c r="P88" s="366"/>
      <c r="Q88" s="1125"/>
      <c r="R88" s="1125"/>
      <c r="S88" s="1125"/>
      <c r="T88" s="1125"/>
      <c r="U88" s="1125"/>
      <c r="V88" s="1125"/>
      <c r="W88" s="1095"/>
      <c r="X88" s="1095"/>
      <c r="Y88" s="1095"/>
      <c r="Z88" s="366"/>
      <c r="AA88" s="1095"/>
      <c r="AB88" s="1095"/>
      <c r="AC88" s="366"/>
    </row>
    <row r="89" spans="1:29" s="1115" customFormat="1" ht="19.95" customHeight="1" thickBot="1">
      <c r="A89" s="366"/>
      <c r="B89" s="366"/>
      <c r="C89" s="2203" t="s">
        <v>2264</v>
      </c>
      <c r="D89" s="2204"/>
      <c r="E89" s="2204"/>
      <c r="F89" s="2205"/>
      <c r="G89" s="1709">
        <f>SUM(G84:G88)</f>
        <v>0</v>
      </c>
      <c r="J89" s="1105"/>
      <c r="K89" s="366"/>
      <c r="L89" s="366"/>
      <c r="M89" s="366"/>
      <c r="N89" s="366"/>
      <c r="O89" s="366"/>
      <c r="P89" s="366"/>
      <c r="Q89" s="1125"/>
      <c r="R89" s="1125"/>
      <c r="S89" s="1125"/>
      <c r="T89" s="1125"/>
      <c r="U89" s="1125"/>
      <c r="V89" s="1125"/>
      <c r="W89" s="1095"/>
      <c r="X89" s="1095"/>
      <c r="Y89" s="1095"/>
      <c r="Z89" s="366"/>
      <c r="AA89" s="1095"/>
      <c r="AB89" s="1095"/>
      <c r="AC89" s="366"/>
    </row>
  </sheetData>
  <sheetProtection algorithmName="SHA-512" hashValue="naZEt+nvKLNOFBIs0llLDZM9/7fC4LRCmwX86zuYPLRUOPeBHkw5XJTWlKPK3sPY1SeHIrA7rUdI/usWJvMNYw==" saltValue="vUw7BtUD9Q1qmJeJtOfR6A==" spinCount="100000" sheet="1" formatCells="0" formatColumns="0" formatRows="0" insertColumns="0" insertRows="0"/>
  <mergeCells count="82">
    <mergeCell ref="G71:J71"/>
    <mergeCell ref="B52:B53"/>
    <mergeCell ref="C30:C31"/>
    <mergeCell ref="O30:O31"/>
    <mergeCell ref="G70:J70"/>
    <mergeCell ref="C44:C45"/>
    <mergeCell ref="C52:C53"/>
    <mergeCell ref="O52:O53"/>
    <mergeCell ref="B56:F56"/>
    <mergeCell ref="B59:B60"/>
    <mergeCell ref="C59:C60"/>
    <mergeCell ref="O59:O60"/>
    <mergeCell ref="L56:L64"/>
    <mergeCell ref="B62:F62"/>
    <mergeCell ref="B64:F64"/>
    <mergeCell ref="G67:J67"/>
    <mergeCell ref="C89:F89"/>
    <mergeCell ref="G72:J72"/>
    <mergeCell ref="G73:J73"/>
    <mergeCell ref="G74:J74"/>
    <mergeCell ref="G75:J75"/>
    <mergeCell ref="G76:J76"/>
    <mergeCell ref="G77:J77"/>
    <mergeCell ref="U9:W9"/>
    <mergeCell ref="B25:B26"/>
    <mergeCell ref="C25:C26"/>
    <mergeCell ref="O25:O26"/>
    <mergeCell ref="O9:O10"/>
    <mergeCell ref="C23:C24"/>
    <mergeCell ref="O23:O24"/>
    <mergeCell ref="P9:T9"/>
    <mergeCell ref="G9:J9"/>
    <mergeCell ref="K10:K11"/>
    <mergeCell ref="B11:E11"/>
    <mergeCell ref="G10:G11"/>
    <mergeCell ref="H10:H11"/>
    <mergeCell ref="I10:I11"/>
    <mergeCell ref="J10:J11"/>
    <mergeCell ref="G68:J68"/>
    <mergeCell ref="G69:J69"/>
    <mergeCell ref="C48:C50"/>
    <mergeCell ref="O27:O29"/>
    <mergeCell ref="B32:B34"/>
    <mergeCell ref="C32:C34"/>
    <mergeCell ref="B48:B51"/>
    <mergeCell ref="O48:O51"/>
    <mergeCell ref="B43:B46"/>
    <mergeCell ref="B27:B29"/>
    <mergeCell ref="C27:C29"/>
    <mergeCell ref="O43:O46"/>
    <mergeCell ref="B30:B31"/>
    <mergeCell ref="O32:O34"/>
    <mergeCell ref="B36:B42"/>
    <mergeCell ref="C36:C38"/>
    <mergeCell ref="AA9:AC9"/>
    <mergeCell ref="B12:B15"/>
    <mergeCell ref="C12:C15"/>
    <mergeCell ref="L12:L54"/>
    <mergeCell ref="O12:O15"/>
    <mergeCell ref="B17:B19"/>
    <mergeCell ref="C17:C19"/>
    <mergeCell ref="O17:O19"/>
    <mergeCell ref="B20:B22"/>
    <mergeCell ref="B9:B10"/>
    <mergeCell ref="C9:C10"/>
    <mergeCell ref="D9:F9"/>
    <mergeCell ref="C20:C22"/>
    <mergeCell ref="O20:O22"/>
    <mergeCell ref="B23:B24"/>
    <mergeCell ref="X9:Z9"/>
    <mergeCell ref="L1:L3"/>
    <mergeCell ref="B4:C4"/>
    <mergeCell ref="D4:J4"/>
    <mergeCell ref="B5:C5"/>
    <mergeCell ref="D5:J5"/>
    <mergeCell ref="D1:J3"/>
    <mergeCell ref="B1:C3"/>
    <mergeCell ref="O36:O42"/>
    <mergeCell ref="C39:C42"/>
    <mergeCell ref="B6:C6"/>
    <mergeCell ref="D6:J6"/>
    <mergeCell ref="L5:L11"/>
  </mergeCells>
  <phoneticPr fontId="51" type="noConversion"/>
  <dataValidations xWindow="830" yWindow="854" count="23">
    <dataValidation type="whole" allowBlank="1" showInputMessage="1" showErrorMessage="1" error="Input 0 or 1." prompt="Are AMG files required?_x000a_Yes=1_x000a_No=0" sqref="E42" xr:uid="{2310671D-C07C-4ADD-9533-7B9E59564336}">
      <formula1>0</formula1>
      <formula2>1</formula2>
    </dataValidation>
    <dataValidation type="whole" operator="greaterThanOrEqual" allowBlank="1" showInputMessage="1" showErrorMessage="1" sqref="E84:G88 F68:F77" xr:uid="{918B214A-CC27-489A-A8DE-3CCEBA8C98B3}">
      <formula1>0</formula1>
    </dataValidation>
    <dataValidation type="whole" allowBlank="1" showInputMessage="1" showErrorMessage="1" error="Input 1 or 0." sqref="E43 E35 E45 E50 E47" xr:uid="{4EB7D063-E1B0-43D4-8FEE-1C94319EC1C2}">
      <formula1>0</formula1>
      <formula2>1</formula2>
    </dataValidation>
    <dataValidation type="whole" allowBlank="1" showInputMessage="1" showErrorMessage="1" error="Input 1 or 0." prompt="Are MES pay item numbers anticipated?_x000a_Yes=1_x000a_No=0" sqref="E25" xr:uid="{CFD54F14-E662-4743-AABA-11328D75EC8E}">
      <formula1>0</formula1>
      <formula2>1</formula2>
    </dataValidation>
    <dataValidation type="whole" allowBlank="1" showInputMessage="1" showErrorMessage="1" error="Input a whole number between 0 and 4." sqref="E51" xr:uid="{E3BED8F0-C2E7-4FE4-910F-D0022CFAAE8D}">
      <formula1>0</formula1>
      <formula2>4</formula2>
    </dataValidation>
    <dataValidation type="whole" allowBlank="1" showInputMessage="1" showErrorMessage="1" error="Input 1 or 0." prompt="Is a RRR Report required for the project?_x000a_Yes=1_x000a_No=0" sqref="E30" xr:uid="{F086C71B-94D7-4788-A4CB-235C07D07598}">
      <formula1>0</formula1>
      <formula2>1</formula2>
    </dataValidation>
    <dataValidation type="list" allowBlank="1" showInputMessage="1" showErrorMessage="1" promptTitle="Estimated Complexity" prompt="What is the complexity of the Report?_x000a_Simple is a Memo_x000a_Standard is a typical Report_x000a_Complex is a Report with complex analysis" sqref="F16 F30" xr:uid="{62113EFB-0EBA-427C-A318-F68EE07A3B4D}">
      <formula1>$U$10:$W$10</formula1>
    </dataValidation>
    <dataValidation type="list" allowBlank="1" showInputMessage="1" showErrorMessage="1" prompt="What is the estimated complexity of the roadway project?" sqref="F11" xr:uid="{701DB34A-274B-4870-9F2A-C6423BAAE41B}">
      <formula1>$P$10:$T$10</formula1>
    </dataValidation>
    <dataValidation type="whole" allowBlank="1" showInputMessage="1" showErrorMessage="1" error="Input 1 or 0." prompt="Is Pavement Type Selection Report required?_x000a_Yes=1_x000a_No=0" sqref="E16" xr:uid="{3997D1F0-A6EF-4F78-81B4-B0468503534A}">
      <formula1>0</formula1>
      <formula2>1</formula2>
    </dataValidation>
    <dataValidation type="whole" allowBlank="1" showInputMessage="1" showErrorMessage="1" error="Input 1 or 0." prompt="Is Typical Section Package required?_x000a_Yes=1_x000a_No=0" sqref="E12" xr:uid="{8851EC93-75EA-4EB8-8525-E5E839B10255}">
      <formula1>0</formula1>
      <formula2>1</formula2>
    </dataValidation>
    <dataValidation type="whole" operator="greaterThanOrEqual" allowBlank="1" showInputMessage="1" showErrorMessage="1" error="Input a whole number greater than or equal to zero." sqref="E13:E15 E32:E34 E46:E47 E18:E19 E59 E27:E29 E52:E54 E49:E50 E22" xr:uid="{3992A20E-903A-4409-B2F9-6C5E0A9C9FAA}">
      <formula1>0</formula1>
    </dataValidation>
    <dataValidation type="decimal" operator="greaterThanOrEqual" allowBlank="1" showInputMessage="1" showErrorMessage="1" error="Enter a positive number with an accuravy of 2 decimal places." sqref="E48 E36:E41 E44" xr:uid="{90545C95-A865-496E-A689-453EA70DB91B}">
      <formula1>0</formula1>
    </dataValidation>
    <dataValidation type="decimal" operator="greaterThanOrEqual" allowBlank="1" showInputMessage="1" showErrorMessage="1" error="Input a positive number to an accuracy of 2 decimal places." sqref="E20:E21 E26" xr:uid="{B91439C7-D1BE-4C8C-9510-244163398884}">
      <formula1>0</formula1>
    </dataValidation>
    <dataValidation type="whole" allowBlank="1" showInputMessage="1" showErrorMessage="1" error="Input 1 or 0." prompt="Is a HSM Assessment required?_x000a_Yes=1_x000a_No=0" sqref="E23" xr:uid="{90C6BAEC-E5EE-4C4A-A69D-7E975E486540}">
      <formula1>0</formula1>
      <formula2>1</formula2>
    </dataValidation>
    <dataValidation type="list" allowBlank="1" showInputMessage="1" showErrorMessage="1" prompt="What is the estimated complexity of the task?_x000a_Simple - Isolated area(s) (typically 1 major phase)_x000a_Standard - Level 1 (typically 2-3 major phases)_x000a_Complex - Level 2 (typically 3 or more major phases)" sqref="F51" xr:uid="{D8881804-1308-464F-BCE2-65876B932A9A}">
      <formula1>$U$10:$W$10</formula1>
    </dataValidation>
    <dataValidation type="whole" allowBlank="1" showInputMessage="1" showErrorMessage="1" error="Input 1 or 0." prompt="Is Pavement Design Package required?_x000a_Yes=1_x000a_No=0" sqref="E17" xr:uid="{C7AB7C0A-E4C9-4CCA-AF1C-2F974DD9AE1D}">
      <formula1>0</formula1>
      <formula2>1</formula2>
    </dataValidation>
    <dataValidation type="whole" allowBlank="1" showInputMessage="1" showErrorMessage="1" error="Input 1 or 0." prompt="Is Coordination required?_x000a_Yes=1_x000a_No=0" sqref="E63" xr:uid="{F89CBA04-F3CE-41AA-BCE8-A06865997B83}">
      <formula1>0</formula1>
      <formula2>1</formula2>
    </dataValidation>
    <dataValidation type="whole" allowBlank="1" showInputMessage="1" showErrorMessage="1" error="Enter 1 or 0._x000a_Yes=1_x000a_No=0" sqref="E57:E58" xr:uid="{1710818B-9199-459B-9624-09692A354384}">
      <formula1>0</formula1>
      <formula2>1</formula2>
    </dataValidation>
    <dataValidation type="whole" operator="greaterThanOrEqual" allowBlank="1" showInputMessage="1" showErrorMessage="1" error="Input a whole number zero or greater." sqref="D68:E77 D79:E80 D84:D88" xr:uid="{B245FDAE-875D-45A7-92A1-0C96D9F3D709}">
      <formula1>0</formula1>
    </dataValidation>
    <dataValidation type="whole" allowBlank="1" showInputMessage="1" showErrorMessage="1" error="Input 1 or 0." prompt="Is Crash Analysis required for the project?_x000a_Yes=1_x000a_No=0" sqref="E24" xr:uid="{9CAFA360-BD4C-4E74-9215-C08EED60688A}">
      <formula1>0</formula1>
      <formula2>1</formula2>
    </dataValidation>
    <dataValidation type="list" allowBlank="1" showInputMessage="1" showErrorMessage="1" prompt="What is the complexity of the roadway project?_x000a_Below and low complexity projects typically do not require Level II TTCP." sqref="F46" xr:uid="{48E766E8-D467-4ADB-A762-AEBAAF051602}">
      <formula1>$R$10:$T$10</formula1>
    </dataValidation>
    <dataValidation type="list" allowBlank="1" showInputMessage="1" showErrorMessage="1" prompt="What is the estimated complexity of the task?_x000a_" sqref="F45" xr:uid="{C28D3A2C-15E1-4338-8989-F4D14B339080}">
      <formula1>$U$10:$W$10</formula1>
    </dataValidation>
    <dataValidation type="list" allowBlank="1" showInputMessage="1" showErrorMessage="1" promptTitle="Estimated Complexity" prompt="What is the complexity of the task?" sqref="F23:F24" xr:uid="{286F793D-56F6-4B1A-A64C-5DC6F31C6AF6}">
      <formula1>$U$10:$W$10</formula1>
    </dataValidation>
  </dataValidations>
  <hyperlinks>
    <hyperlink ref="L4" r:id="rId1" display="Video Tutorial - A short webinar for the Drainage Plans tab" xr:uid="{4AC7A304-67EA-48A3-A286-3970851DBC9F}"/>
  </hyperlinks>
  <pageMargins left="0.7" right="0.7" top="0.75" bottom="0.75" header="0.3" footer="0.3"/>
  <pageSetup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0C19-4805-4951-81F0-F7F3EDE55288}">
  <sheetPr codeName="Sheet15"/>
  <dimension ref="A1:AO46"/>
  <sheetViews>
    <sheetView showGridLines="0" topLeftCell="B1" zoomScale="85" zoomScaleNormal="85" workbookViewId="0">
      <selection activeCell="B1" sqref="B1:C3"/>
    </sheetView>
  </sheetViews>
  <sheetFormatPr defaultColWidth="9.109375" defaultRowHeight="15.6"/>
  <cols>
    <col min="1" max="1" width="11.77734375" style="1105" hidden="1" customWidth="1"/>
    <col min="2" max="2" width="6.88671875" style="1112" customWidth="1"/>
    <col min="3" max="3" width="50.77734375" style="1113" customWidth="1"/>
    <col min="4" max="4" width="14.7773437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5" width="9.88671875" style="366" hidden="1" customWidth="1"/>
    <col min="16" max="24" width="12.77734375" style="366" hidden="1" customWidth="1"/>
    <col min="25" max="29" width="12.77734375" style="1104" hidden="1" customWidth="1"/>
    <col min="30" max="35" width="9.109375" style="1104"/>
    <col min="36" max="16384" width="9.109375" style="1105"/>
  </cols>
  <sheetData>
    <row r="1" spans="1:41" s="1103" customFormat="1" ht="15" customHeight="1">
      <c r="B1" s="2161" t="s">
        <v>592</v>
      </c>
      <c r="C1" s="2162"/>
      <c r="D1" s="2158" t="s">
        <v>2573</v>
      </c>
      <c r="E1" s="2158"/>
      <c r="F1" s="2158"/>
      <c r="G1" s="2158"/>
      <c r="H1" s="2158"/>
      <c r="I1" s="2158"/>
      <c r="J1" s="2158"/>
      <c r="K1" s="1083" t="str">
        <f>'Project Information'!B3</f>
        <v>Enter project name &amp; description</v>
      </c>
      <c r="L1" s="2145" t="s">
        <v>1819</v>
      </c>
      <c r="M1" s="366"/>
      <c r="N1" s="366"/>
      <c r="O1" s="366"/>
      <c r="P1" s="1170"/>
      <c r="Q1" s="1728"/>
      <c r="R1" s="1728"/>
      <c r="S1" s="1728"/>
      <c r="T1" s="1171"/>
      <c r="U1" s="1171"/>
      <c r="V1" s="366"/>
      <c r="W1" s="366"/>
      <c r="X1" s="366"/>
      <c r="Y1" s="1126"/>
      <c r="Z1" s="1126"/>
      <c r="AA1" s="1126"/>
      <c r="AB1" s="1126"/>
      <c r="AC1" s="1126"/>
      <c r="AD1" s="1126"/>
      <c r="AE1" s="1126"/>
      <c r="AF1" s="1126"/>
      <c r="AG1" s="1126"/>
      <c r="AH1" s="1126"/>
      <c r="AI1" s="1126"/>
    </row>
    <row r="2" spans="1:41" s="1103" customFormat="1" ht="15" customHeight="1">
      <c r="B2" s="2163"/>
      <c r="C2" s="2164"/>
      <c r="D2" s="2159"/>
      <c r="E2" s="2159"/>
      <c r="F2" s="2159"/>
      <c r="G2" s="2159"/>
      <c r="H2" s="2159"/>
      <c r="I2" s="2159"/>
      <c r="J2" s="2159"/>
      <c r="K2" s="1084" t="str">
        <f>'Project Information'!B1</f>
        <v>999999-1-32-01</v>
      </c>
      <c r="L2" s="2146"/>
      <c r="M2" s="366"/>
      <c r="N2" s="366"/>
      <c r="O2" s="366"/>
      <c r="P2" s="1170"/>
      <c r="Q2" s="1728"/>
      <c r="R2" s="1728"/>
      <c r="S2" s="1728"/>
      <c r="T2" s="1171"/>
      <c r="U2" s="1171"/>
      <c r="V2" s="366"/>
      <c r="W2" s="366"/>
      <c r="X2" s="366"/>
      <c r="Y2" s="1126"/>
      <c r="Z2" s="1126"/>
      <c r="AA2" s="1126"/>
      <c r="AB2" s="1126"/>
      <c r="AC2" s="1126"/>
      <c r="AD2" s="1126"/>
      <c r="AE2" s="1126"/>
      <c r="AF2" s="1126"/>
      <c r="AG2" s="1126"/>
      <c r="AH2" s="1126"/>
      <c r="AI2" s="1126"/>
    </row>
    <row r="3" spans="1:41" s="1086" customFormat="1" ht="15" customHeight="1" thickBot="1">
      <c r="B3" s="2165"/>
      <c r="C3" s="2166"/>
      <c r="D3" s="2160"/>
      <c r="E3" s="2160"/>
      <c r="F3" s="2160"/>
      <c r="G3" s="2160"/>
      <c r="H3" s="2160"/>
      <c r="I3" s="2160"/>
      <c r="J3" s="2160"/>
      <c r="K3" s="1085"/>
      <c r="L3" s="2147"/>
      <c r="P3" s="1174"/>
      <c r="Q3" s="1728"/>
      <c r="R3" s="1728"/>
      <c r="S3" s="1728"/>
      <c r="T3" s="1171"/>
      <c r="U3" s="1171"/>
      <c r="Y3" s="1131"/>
      <c r="Z3" s="1131"/>
      <c r="AA3" s="1131"/>
      <c r="AB3" s="1131"/>
      <c r="AC3" s="1131"/>
      <c r="AD3" s="1131"/>
      <c r="AE3" s="1131"/>
      <c r="AF3" s="1131"/>
      <c r="AG3" s="1131"/>
      <c r="AH3" s="1131"/>
      <c r="AI3" s="1131"/>
    </row>
    <row r="4" spans="1:41" s="1086" customFormat="1" ht="30" customHeight="1" thickBot="1">
      <c r="B4" s="2223" t="s">
        <v>1396</v>
      </c>
      <c r="C4" s="2224"/>
      <c r="D4" s="2225" t="s">
        <v>1397</v>
      </c>
      <c r="E4" s="2225"/>
      <c r="F4" s="2225"/>
      <c r="G4" s="2225"/>
      <c r="H4" s="2225"/>
      <c r="I4" s="2225"/>
      <c r="J4" s="2225"/>
      <c r="K4" s="1139" t="s">
        <v>1398</v>
      </c>
      <c r="L4" s="1609" t="s">
        <v>2630</v>
      </c>
      <c r="P4" s="1174"/>
      <c r="Q4" s="1728"/>
      <c r="R4" s="1728"/>
      <c r="S4" s="1728"/>
      <c r="T4" s="1171"/>
      <c r="U4" s="1171"/>
      <c r="Y4" s="1131"/>
      <c r="Z4" s="1131"/>
      <c r="AA4" s="1131"/>
      <c r="AB4" s="1131"/>
      <c r="AC4" s="1131"/>
      <c r="AD4" s="1131"/>
      <c r="AE4" s="1131"/>
      <c r="AF4" s="1131"/>
      <c r="AG4" s="1131"/>
      <c r="AH4" s="1131"/>
      <c r="AI4" s="1131"/>
    </row>
    <row r="5" spans="1:41" s="1086" customFormat="1" ht="30" customHeight="1">
      <c r="B5" s="2226" t="s">
        <v>1400</v>
      </c>
      <c r="C5" s="2227"/>
      <c r="D5" s="2228"/>
      <c r="E5" s="2228"/>
      <c r="F5" s="2228"/>
      <c r="G5" s="2228"/>
      <c r="H5" s="2228"/>
      <c r="I5" s="2228"/>
      <c r="J5" s="2228"/>
      <c r="K5" s="1087"/>
      <c r="L5" s="2220" t="s">
        <v>1820</v>
      </c>
      <c r="M5" s="1126"/>
      <c r="P5" s="1174"/>
      <c r="Q5" s="1729"/>
      <c r="R5" s="1729"/>
      <c r="S5" s="1729"/>
      <c r="T5" s="1229"/>
      <c r="U5" s="1229"/>
      <c r="Y5" s="1131"/>
      <c r="Z5" s="1131"/>
      <c r="AA5" s="1131"/>
      <c r="AB5" s="1131"/>
      <c r="AC5" s="1131"/>
      <c r="AD5" s="1131"/>
      <c r="AE5" s="1131"/>
      <c r="AF5" s="1131"/>
      <c r="AG5" s="1131"/>
      <c r="AH5" s="1131"/>
      <c r="AI5" s="1131"/>
    </row>
    <row r="6" spans="1:41" s="1086" customFormat="1" ht="30" customHeight="1" thickBot="1">
      <c r="B6" s="2229" t="s">
        <v>1399</v>
      </c>
      <c r="C6" s="2230"/>
      <c r="D6" s="2231"/>
      <c r="E6" s="2231"/>
      <c r="F6" s="2231"/>
      <c r="G6" s="2231"/>
      <c r="H6" s="2231"/>
      <c r="I6" s="2231"/>
      <c r="J6" s="2231"/>
      <c r="K6" s="1088"/>
      <c r="L6" s="2221"/>
      <c r="M6" s="1126"/>
      <c r="P6" s="1174"/>
      <c r="Q6" s="1729"/>
      <c r="R6" s="1729"/>
      <c r="S6" s="1729"/>
      <c r="T6" s="1229"/>
      <c r="U6" s="1229"/>
      <c r="Y6" s="1131"/>
      <c r="Z6" s="1131"/>
      <c r="AA6" s="1131"/>
      <c r="AB6" s="1131"/>
      <c r="AC6" s="1131"/>
      <c r="AD6" s="1131"/>
      <c r="AE6" s="1131"/>
      <c r="AF6" s="1131"/>
      <c r="AG6" s="1131"/>
      <c r="AH6" s="1131"/>
      <c r="AI6" s="1131"/>
    </row>
    <row r="7" spans="1:41" s="1086" customFormat="1" ht="15" customHeight="1">
      <c r="B7" s="1140" t="s">
        <v>1430</v>
      </c>
      <c r="C7" s="1210"/>
      <c r="D7" s="1211"/>
      <c r="E7" s="1211"/>
      <c r="F7" s="1211"/>
      <c r="G7" s="1211"/>
      <c r="H7" s="1211"/>
      <c r="I7" s="1211"/>
      <c r="J7" s="1211"/>
      <c r="K7" s="1212"/>
      <c r="L7" s="2221"/>
      <c r="M7" s="1126"/>
      <c r="P7" s="1174"/>
      <c r="T7" s="1174"/>
      <c r="U7" s="1174"/>
      <c r="Y7" s="1131"/>
      <c r="Z7" s="1131"/>
      <c r="AA7" s="1131"/>
      <c r="AB7" s="1131"/>
      <c r="AC7" s="1131"/>
      <c r="AD7" s="1131"/>
      <c r="AE7" s="1131"/>
      <c r="AF7" s="1131"/>
      <c r="AG7" s="1131"/>
      <c r="AH7" s="1131"/>
      <c r="AI7" s="1131"/>
    </row>
    <row r="8" spans="1:41" s="1086" customFormat="1" ht="15" customHeight="1" thickBot="1">
      <c r="B8" s="1213"/>
      <c r="C8" s="1214"/>
      <c r="D8" s="1215"/>
      <c r="E8" s="1215"/>
      <c r="F8" s="1215"/>
      <c r="G8" s="1215"/>
      <c r="H8" s="1215"/>
      <c r="I8" s="1215"/>
      <c r="J8" s="1215"/>
      <c r="K8" s="1216"/>
      <c r="L8" s="2221"/>
      <c r="M8" s="1126"/>
      <c r="P8" s="1174"/>
      <c r="T8" s="1174"/>
      <c r="U8" s="1174"/>
      <c r="Y8" s="1131"/>
      <c r="Z8" s="1131"/>
      <c r="AA8" s="1131"/>
      <c r="AB8" s="1131"/>
      <c r="AC8" s="1131"/>
      <c r="AD8" s="1131"/>
      <c r="AE8" s="1131"/>
      <c r="AF8" s="1131"/>
      <c r="AG8" s="1131"/>
      <c r="AH8" s="1131"/>
      <c r="AI8" s="1131"/>
      <c r="AJ8" s="1131"/>
      <c r="AK8" s="1131"/>
      <c r="AL8" s="1131"/>
      <c r="AM8" s="1131"/>
      <c r="AN8" s="1131"/>
      <c r="AO8" s="1131"/>
    </row>
    <row r="9" spans="1:41" s="1086" customFormat="1" ht="30" customHeight="1">
      <c r="B9" s="2251" t="s">
        <v>79</v>
      </c>
      <c r="C9" s="2253" t="s">
        <v>190</v>
      </c>
      <c r="D9" s="2182" t="s">
        <v>1821</v>
      </c>
      <c r="E9" s="2183"/>
      <c r="F9" s="2184"/>
      <c r="G9" s="2255" t="s">
        <v>1822</v>
      </c>
      <c r="H9" s="2255"/>
      <c r="I9" s="2255"/>
      <c r="J9" s="2255"/>
      <c r="K9" s="1148" t="s">
        <v>1823</v>
      </c>
      <c r="L9" s="2221"/>
      <c r="M9" s="1126"/>
      <c r="N9" s="2256"/>
      <c r="O9" s="2257" t="s">
        <v>190</v>
      </c>
      <c r="P9" s="1730"/>
      <c r="Q9" s="2235" t="s">
        <v>1825</v>
      </c>
      <c r="R9" s="2235"/>
      <c r="S9" s="2235"/>
      <c r="T9" s="1731"/>
      <c r="U9" s="2236" t="s">
        <v>1915</v>
      </c>
      <c r="V9" s="2235"/>
      <c r="W9" s="2237"/>
      <c r="X9" s="2238" t="s">
        <v>1961</v>
      </c>
      <c r="Y9" s="2238"/>
      <c r="Z9" s="2238"/>
      <c r="AA9" s="2239" t="s">
        <v>1862</v>
      </c>
      <c r="AB9" s="2238"/>
      <c r="AC9" s="2240"/>
      <c r="AD9" s="1131"/>
      <c r="AE9" s="1131"/>
      <c r="AF9" s="1131"/>
      <c r="AG9" s="1131"/>
      <c r="AH9" s="1131"/>
      <c r="AI9" s="1131"/>
      <c r="AJ9" s="1131"/>
      <c r="AK9" s="1131"/>
      <c r="AL9" s="1131"/>
      <c r="AM9" s="1131"/>
      <c r="AN9" s="1131"/>
      <c r="AO9" s="1131"/>
    </row>
    <row r="10" spans="1:41" s="1104" customFormat="1" ht="30" customHeight="1">
      <c r="B10" s="2252"/>
      <c r="C10" s="2254"/>
      <c r="D10" s="1908" t="s">
        <v>1824</v>
      </c>
      <c r="E10" s="1908" t="s">
        <v>87</v>
      </c>
      <c r="F10" s="1908" t="s">
        <v>1825</v>
      </c>
      <c r="G10" s="2202" t="s">
        <v>1826</v>
      </c>
      <c r="H10" s="2202" t="s">
        <v>1827</v>
      </c>
      <c r="I10" s="2202" t="s">
        <v>1196</v>
      </c>
      <c r="J10" s="2202" t="s">
        <v>1837</v>
      </c>
      <c r="K10" s="2232" t="s">
        <v>1829</v>
      </c>
      <c r="L10" s="2221"/>
      <c r="M10" s="1126"/>
      <c r="N10" s="2256"/>
      <c r="O10" s="2258"/>
      <c r="P10" s="1635" t="s">
        <v>1927</v>
      </c>
      <c r="Q10" s="1733" t="s">
        <v>1859</v>
      </c>
      <c r="R10" s="1733" t="s">
        <v>1860</v>
      </c>
      <c r="S10" s="1733" t="s">
        <v>1861</v>
      </c>
      <c r="T10" s="1636" t="s">
        <v>1928</v>
      </c>
      <c r="U10" s="1635" t="s">
        <v>1884</v>
      </c>
      <c r="V10" s="1733" t="s">
        <v>1833</v>
      </c>
      <c r="W10" s="1732" t="s">
        <v>1834</v>
      </c>
      <c r="X10" s="1636" t="s">
        <v>1929</v>
      </c>
      <c r="Y10" s="1636" t="s">
        <v>1930</v>
      </c>
      <c r="Z10" s="1636" t="s">
        <v>1931</v>
      </c>
      <c r="AA10" s="1635" t="s">
        <v>1932</v>
      </c>
      <c r="AB10" s="1636" t="s">
        <v>1933</v>
      </c>
      <c r="AC10" s="1637" t="s">
        <v>1934</v>
      </c>
      <c r="AD10" s="1131"/>
      <c r="AE10" s="1131"/>
      <c r="AF10" s="1131"/>
      <c r="AG10" s="1131"/>
      <c r="AH10" s="1131"/>
      <c r="AI10" s="1131"/>
      <c r="AJ10" s="1131"/>
      <c r="AK10" s="1131"/>
      <c r="AL10" s="1131"/>
      <c r="AM10" s="1131"/>
      <c r="AN10" s="1131"/>
      <c r="AO10" s="1131"/>
    </row>
    <row r="11" spans="1:41" s="1104" customFormat="1" ht="30" customHeight="1" thickBot="1">
      <c r="B11" s="2198" t="s">
        <v>2561</v>
      </c>
      <c r="C11" s="2199"/>
      <c r="D11" s="2199"/>
      <c r="E11" s="2200"/>
      <c r="F11" s="1910"/>
      <c r="G11" s="2234"/>
      <c r="H11" s="2234"/>
      <c r="I11" s="2234"/>
      <c r="J11" s="2234"/>
      <c r="K11" s="2233"/>
      <c r="L11" s="2222"/>
      <c r="M11" s="1126"/>
      <c r="N11" s="1729"/>
      <c r="O11" s="1964"/>
      <c r="P11" s="1677"/>
      <c r="Q11" s="1915"/>
      <c r="R11" s="1915"/>
      <c r="S11" s="1915"/>
      <c r="T11" s="1634"/>
      <c r="U11" s="1677"/>
      <c r="V11" s="1915"/>
      <c r="W11" s="1916"/>
      <c r="X11" s="1913"/>
      <c r="Y11" s="1913"/>
      <c r="Z11" s="1913"/>
      <c r="AA11" s="1912"/>
      <c r="AB11" s="1913"/>
      <c r="AC11" s="1914"/>
      <c r="AD11" s="1131"/>
      <c r="AE11" s="1131"/>
      <c r="AF11" s="1131"/>
      <c r="AG11" s="1131"/>
      <c r="AH11" s="1131"/>
      <c r="AI11" s="1131"/>
      <c r="AJ11" s="1131"/>
      <c r="AK11" s="1131"/>
      <c r="AL11" s="1131"/>
      <c r="AM11" s="1131"/>
      <c r="AN11" s="1131"/>
      <c r="AO11" s="1131"/>
    </row>
    <row r="12" spans="1:41" ht="30" customHeight="1">
      <c r="A12" s="1095" t="s">
        <v>2265</v>
      </c>
      <c r="B12" s="2241">
        <v>5.0999999999999996</v>
      </c>
      <c r="C12" s="1217" t="s">
        <v>94</v>
      </c>
      <c r="D12" s="1585"/>
      <c r="E12" s="1240">
        <v>0</v>
      </c>
      <c r="F12" s="1585"/>
      <c r="G12" s="1098">
        <f>IF(E12=1,X12,0)</f>
        <v>0</v>
      </c>
      <c r="H12" s="1240">
        <v>0</v>
      </c>
      <c r="I12" s="1240">
        <v>0</v>
      </c>
      <c r="J12" s="1240">
        <v>0</v>
      </c>
      <c r="K12" s="1109"/>
      <c r="L12" s="2174" t="s">
        <v>1883</v>
      </c>
      <c r="N12" s="1235"/>
      <c r="O12" s="2244">
        <v>5.0999999999999996</v>
      </c>
      <c r="P12" s="1183"/>
      <c r="Q12" s="1734"/>
      <c r="R12" s="1735"/>
      <c r="S12" s="1736"/>
      <c r="T12" s="1373"/>
      <c r="U12" s="1440"/>
      <c r="V12" s="1737"/>
      <c r="W12" s="1738"/>
      <c r="X12" s="1739">
        <v>4</v>
      </c>
      <c r="Y12" s="1740"/>
      <c r="Z12" s="1741"/>
      <c r="AA12" s="1739"/>
      <c r="AB12" s="1741"/>
      <c r="AC12" s="1742"/>
      <c r="AD12" s="1131"/>
      <c r="AE12" s="1131"/>
      <c r="AF12" s="1131"/>
      <c r="AG12" s="1131"/>
      <c r="AH12" s="1131"/>
      <c r="AI12" s="1131"/>
      <c r="AJ12" s="1131"/>
      <c r="AK12" s="1131"/>
      <c r="AL12" s="1131"/>
      <c r="AM12" s="1131"/>
      <c r="AN12" s="1131"/>
      <c r="AO12" s="1131"/>
    </row>
    <row r="13" spans="1:41" ht="30" customHeight="1">
      <c r="A13" s="1095" t="s">
        <v>2266</v>
      </c>
      <c r="B13" s="2242"/>
      <c r="C13" s="1218" t="s">
        <v>1838</v>
      </c>
      <c r="D13" s="1884"/>
      <c r="E13" s="1221">
        <v>0</v>
      </c>
      <c r="F13" s="1884"/>
      <c r="G13" s="1238">
        <f>IF(E12=1,IF(E13=1,X13,0),0)</f>
        <v>0</v>
      </c>
      <c r="H13" s="1658">
        <v>0</v>
      </c>
      <c r="I13" s="1658">
        <v>0</v>
      </c>
      <c r="J13" s="1658">
        <v>0</v>
      </c>
      <c r="K13" s="1245"/>
      <c r="L13" s="2175"/>
      <c r="N13" s="1235"/>
      <c r="O13" s="2245"/>
      <c r="P13" s="1273"/>
      <c r="Q13" s="1743"/>
      <c r="R13" s="1744"/>
      <c r="S13" s="1745"/>
      <c r="T13" s="1253"/>
      <c r="U13" s="1197"/>
      <c r="V13" s="1743"/>
      <c r="W13" s="1746"/>
      <c r="X13" s="1747">
        <v>2</v>
      </c>
      <c r="Y13" s="1744"/>
      <c r="Z13" s="1748"/>
      <c r="AA13" s="1747"/>
      <c r="AB13" s="1748"/>
      <c r="AC13" s="1746"/>
      <c r="AF13" s="1132"/>
      <c r="AG13" s="1132"/>
      <c r="AH13" s="1132"/>
    </row>
    <row r="14" spans="1:41" ht="38.4" customHeight="1">
      <c r="A14" s="1095" t="s">
        <v>2267</v>
      </c>
      <c r="B14" s="2246">
        <v>5.2</v>
      </c>
      <c r="C14" s="2134" t="s">
        <v>1165</v>
      </c>
      <c r="D14" s="1238" t="s">
        <v>2268</v>
      </c>
      <c r="E14" s="1092">
        <v>0</v>
      </c>
      <c r="F14" s="1940"/>
      <c r="G14" s="1238">
        <f>E14*X14</f>
        <v>0</v>
      </c>
      <c r="H14" s="1658">
        <v>0</v>
      </c>
      <c r="I14" s="1658">
        <v>0</v>
      </c>
      <c r="J14" s="1658">
        <v>0</v>
      </c>
      <c r="K14" s="1245"/>
      <c r="L14" s="2175"/>
      <c r="N14" s="1235"/>
      <c r="O14" s="2249">
        <v>5.2</v>
      </c>
      <c r="P14" s="1749"/>
      <c r="Q14" s="1750"/>
      <c r="R14" s="1751"/>
      <c r="S14" s="1752"/>
      <c r="T14" s="1416"/>
      <c r="U14" s="1753"/>
      <c r="V14" s="1750"/>
      <c r="W14" s="1754"/>
      <c r="X14" s="1755">
        <v>4</v>
      </c>
      <c r="Y14" s="1751"/>
      <c r="Z14" s="1756"/>
      <c r="AA14" s="1755"/>
      <c r="AB14" s="1756"/>
      <c r="AC14" s="1754"/>
      <c r="AF14" s="1132"/>
      <c r="AG14" s="1132"/>
      <c r="AH14" s="1132"/>
    </row>
    <row r="15" spans="1:41" ht="38.4" customHeight="1">
      <c r="A15" s="1095" t="s">
        <v>2269</v>
      </c>
      <c r="B15" s="2247"/>
      <c r="C15" s="2135"/>
      <c r="D15" s="1238" t="s">
        <v>2270</v>
      </c>
      <c r="E15" s="1092">
        <v>0</v>
      </c>
      <c r="F15" s="1402"/>
      <c r="G15" s="1238">
        <f>E15*X15</f>
        <v>0</v>
      </c>
      <c r="H15" s="1658">
        <v>0</v>
      </c>
      <c r="I15" s="1658">
        <v>0</v>
      </c>
      <c r="J15" s="1658">
        <v>0</v>
      </c>
      <c r="K15" s="1245"/>
      <c r="L15" s="2175"/>
      <c r="N15" s="1235"/>
      <c r="O15" s="2250"/>
      <c r="P15" s="1757"/>
      <c r="Q15" s="1758"/>
      <c r="R15" s="1759"/>
      <c r="S15" s="1760"/>
      <c r="T15" s="1418"/>
      <c r="U15" s="1417"/>
      <c r="V15" s="1758"/>
      <c r="W15" s="1761"/>
      <c r="X15" s="1762">
        <v>10</v>
      </c>
      <c r="Y15" s="1759"/>
      <c r="Z15" s="1763"/>
      <c r="AA15" s="1762"/>
      <c r="AB15" s="1763"/>
      <c r="AC15" s="1761"/>
      <c r="AF15" s="1132"/>
      <c r="AG15" s="1132"/>
      <c r="AH15" s="1132"/>
    </row>
    <row r="16" spans="1:41" ht="30" customHeight="1">
      <c r="A16" s="1095" t="s">
        <v>2271</v>
      </c>
      <c r="B16" s="2248"/>
      <c r="C16" s="2136"/>
      <c r="D16" s="1238" t="s">
        <v>2272</v>
      </c>
      <c r="E16" s="1092">
        <v>0</v>
      </c>
      <c r="F16" s="1884"/>
      <c r="G16" s="1238">
        <f>E16*X16</f>
        <v>0</v>
      </c>
      <c r="H16" s="1658">
        <v>0</v>
      </c>
      <c r="I16" s="1658">
        <v>0</v>
      </c>
      <c r="J16" s="1658">
        <v>0</v>
      </c>
      <c r="K16" s="1245"/>
      <c r="L16" s="2175"/>
      <c r="N16" s="1235"/>
      <c r="O16" s="2244"/>
      <c r="P16" s="1764"/>
      <c r="Q16" s="1765"/>
      <c r="R16" s="1766"/>
      <c r="S16" s="1767"/>
      <c r="T16" s="1277"/>
      <c r="U16" s="1273"/>
      <c r="V16" s="1765"/>
      <c r="W16" s="1768"/>
      <c r="X16" s="1769">
        <v>3</v>
      </c>
      <c r="Y16" s="1766"/>
      <c r="Z16" s="1770"/>
      <c r="AA16" s="1769"/>
      <c r="AB16" s="1770"/>
      <c r="AC16" s="1768"/>
      <c r="AF16" s="1132"/>
      <c r="AG16" s="1132"/>
      <c r="AH16" s="1132"/>
    </row>
    <row r="17" spans="1:34" ht="30" customHeight="1">
      <c r="A17" s="1095" t="s">
        <v>2273</v>
      </c>
      <c r="B17" s="1632">
        <v>5.3</v>
      </c>
      <c r="C17" s="1642" t="s">
        <v>2274</v>
      </c>
      <c r="D17" s="1238" t="s">
        <v>2275</v>
      </c>
      <c r="E17" s="1092">
        <v>0</v>
      </c>
      <c r="F17" s="1220"/>
      <c r="G17" s="1238">
        <f>E17*X17</f>
        <v>0</v>
      </c>
      <c r="H17" s="1658">
        <v>0</v>
      </c>
      <c r="I17" s="1658">
        <v>0</v>
      </c>
      <c r="J17" s="1658">
        <v>0</v>
      </c>
      <c r="K17" s="1245"/>
      <c r="L17" s="2175"/>
      <c r="N17" s="1235"/>
      <c r="O17" s="1965">
        <v>5.3</v>
      </c>
      <c r="P17" s="1178"/>
      <c r="Q17" s="1765"/>
      <c r="R17" s="1766"/>
      <c r="S17" s="1767"/>
      <c r="T17" s="1180"/>
      <c r="U17" s="1178"/>
      <c r="V17" s="1765"/>
      <c r="W17" s="1768"/>
      <c r="X17" s="1769">
        <v>8</v>
      </c>
      <c r="Y17" s="1766"/>
      <c r="Z17" s="1770"/>
      <c r="AA17" s="1769"/>
      <c r="AB17" s="1770"/>
      <c r="AC17" s="1768"/>
      <c r="AF17" s="1132"/>
      <c r="AG17" s="1132"/>
      <c r="AH17" s="1132"/>
    </row>
    <row r="18" spans="1:34" ht="30" customHeight="1">
      <c r="A18" s="1095" t="s">
        <v>2276</v>
      </c>
      <c r="B18" s="1934">
        <v>5.4</v>
      </c>
      <c r="C18" s="369" t="s">
        <v>229</v>
      </c>
      <c r="D18" s="1220"/>
      <c r="E18" s="1221">
        <v>0</v>
      </c>
      <c r="F18" s="1130"/>
      <c r="G18" s="1238">
        <f>IF(E18=1,IF(F18="Simple",U18,(IF(F18="Standard",V18,(IF(F18="Complex",W18,0))))),0)</f>
        <v>0</v>
      </c>
      <c r="H18" s="1221">
        <v>0</v>
      </c>
      <c r="I18" s="1221">
        <v>0</v>
      </c>
      <c r="J18" s="1221">
        <v>0</v>
      </c>
      <c r="K18" s="1245"/>
      <c r="L18" s="2175"/>
      <c r="N18" s="1235"/>
      <c r="O18" s="1957">
        <v>5.4</v>
      </c>
      <c r="P18" s="1178"/>
      <c r="Q18" s="1650"/>
      <c r="R18" s="1648"/>
      <c r="S18" s="1771"/>
      <c r="T18" s="1180"/>
      <c r="U18" s="1178">
        <v>6</v>
      </c>
      <c r="V18" s="1650">
        <v>9</v>
      </c>
      <c r="W18" s="1382">
        <v>12</v>
      </c>
      <c r="X18" s="1647"/>
      <c r="Y18" s="1648"/>
      <c r="Z18" s="1772"/>
      <c r="AA18" s="1647"/>
      <c r="AB18" s="1772"/>
      <c r="AC18" s="1382"/>
      <c r="AF18" s="1132"/>
      <c r="AG18" s="1132"/>
      <c r="AH18" s="1132"/>
    </row>
    <row r="19" spans="1:34" ht="30" customHeight="1">
      <c r="A19" s="1095" t="s">
        <v>2277</v>
      </c>
      <c r="B19" s="1934">
        <v>5.5</v>
      </c>
      <c r="C19" s="369" t="s">
        <v>2278</v>
      </c>
      <c r="D19" s="1220"/>
      <c r="E19" s="1221">
        <v>0</v>
      </c>
      <c r="F19" s="1220"/>
      <c r="G19" s="1238">
        <f>IF(E19=1,X19,0)</f>
        <v>0</v>
      </c>
      <c r="H19" s="1221">
        <v>0</v>
      </c>
      <c r="I19" s="1221">
        <v>0</v>
      </c>
      <c r="J19" s="1221">
        <v>0</v>
      </c>
      <c r="K19" s="1245"/>
      <c r="L19" s="2175"/>
      <c r="N19" s="1235"/>
      <c r="O19" s="1957">
        <v>5.5</v>
      </c>
      <c r="P19" s="1773"/>
      <c r="Q19" s="1650"/>
      <c r="R19" s="1648"/>
      <c r="S19" s="1772"/>
      <c r="T19" s="1180"/>
      <c r="U19" s="1178"/>
      <c r="V19" s="1774"/>
      <c r="W19" s="1377"/>
      <c r="X19" s="1647">
        <v>6</v>
      </c>
      <c r="Y19" s="1648"/>
      <c r="Z19" s="1772"/>
      <c r="AA19" s="1647"/>
      <c r="AB19" s="1772"/>
      <c r="AC19" s="1382"/>
      <c r="AD19" s="1132"/>
      <c r="AE19" s="1132"/>
      <c r="AF19" s="1132"/>
      <c r="AG19" s="1132"/>
      <c r="AH19" s="1132"/>
    </row>
    <row r="20" spans="1:34" ht="30" customHeight="1">
      <c r="A20" s="1095" t="s">
        <v>2279</v>
      </c>
      <c r="B20" s="2259">
        <v>5.6</v>
      </c>
      <c r="C20" s="2134" t="s">
        <v>2280</v>
      </c>
      <c r="D20" s="1238" t="s">
        <v>1830</v>
      </c>
      <c r="E20" s="1133">
        <v>0</v>
      </c>
      <c r="F20" s="1911" t="str">
        <f>IF($F$11=0,"",$F$11)</f>
        <v/>
      </c>
      <c r="G20" s="1238">
        <f>ROUNDUP(ROUND(E20,2)*(IF(F20="Below",P20,(IF(F20="Low",Q20,(IF(F20="Mid",R20,(IF(F20="Upper",S20,(IF(F20="Above",T20,0)))))))))),0)</f>
        <v>0</v>
      </c>
      <c r="H20" s="1221">
        <v>0</v>
      </c>
      <c r="I20" s="1221">
        <v>0</v>
      </c>
      <c r="J20" s="1221">
        <v>0</v>
      </c>
      <c r="K20" s="1245"/>
      <c r="L20" s="2175"/>
      <c r="N20" s="1796"/>
      <c r="O20" s="2260">
        <v>5.6</v>
      </c>
      <c r="P20" s="1188">
        <v>14</v>
      </c>
      <c r="Q20" s="1787">
        <v>20</v>
      </c>
      <c r="R20" s="1740">
        <v>26</v>
      </c>
      <c r="S20" s="1741">
        <v>32</v>
      </c>
      <c r="T20" s="1190">
        <v>38</v>
      </c>
      <c r="U20" s="1188"/>
      <c r="V20" s="1788"/>
      <c r="W20" s="1789"/>
      <c r="X20" s="1739"/>
      <c r="Y20" s="1740"/>
      <c r="Z20" s="1741"/>
      <c r="AA20" s="1739"/>
      <c r="AB20" s="1741"/>
      <c r="AC20" s="1742"/>
    </row>
    <row r="21" spans="1:34" ht="30" customHeight="1">
      <c r="A21" s="1095" t="s">
        <v>2281</v>
      </c>
      <c r="B21" s="2259"/>
      <c r="C21" s="2135"/>
      <c r="D21" s="1238" t="s">
        <v>1919</v>
      </c>
      <c r="E21" s="1092">
        <v>0</v>
      </c>
      <c r="F21" s="1220"/>
      <c r="G21" s="1644">
        <f>E21*X21</f>
        <v>0</v>
      </c>
      <c r="H21" s="1221">
        <v>0</v>
      </c>
      <c r="I21" s="1221">
        <v>0</v>
      </c>
      <c r="J21" s="1221">
        <v>0</v>
      </c>
      <c r="K21" s="1245"/>
      <c r="L21" s="2175"/>
      <c r="N21" s="1796"/>
      <c r="O21" s="2261"/>
      <c r="P21" s="1440"/>
      <c r="Q21" s="1750"/>
      <c r="R21" s="1751"/>
      <c r="S21" s="1756"/>
      <c r="T21" s="1373"/>
      <c r="U21" s="1440"/>
      <c r="V21" s="1782"/>
      <c r="W21" s="1783"/>
      <c r="X21" s="1755">
        <v>8</v>
      </c>
      <c r="Y21" s="1751"/>
      <c r="Z21" s="1756"/>
      <c r="AA21" s="1755"/>
      <c r="AB21" s="1756"/>
      <c r="AC21" s="1754"/>
    </row>
    <row r="22" spans="1:34" ht="30" customHeight="1">
      <c r="A22" s="1095" t="s">
        <v>2282</v>
      </c>
      <c r="B22" s="2259"/>
      <c r="C22" s="2136"/>
      <c r="D22" s="1238" t="s">
        <v>2198</v>
      </c>
      <c r="E22" s="1092">
        <v>0</v>
      </c>
      <c r="F22" s="1220"/>
      <c r="G22" s="1644">
        <f>E22*X22</f>
        <v>0</v>
      </c>
      <c r="H22" s="1221">
        <v>0</v>
      </c>
      <c r="I22" s="1221">
        <v>0</v>
      </c>
      <c r="J22" s="1221">
        <v>0</v>
      </c>
      <c r="K22" s="1245"/>
      <c r="L22" s="2175"/>
      <c r="N22" s="1796"/>
      <c r="O22" s="2261"/>
      <c r="P22" s="1194"/>
      <c r="Q22" s="1743"/>
      <c r="R22" s="1744"/>
      <c r="S22" s="1748"/>
      <c r="T22" s="1196"/>
      <c r="U22" s="1194"/>
      <c r="V22" s="1784"/>
      <c r="W22" s="1785"/>
      <c r="X22" s="1747">
        <v>8</v>
      </c>
      <c r="Y22" s="1744"/>
      <c r="Z22" s="1748"/>
      <c r="AA22" s="1747"/>
      <c r="AB22" s="1748"/>
      <c r="AC22" s="1746"/>
    </row>
    <row r="23" spans="1:34" ht="30" customHeight="1">
      <c r="A23" s="1095" t="s">
        <v>2283</v>
      </c>
      <c r="B23" s="2262">
        <v>5.7</v>
      </c>
      <c r="C23" s="2134" t="s">
        <v>2284</v>
      </c>
      <c r="D23" s="1238" t="s">
        <v>1830</v>
      </c>
      <c r="E23" s="1133">
        <v>0</v>
      </c>
      <c r="F23" s="1166" t="s">
        <v>2096</v>
      </c>
      <c r="G23" s="1238">
        <f>ROUNDUP(ROUND(E23,2)*X23,0)</f>
        <v>0</v>
      </c>
      <c r="H23" s="1221">
        <v>0</v>
      </c>
      <c r="I23" s="1221">
        <v>0</v>
      </c>
      <c r="J23" s="1221">
        <v>0</v>
      </c>
      <c r="K23" s="1245"/>
      <c r="L23" s="2175"/>
      <c r="N23" s="1796"/>
      <c r="O23" s="2264">
        <v>5.7</v>
      </c>
      <c r="P23" s="1410"/>
      <c r="Q23" s="1775"/>
      <c r="R23" s="1776"/>
      <c r="S23" s="1777"/>
      <c r="T23" s="1414"/>
      <c r="U23" s="1410"/>
      <c r="V23" s="1778"/>
      <c r="W23" s="1779"/>
      <c r="X23" s="1780">
        <v>14</v>
      </c>
      <c r="Y23" s="1776"/>
      <c r="Z23" s="1777"/>
      <c r="AA23" s="1780"/>
      <c r="AB23" s="1777"/>
      <c r="AC23" s="1781"/>
    </row>
    <row r="24" spans="1:34" ht="30" customHeight="1">
      <c r="A24" s="1095" t="s">
        <v>2285</v>
      </c>
      <c r="B24" s="2263"/>
      <c r="C24" s="2136"/>
      <c r="D24" s="1238" t="s">
        <v>1830</v>
      </c>
      <c r="E24" s="1133">
        <v>0</v>
      </c>
      <c r="F24" s="1166" t="s">
        <v>2088</v>
      </c>
      <c r="G24" s="1238">
        <f>ROUNDUP(ROUND(E24,2)*X24,0)</f>
        <v>0</v>
      </c>
      <c r="H24" s="1221">
        <v>0</v>
      </c>
      <c r="I24" s="1221">
        <v>0</v>
      </c>
      <c r="J24" s="1221">
        <v>0</v>
      </c>
      <c r="K24" s="1245"/>
      <c r="L24" s="2175"/>
      <c r="N24" s="1796"/>
      <c r="O24" s="2264"/>
      <c r="P24" s="1194"/>
      <c r="Q24" s="1743"/>
      <c r="R24" s="1744"/>
      <c r="S24" s="1748"/>
      <c r="T24" s="1196"/>
      <c r="U24" s="1194"/>
      <c r="V24" s="1784"/>
      <c r="W24" s="1785"/>
      <c r="X24" s="1747">
        <v>21</v>
      </c>
      <c r="Y24" s="1744"/>
      <c r="Z24" s="1748"/>
      <c r="AA24" s="1747"/>
      <c r="AB24" s="1748"/>
      <c r="AC24" s="1746"/>
    </row>
    <row r="25" spans="1:34" ht="30" customHeight="1">
      <c r="A25" s="1095" t="s">
        <v>2286</v>
      </c>
      <c r="B25" s="2270">
        <v>5.8</v>
      </c>
      <c r="C25" s="2134" t="s">
        <v>2287</v>
      </c>
      <c r="D25" s="1238" t="s">
        <v>2288</v>
      </c>
      <c r="E25" s="1092">
        <v>0</v>
      </c>
      <c r="F25" s="1220"/>
      <c r="G25" s="1238">
        <f>E25*X25</f>
        <v>0</v>
      </c>
      <c r="H25" s="1221">
        <v>0</v>
      </c>
      <c r="I25" s="1221">
        <v>0</v>
      </c>
      <c r="J25" s="1221">
        <v>0</v>
      </c>
      <c r="K25" s="1245"/>
      <c r="L25" s="2175"/>
      <c r="N25" s="1796"/>
      <c r="O25" s="2260">
        <v>5.8</v>
      </c>
      <c r="P25" s="1188"/>
      <c r="Q25" s="1787"/>
      <c r="R25" s="1740"/>
      <c r="S25" s="1741"/>
      <c r="T25" s="1190"/>
      <c r="U25" s="1188"/>
      <c r="V25" s="1788"/>
      <c r="W25" s="1789"/>
      <c r="X25" s="1739">
        <v>2</v>
      </c>
      <c r="Y25" s="1740"/>
      <c r="Z25" s="1741"/>
      <c r="AA25" s="1739"/>
      <c r="AB25" s="1741"/>
      <c r="AC25" s="1742"/>
    </row>
    <row r="26" spans="1:34" ht="30" customHeight="1">
      <c r="A26" s="1095" t="s">
        <v>2289</v>
      </c>
      <c r="B26" s="2263"/>
      <c r="C26" s="2136"/>
      <c r="D26" s="1238" t="s">
        <v>2290</v>
      </c>
      <c r="E26" s="1092">
        <v>0</v>
      </c>
      <c r="F26" s="1220"/>
      <c r="G26" s="1238">
        <f>E26*X26</f>
        <v>0</v>
      </c>
      <c r="H26" s="1221">
        <v>0</v>
      </c>
      <c r="I26" s="1221">
        <v>0</v>
      </c>
      <c r="J26" s="1221">
        <v>0</v>
      </c>
      <c r="K26" s="1245"/>
      <c r="L26" s="2175"/>
      <c r="N26" s="1796"/>
      <c r="O26" s="2271"/>
      <c r="P26" s="1318"/>
      <c r="Q26" s="1765"/>
      <c r="R26" s="1766"/>
      <c r="S26" s="1770"/>
      <c r="T26" s="1275"/>
      <c r="U26" s="1318"/>
      <c r="V26" s="1790"/>
      <c r="W26" s="1791"/>
      <c r="X26" s="1769">
        <v>4</v>
      </c>
      <c r="Y26" s="1766"/>
      <c r="Z26" s="1770"/>
      <c r="AA26" s="1769"/>
      <c r="AB26" s="1770"/>
      <c r="AC26" s="1768"/>
    </row>
    <row r="27" spans="1:34" ht="30" customHeight="1">
      <c r="A27" s="1095" t="s">
        <v>2291</v>
      </c>
      <c r="B27" s="1934">
        <v>5.9</v>
      </c>
      <c r="C27" s="1218" t="s">
        <v>2292</v>
      </c>
      <c r="D27" s="1238" t="s">
        <v>1830</v>
      </c>
      <c r="E27" s="1133">
        <v>0</v>
      </c>
      <c r="F27" s="1130"/>
      <c r="G27" s="1238">
        <f>ROUNDUP((ROUND(E27,2))*(IF(F27="Simple",U27,(IF(F27="Standard",V27,(IF(F27="Complex",W27,0)))))),0)</f>
        <v>0</v>
      </c>
      <c r="H27" s="1221">
        <v>0</v>
      </c>
      <c r="I27" s="1221">
        <v>0</v>
      </c>
      <c r="J27" s="1221">
        <v>0</v>
      </c>
      <c r="K27" s="1245"/>
      <c r="L27" s="2175"/>
      <c r="N27" s="1796"/>
      <c r="O27" s="1956">
        <v>5.9</v>
      </c>
      <c r="P27" s="1178"/>
      <c r="Q27" s="1650"/>
      <c r="R27" s="1648"/>
      <c r="S27" s="1772"/>
      <c r="T27" s="1180"/>
      <c r="U27" s="1178">
        <v>35</v>
      </c>
      <c r="V27" s="1774">
        <v>35</v>
      </c>
      <c r="W27" s="1377">
        <v>56</v>
      </c>
      <c r="X27" s="1647"/>
      <c r="Y27" s="1648"/>
      <c r="Z27" s="1772"/>
      <c r="AA27" s="1647"/>
      <c r="AB27" s="1772"/>
      <c r="AC27" s="1382"/>
    </row>
    <row r="28" spans="1:34" ht="30" customHeight="1">
      <c r="A28" s="1095" t="s">
        <v>2293</v>
      </c>
      <c r="B28" s="2266">
        <v>5.0999999999999996</v>
      </c>
      <c r="C28" s="2134" t="s">
        <v>97</v>
      </c>
      <c r="D28" s="2273" t="s">
        <v>1919</v>
      </c>
      <c r="E28" s="1092">
        <v>0</v>
      </c>
      <c r="F28" s="1238" t="s">
        <v>2294</v>
      </c>
      <c r="G28" s="1167">
        <f>E28*X28</f>
        <v>0</v>
      </c>
      <c r="H28" s="1221">
        <v>0</v>
      </c>
      <c r="I28" s="1221">
        <v>0</v>
      </c>
      <c r="J28" s="1221">
        <v>0</v>
      </c>
      <c r="K28" s="1245"/>
      <c r="L28" s="2175"/>
      <c r="O28" s="2268">
        <v>5.0999999999999996</v>
      </c>
      <c r="P28" s="1753"/>
      <c r="Q28" s="1775"/>
      <c r="R28" s="1776"/>
      <c r="S28" s="1777"/>
      <c r="T28" s="1416"/>
      <c r="U28" s="1753"/>
      <c r="V28" s="1775"/>
      <c r="W28" s="1779"/>
      <c r="X28" s="1780">
        <v>18</v>
      </c>
      <c r="Y28" s="1776"/>
      <c r="Z28" s="1777"/>
      <c r="AA28" s="1780"/>
      <c r="AB28" s="1777"/>
      <c r="AC28" s="1781"/>
    </row>
    <row r="29" spans="1:34" ht="30" customHeight="1">
      <c r="A29" s="1095" t="s">
        <v>2295</v>
      </c>
      <c r="B29" s="2272"/>
      <c r="C29" s="2136"/>
      <c r="D29" s="2274"/>
      <c r="E29" s="1092">
        <v>0</v>
      </c>
      <c r="F29" s="1238" t="s">
        <v>2296</v>
      </c>
      <c r="G29" s="1640">
        <f>E29*X29</f>
        <v>0</v>
      </c>
      <c r="H29" s="1221">
        <v>0</v>
      </c>
      <c r="I29" s="1221">
        <v>0</v>
      </c>
      <c r="J29" s="1221">
        <v>0</v>
      </c>
      <c r="K29" s="1245"/>
      <c r="L29" s="2175"/>
      <c r="O29" s="2275"/>
      <c r="P29" s="1793"/>
      <c r="Q29" s="1743"/>
      <c r="R29" s="1744"/>
      <c r="S29" s="1748"/>
      <c r="T29" s="1196"/>
      <c r="U29" s="1194"/>
      <c r="V29" s="1743"/>
      <c r="W29" s="1746"/>
      <c r="X29" s="1747">
        <v>24</v>
      </c>
      <c r="Y29" s="1744"/>
      <c r="Z29" s="1748"/>
      <c r="AA29" s="1747"/>
      <c r="AB29" s="1748"/>
      <c r="AC29" s="1746"/>
    </row>
    <row r="30" spans="1:34" ht="30" customHeight="1">
      <c r="A30" s="1095" t="s">
        <v>2297</v>
      </c>
      <c r="B30" s="2266">
        <v>5.1100000000000003</v>
      </c>
      <c r="C30" s="2134" t="s">
        <v>617</v>
      </c>
      <c r="D30" s="1238" t="s">
        <v>2298</v>
      </c>
      <c r="E30" s="1092">
        <v>0</v>
      </c>
      <c r="F30" s="1220"/>
      <c r="G30" s="1238">
        <f>E30*X30</f>
        <v>0</v>
      </c>
      <c r="H30" s="1221">
        <v>0</v>
      </c>
      <c r="I30" s="1221">
        <v>0</v>
      </c>
      <c r="J30" s="1221">
        <v>0</v>
      </c>
      <c r="K30" s="1245"/>
      <c r="L30" s="2175"/>
      <c r="O30" s="2265">
        <v>5.1100000000000003</v>
      </c>
      <c r="P30" s="1410"/>
      <c r="Q30" s="1775"/>
      <c r="R30" s="1776"/>
      <c r="S30" s="1777"/>
      <c r="T30" s="1414"/>
      <c r="U30" s="1410"/>
      <c r="V30" s="1775"/>
      <c r="W30" s="1781"/>
      <c r="X30" s="1780">
        <v>10</v>
      </c>
      <c r="Y30" s="1776"/>
      <c r="Z30" s="1777"/>
      <c r="AA30" s="1780"/>
      <c r="AB30" s="1777"/>
      <c r="AC30" s="1781"/>
    </row>
    <row r="31" spans="1:34" ht="30" customHeight="1">
      <c r="A31" s="1095" t="s">
        <v>2299</v>
      </c>
      <c r="B31" s="2267"/>
      <c r="C31" s="2135"/>
      <c r="D31" s="1238" t="s">
        <v>2300</v>
      </c>
      <c r="E31" s="1092">
        <v>0</v>
      </c>
      <c r="F31" s="1220"/>
      <c r="G31" s="1238">
        <f>E31*X31</f>
        <v>0</v>
      </c>
      <c r="H31" s="1221">
        <v>0</v>
      </c>
      <c r="I31" s="1221">
        <v>0</v>
      </c>
      <c r="J31" s="1221">
        <v>0</v>
      </c>
      <c r="K31" s="1245"/>
      <c r="L31" s="2175"/>
      <c r="O31" s="2265"/>
      <c r="P31" s="1437"/>
      <c r="Q31" s="1758"/>
      <c r="R31" s="1759"/>
      <c r="S31" s="1763"/>
      <c r="T31" s="1420"/>
      <c r="U31" s="1437"/>
      <c r="V31" s="1758"/>
      <c r="W31" s="1761"/>
      <c r="X31" s="1762">
        <v>12</v>
      </c>
      <c r="Y31" s="1759"/>
      <c r="Z31" s="1763"/>
      <c r="AA31" s="1762"/>
      <c r="AB31" s="1763"/>
      <c r="AC31" s="1761"/>
    </row>
    <row r="32" spans="1:34" ht="30" customHeight="1">
      <c r="A32" s="1095" t="s">
        <v>2301</v>
      </c>
      <c r="B32" s="2272"/>
      <c r="C32" s="2136"/>
      <c r="D32" s="1238" t="s">
        <v>2302</v>
      </c>
      <c r="E32" s="1092">
        <v>0</v>
      </c>
      <c r="F32" s="1220"/>
      <c r="G32" s="1238">
        <f>E32*X32</f>
        <v>0</v>
      </c>
      <c r="H32" s="1221">
        <v>0</v>
      </c>
      <c r="I32" s="1221">
        <v>0</v>
      </c>
      <c r="J32" s="1221">
        <v>0</v>
      </c>
      <c r="K32" s="1245"/>
      <c r="L32" s="2175"/>
      <c r="N32" s="1105"/>
      <c r="O32" s="2265"/>
      <c r="P32" s="1795"/>
      <c r="Q32" s="1765"/>
      <c r="R32" s="1766"/>
      <c r="S32" s="1770"/>
      <c r="T32" s="1277"/>
      <c r="U32" s="1273"/>
      <c r="V32" s="1790"/>
      <c r="W32" s="1791"/>
      <c r="X32" s="1769">
        <v>10</v>
      </c>
      <c r="Y32" s="1766"/>
      <c r="Z32" s="1770"/>
      <c r="AA32" s="1769"/>
      <c r="AB32" s="1770"/>
      <c r="AC32" s="1768"/>
    </row>
    <row r="33" spans="1:35" ht="30" customHeight="1">
      <c r="A33" s="1095" t="s">
        <v>2303</v>
      </c>
      <c r="B33" s="1938">
        <v>5.12</v>
      </c>
      <c r="C33" s="1218" t="s">
        <v>2304</v>
      </c>
      <c r="D33" s="1220"/>
      <c r="E33" s="1658">
        <v>0</v>
      </c>
      <c r="F33" s="1220"/>
      <c r="G33" s="1238">
        <f>IF(E33=1,X33,0)</f>
        <v>0</v>
      </c>
      <c r="H33" s="1221">
        <v>0</v>
      </c>
      <c r="I33" s="1221">
        <v>0</v>
      </c>
      <c r="J33" s="1221">
        <v>0</v>
      </c>
      <c r="K33" s="1245"/>
      <c r="L33" s="2175"/>
      <c r="N33" s="1796"/>
      <c r="O33" s="1794">
        <v>5.12</v>
      </c>
      <c r="P33" s="1797"/>
      <c r="Q33" s="1650"/>
      <c r="R33" s="1648"/>
      <c r="S33" s="1772"/>
      <c r="T33" s="1798"/>
      <c r="U33" s="1799"/>
      <c r="V33" s="1774"/>
      <c r="W33" s="1377"/>
      <c r="X33" s="1647">
        <v>2</v>
      </c>
      <c r="Y33" s="1648"/>
      <c r="Z33" s="1772"/>
      <c r="AA33" s="1647"/>
      <c r="AB33" s="1772"/>
      <c r="AC33" s="1382"/>
    </row>
    <row r="34" spans="1:35" ht="30" customHeight="1">
      <c r="A34" s="1095" t="s">
        <v>2305</v>
      </c>
      <c r="B34" s="1936">
        <v>5.13</v>
      </c>
      <c r="C34" s="1454" t="s">
        <v>98</v>
      </c>
      <c r="D34" s="1238" t="s">
        <v>2306</v>
      </c>
      <c r="E34" s="1092">
        <v>0</v>
      </c>
      <c r="F34" s="1220"/>
      <c r="G34" s="1238">
        <f>E34*X34</f>
        <v>0</v>
      </c>
      <c r="H34" s="1221">
        <v>0</v>
      </c>
      <c r="I34" s="1221">
        <v>0</v>
      </c>
      <c r="J34" s="1221">
        <v>0</v>
      </c>
      <c r="K34" s="1245"/>
      <c r="L34" s="2175"/>
      <c r="N34" s="1796"/>
      <c r="O34" s="1800">
        <v>5.13</v>
      </c>
      <c r="P34" s="1392"/>
      <c r="Q34" s="1650"/>
      <c r="R34" s="1648"/>
      <c r="S34" s="1772"/>
      <c r="T34" s="1181"/>
      <c r="U34" s="1182"/>
      <c r="V34" s="1774"/>
      <c r="W34" s="1377"/>
      <c r="X34" s="1647">
        <v>4</v>
      </c>
      <c r="Y34" s="1648"/>
      <c r="Z34" s="1772"/>
      <c r="AA34" s="1647"/>
      <c r="AB34" s="1772"/>
      <c r="AC34" s="1382"/>
    </row>
    <row r="35" spans="1:35" ht="30" customHeight="1">
      <c r="A35" s="1095" t="s">
        <v>2307</v>
      </c>
      <c r="B35" s="2266">
        <v>5.14</v>
      </c>
      <c r="C35" s="2134" t="s">
        <v>2308</v>
      </c>
      <c r="D35" s="1644" t="s">
        <v>2309</v>
      </c>
      <c r="E35" s="1658">
        <v>0</v>
      </c>
      <c r="F35" s="1220"/>
      <c r="G35" s="1167">
        <f>IF(E35=1,X35,0)</f>
        <v>0</v>
      </c>
      <c r="H35" s="1221">
        <v>0</v>
      </c>
      <c r="I35" s="1221">
        <v>0</v>
      </c>
      <c r="J35" s="1221">
        <v>0</v>
      </c>
      <c r="K35" s="1245"/>
      <c r="L35" s="2175"/>
      <c r="N35" s="1796"/>
      <c r="O35" s="2268">
        <v>5.14</v>
      </c>
      <c r="P35" s="1801"/>
      <c r="Q35" s="1758"/>
      <c r="R35" s="1759"/>
      <c r="S35" s="1763"/>
      <c r="T35" s="1802"/>
      <c r="U35" s="1801"/>
      <c r="V35" s="1803"/>
      <c r="W35" s="1804"/>
      <c r="X35" s="1762">
        <v>4</v>
      </c>
      <c r="Y35" s="1759"/>
      <c r="Z35" s="1763"/>
      <c r="AA35" s="1762"/>
      <c r="AB35" s="1763"/>
      <c r="AC35" s="1761"/>
    </row>
    <row r="36" spans="1:35" ht="30" customHeight="1">
      <c r="A36" s="1095" t="s">
        <v>2310</v>
      </c>
      <c r="B36" s="2267"/>
      <c r="C36" s="2135"/>
      <c r="D36" s="1238" t="s">
        <v>1830</v>
      </c>
      <c r="E36" s="1133">
        <v>0</v>
      </c>
      <c r="F36" s="1911" t="str">
        <f>IF($F$11=0,"",$F$11)</f>
        <v/>
      </c>
      <c r="G36" s="1167">
        <f>ROUNDUP(ROUND(E36,2)*(IF(F36="Below",P36,(IF(F36="Low",Q36,(IF(F36="Mid",R36,(IF(F36="Upper",S36,(IF(F36="Above",T36,0)))))))))),0)</f>
        <v>0</v>
      </c>
      <c r="H36" s="1221">
        <v>0</v>
      </c>
      <c r="I36" s="1221">
        <v>0</v>
      </c>
      <c r="J36" s="1221">
        <v>0</v>
      </c>
      <c r="K36" s="1245"/>
      <c r="L36" s="2175"/>
      <c r="N36" s="1796"/>
      <c r="O36" s="2269"/>
      <c r="P36" s="1776">
        <v>0</v>
      </c>
      <c r="Q36" s="1776">
        <v>0</v>
      </c>
      <c r="R36" s="1776">
        <v>21</v>
      </c>
      <c r="S36" s="1777">
        <v>28</v>
      </c>
      <c r="T36" s="1416">
        <v>28</v>
      </c>
      <c r="U36" s="1753"/>
      <c r="V36" s="1778"/>
      <c r="W36" s="1779"/>
      <c r="X36" s="1780"/>
      <c r="Y36" s="1776"/>
      <c r="Z36" s="1777"/>
      <c r="AA36" s="1780"/>
      <c r="AB36" s="1777"/>
      <c r="AC36" s="1781"/>
    </row>
    <row r="37" spans="1:35" ht="30" customHeight="1">
      <c r="A37" s="1095" t="s">
        <v>2311</v>
      </c>
      <c r="B37" s="2267"/>
      <c r="C37" s="2135"/>
      <c r="D37" s="1644" t="s">
        <v>2312</v>
      </c>
      <c r="E37" s="1092">
        <v>0</v>
      </c>
      <c r="F37" s="1220"/>
      <c r="G37" s="1167">
        <f>IF(E35&gt;0,E37*X37,0)</f>
        <v>0</v>
      </c>
      <c r="H37" s="1221">
        <v>0</v>
      </c>
      <c r="I37" s="1221">
        <v>0</v>
      </c>
      <c r="J37" s="1221">
        <v>0</v>
      </c>
      <c r="K37" s="1245"/>
      <c r="L37" s="2175"/>
      <c r="N37" s="1796"/>
      <c r="O37" s="2269"/>
      <c r="P37" s="1805"/>
      <c r="Q37" s="1758"/>
      <c r="R37" s="1759"/>
      <c r="S37" s="1763"/>
      <c r="T37" s="1806"/>
      <c r="U37" s="1805"/>
      <c r="V37" s="1803"/>
      <c r="W37" s="1804"/>
      <c r="X37" s="1762">
        <v>4</v>
      </c>
      <c r="Y37" s="1759"/>
      <c r="Z37" s="1763"/>
      <c r="AA37" s="1762"/>
      <c r="AB37" s="1763"/>
      <c r="AC37" s="1761"/>
    </row>
    <row r="38" spans="1:35" ht="30" customHeight="1">
      <c r="A38" s="1095" t="s">
        <v>2313</v>
      </c>
      <c r="B38" s="2267"/>
      <c r="C38" s="2135"/>
      <c r="D38" s="1243" t="s">
        <v>2314</v>
      </c>
      <c r="E38" s="1092">
        <v>0</v>
      </c>
      <c r="F38" s="1220"/>
      <c r="G38" s="1640">
        <f>IF(E35&gt;0,E38*X38,0)</f>
        <v>0</v>
      </c>
      <c r="H38" s="1221">
        <v>0</v>
      </c>
      <c r="I38" s="1221">
        <v>0</v>
      </c>
      <c r="J38" s="1221">
        <v>0</v>
      </c>
      <c r="K38" s="1245"/>
      <c r="L38" s="2175"/>
      <c r="N38" s="1796"/>
      <c r="O38" s="2269"/>
      <c r="P38" s="1805"/>
      <c r="Q38" s="1758"/>
      <c r="R38" s="1759"/>
      <c r="S38" s="1763"/>
      <c r="T38" s="1806"/>
      <c r="U38" s="1807"/>
      <c r="V38" s="1803"/>
      <c r="W38" s="1804"/>
      <c r="X38" s="1762">
        <v>8</v>
      </c>
      <c r="Y38" s="1759"/>
      <c r="Z38" s="1763"/>
      <c r="AA38" s="1762"/>
      <c r="AB38" s="1763"/>
      <c r="AC38" s="1761"/>
    </row>
    <row r="39" spans="1:35" ht="30" customHeight="1">
      <c r="A39" s="1095" t="s">
        <v>2315</v>
      </c>
      <c r="B39" s="1936">
        <v>5.15</v>
      </c>
      <c r="C39" s="1627" t="s">
        <v>99</v>
      </c>
      <c r="D39" s="1238" t="s">
        <v>1830</v>
      </c>
      <c r="E39" s="1133">
        <v>0</v>
      </c>
      <c r="F39" s="1130"/>
      <c r="G39" s="1238">
        <f>ROUNDUP((ROUND(E39,2))*(IF(F39="Simple",U39,(IF(F39="Standard",V39,(IF(F39="Complex",W39,0)))))),0)</f>
        <v>0</v>
      </c>
      <c r="H39" s="1221">
        <v>0</v>
      </c>
      <c r="I39" s="1221">
        <v>0</v>
      </c>
      <c r="J39" s="1221">
        <v>0</v>
      </c>
      <c r="K39" s="1245"/>
      <c r="L39" s="2175"/>
      <c r="N39" s="1796"/>
      <c r="O39" s="1800">
        <v>5.15</v>
      </c>
      <c r="P39" s="1808"/>
      <c r="Q39" s="1775"/>
      <c r="R39" s="1776"/>
      <c r="S39" s="1777"/>
      <c r="T39" s="1809"/>
      <c r="U39" s="1739">
        <v>10</v>
      </c>
      <c r="V39" s="1778">
        <v>20</v>
      </c>
      <c r="W39" s="1779">
        <v>30</v>
      </c>
      <c r="X39" s="1780"/>
      <c r="Y39" s="1776"/>
      <c r="Z39" s="1777"/>
      <c r="AA39" s="1780"/>
      <c r="AB39" s="1777"/>
      <c r="AC39" s="1781"/>
    </row>
    <row r="40" spans="1:35" ht="30" customHeight="1">
      <c r="A40" s="1095" t="s">
        <v>2316</v>
      </c>
      <c r="B40" s="1936">
        <v>5.16</v>
      </c>
      <c r="C40" s="1454" t="s">
        <v>1718</v>
      </c>
      <c r="D40" s="1220"/>
      <c r="E40" s="1658">
        <v>0</v>
      </c>
      <c r="F40" s="1220"/>
      <c r="G40" s="1238">
        <f>IF(E40=1,X40,0)</f>
        <v>0</v>
      </c>
      <c r="H40" s="1221">
        <v>0</v>
      </c>
      <c r="I40" s="1221">
        <v>0</v>
      </c>
      <c r="J40" s="1221">
        <v>0</v>
      </c>
      <c r="K40" s="1245"/>
      <c r="L40" s="2175"/>
      <c r="N40" s="1963"/>
      <c r="O40" s="1794">
        <v>5.16</v>
      </c>
      <c r="P40" s="1810"/>
      <c r="Q40" s="1650"/>
      <c r="R40" s="1648"/>
      <c r="S40" s="1772"/>
      <c r="T40" s="1811"/>
      <c r="U40" s="1810"/>
      <c r="V40" s="1774"/>
      <c r="W40" s="1377"/>
      <c r="X40" s="1647">
        <v>4</v>
      </c>
      <c r="Y40" s="1648"/>
      <c r="Z40" s="1772"/>
      <c r="AA40" s="1647"/>
      <c r="AB40" s="1772"/>
      <c r="AC40" s="1382"/>
    </row>
    <row r="41" spans="1:35" s="1106" customFormat="1" ht="30" customHeight="1" thickBot="1">
      <c r="A41" s="1095" t="s">
        <v>2317</v>
      </c>
      <c r="B41" s="1939">
        <v>5.17</v>
      </c>
      <c r="C41" s="1225" t="s">
        <v>2318</v>
      </c>
      <c r="D41" s="1286"/>
      <c r="E41" s="1283">
        <v>0</v>
      </c>
      <c r="F41" s="1272"/>
      <c r="G41" s="1099">
        <f>IF(E41=1,X41,0)</f>
        <v>0</v>
      </c>
      <c r="H41" s="1224">
        <v>0</v>
      </c>
      <c r="I41" s="1224">
        <v>0</v>
      </c>
      <c r="J41" s="1224">
        <v>0</v>
      </c>
      <c r="K41" s="1247"/>
      <c r="L41" s="2243"/>
      <c r="M41" s="1113"/>
      <c r="N41" s="366"/>
      <c r="O41" s="1966">
        <v>5.17</v>
      </c>
      <c r="P41" s="1810"/>
      <c r="Q41" s="1774"/>
      <c r="R41" s="1812"/>
      <c r="S41" s="1771"/>
      <c r="T41" s="1811"/>
      <c r="U41" s="1810"/>
      <c r="V41" s="1774"/>
      <c r="W41" s="1377"/>
      <c r="X41" s="1647">
        <v>4</v>
      </c>
      <c r="Y41" s="1813"/>
      <c r="Z41" s="1814"/>
      <c r="AA41" s="1647"/>
      <c r="AB41" s="1814"/>
      <c r="AC41" s="1815"/>
      <c r="AD41" s="1134"/>
      <c r="AE41" s="1134"/>
      <c r="AF41" s="1134"/>
      <c r="AG41" s="1134"/>
      <c r="AH41" s="1134"/>
      <c r="AI41" s="1134"/>
    </row>
    <row r="42" spans="1:35" ht="19.2" customHeight="1" thickBot="1">
      <c r="B42" s="2276" t="s">
        <v>2319</v>
      </c>
      <c r="C42" s="2277"/>
      <c r="D42" s="2277"/>
      <c r="E42" s="2277"/>
      <c r="F42" s="2277"/>
      <c r="G42" s="1107">
        <f>SUM(G12:G41)</f>
        <v>0</v>
      </c>
      <c r="H42" s="1107">
        <f>SUM(H12:H41)</f>
        <v>0</v>
      </c>
      <c r="I42" s="1107">
        <f>SUM(I12:I41)</f>
        <v>0</v>
      </c>
      <c r="J42" s="1108">
        <f>SUM(J12:J41)</f>
        <v>0</v>
      </c>
      <c r="K42" s="1226"/>
      <c r="L42" s="2214" t="s">
        <v>1868</v>
      </c>
      <c r="M42" s="1113"/>
      <c r="O42" s="1816"/>
      <c r="Q42" s="1796"/>
      <c r="R42" s="1796"/>
      <c r="S42" s="1796"/>
      <c r="V42" s="1125"/>
      <c r="W42" s="1125"/>
      <c r="X42" s="1817"/>
      <c r="Y42" s="1132"/>
      <c r="Z42" s="1132"/>
      <c r="AA42" s="1132"/>
      <c r="AB42" s="1132"/>
      <c r="AC42" s="1132"/>
    </row>
    <row r="43" spans="1:35" ht="30" customHeight="1">
      <c r="A43" s="1095" t="s">
        <v>2320</v>
      </c>
      <c r="B43" s="1162">
        <v>5.18</v>
      </c>
      <c r="C43" s="1217" t="s">
        <v>307</v>
      </c>
      <c r="D43" s="1098" t="s">
        <v>878</v>
      </c>
      <c r="E43" s="1658">
        <v>1</v>
      </c>
      <c r="F43" s="1375">
        <v>0.05</v>
      </c>
      <c r="G43" s="1607">
        <f t="shared" ref="G43:J44" si="0">IF($E43=0,0,ROUNDUP($F43*G$42,0))</f>
        <v>0</v>
      </c>
      <c r="H43" s="1607">
        <f t="shared" si="0"/>
        <v>0</v>
      </c>
      <c r="I43" s="1607">
        <f t="shared" si="0"/>
        <v>0</v>
      </c>
      <c r="J43" s="1646">
        <f t="shared" si="0"/>
        <v>0</v>
      </c>
      <c r="K43" s="1967"/>
      <c r="L43" s="2215"/>
      <c r="M43" s="1113"/>
      <c r="O43" s="1794">
        <v>5.18</v>
      </c>
      <c r="P43" s="1810"/>
      <c r="Q43" s="1774"/>
      <c r="R43" s="1812"/>
      <c r="S43" s="1771"/>
      <c r="T43" s="1811"/>
      <c r="U43" s="1810"/>
      <c r="V43" s="1774"/>
      <c r="W43" s="1377"/>
      <c r="X43" s="1647"/>
      <c r="Y43" s="1813"/>
      <c r="Z43" s="1814"/>
      <c r="AA43" s="1818"/>
      <c r="AB43" s="1814"/>
      <c r="AC43" s="1815"/>
    </row>
    <row r="44" spans="1:35" ht="30" customHeight="1" thickBot="1">
      <c r="A44" s="1095" t="s">
        <v>2321</v>
      </c>
      <c r="B44" s="1163">
        <v>5.19</v>
      </c>
      <c r="C44" s="1225" t="s">
        <v>169</v>
      </c>
      <c r="D44" s="1099" t="s">
        <v>878</v>
      </c>
      <c r="E44" s="1658">
        <v>1</v>
      </c>
      <c r="F44" s="1589">
        <v>0.05</v>
      </c>
      <c r="G44" s="1649">
        <f t="shared" si="0"/>
        <v>0</v>
      </c>
      <c r="H44" s="1649">
        <f t="shared" si="0"/>
        <v>0</v>
      </c>
      <c r="I44" s="1649">
        <f t="shared" si="0"/>
        <v>0</v>
      </c>
      <c r="J44" s="1646">
        <f t="shared" si="0"/>
        <v>0</v>
      </c>
      <c r="K44" s="1110"/>
      <c r="L44" s="2215"/>
      <c r="M44" s="1113"/>
      <c r="O44" s="1794">
        <v>5.19</v>
      </c>
      <c r="P44" s="1810"/>
      <c r="Q44" s="1774"/>
      <c r="R44" s="1812"/>
      <c r="S44" s="1771"/>
      <c r="T44" s="1811"/>
      <c r="U44" s="1810"/>
      <c r="V44" s="1774"/>
      <c r="W44" s="1377"/>
      <c r="X44" s="1647"/>
      <c r="Y44" s="1813"/>
      <c r="Z44" s="1814"/>
      <c r="AA44" s="1818"/>
      <c r="AB44" s="1814"/>
      <c r="AC44" s="1815"/>
    </row>
    <row r="45" spans="1:35" ht="20.100000000000001" customHeight="1" thickBot="1">
      <c r="B45" s="2208" t="s">
        <v>2322</v>
      </c>
      <c r="C45" s="2209"/>
      <c r="D45" s="2209"/>
      <c r="E45" s="2209"/>
      <c r="F45" s="2209"/>
      <c r="G45" s="1111">
        <f t="shared" ref="G45:I45" si="1">SUM(G42:G44)</f>
        <v>0</v>
      </c>
      <c r="H45" s="1111">
        <f t="shared" si="1"/>
        <v>0</v>
      </c>
      <c r="I45" s="1111">
        <f t="shared" si="1"/>
        <v>0</v>
      </c>
      <c r="J45" s="1111">
        <f>SUM(J42:J44)</f>
        <v>0</v>
      </c>
      <c r="K45" s="1227"/>
      <c r="L45" s="2216"/>
    </row>
    <row r="46" spans="1:35">
      <c r="J46" s="1703" t="s">
        <v>1858</v>
      </c>
    </row>
  </sheetData>
  <sheetProtection algorithmName="SHA-512" hashValue="l5YoSMLtWE6Gn+nZJIMZTJ0A79+yEUvgH+TB1x8LSESvQ0l+Kz04Y4qPdrYcCHe/pEqolsN76ZHbYZpabCgJnQ==" saltValue="Xfbmq8KbzD1rewkL4+KEeA==" spinCount="100000" sheet="1" objects="1" scenarios="1" formatCells="0" formatColumns="0" formatRows="0" insertColumns="0" insertRows="0"/>
  <mergeCells count="54">
    <mergeCell ref="B42:F42"/>
    <mergeCell ref="L42:L45"/>
    <mergeCell ref="B45:F45"/>
    <mergeCell ref="B30:B32"/>
    <mergeCell ref="C30:C32"/>
    <mergeCell ref="O30:O32"/>
    <mergeCell ref="B35:B38"/>
    <mergeCell ref="C35:C38"/>
    <mergeCell ref="O35:O38"/>
    <mergeCell ref="B25:B26"/>
    <mergeCell ref="C25:C26"/>
    <mergeCell ref="O25:O26"/>
    <mergeCell ref="B28:B29"/>
    <mergeCell ref="C28:C29"/>
    <mergeCell ref="D28:D29"/>
    <mergeCell ref="O28:O29"/>
    <mergeCell ref="B20:B22"/>
    <mergeCell ref="C20:C22"/>
    <mergeCell ref="O20:O22"/>
    <mergeCell ref="B23:B24"/>
    <mergeCell ref="C23:C24"/>
    <mergeCell ref="O23:O24"/>
    <mergeCell ref="Q9:S9"/>
    <mergeCell ref="U9:W9"/>
    <mergeCell ref="X9:Z9"/>
    <mergeCell ref="AA9:AC9"/>
    <mergeCell ref="B12:B13"/>
    <mergeCell ref="L12:L41"/>
    <mergeCell ref="O12:O13"/>
    <mergeCell ref="B14:B16"/>
    <mergeCell ref="C14:C16"/>
    <mergeCell ref="O14:O16"/>
    <mergeCell ref="B9:B10"/>
    <mergeCell ref="C9:C10"/>
    <mergeCell ref="D9:F9"/>
    <mergeCell ref="G9:J9"/>
    <mergeCell ref="N9:N10"/>
    <mergeCell ref="O9:O10"/>
    <mergeCell ref="L5:L11"/>
    <mergeCell ref="B1:C3"/>
    <mergeCell ref="D1:J3"/>
    <mergeCell ref="L1:L3"/>
    <mergeCell ref="B4:C4"/>
    <mergeCell ref="D4:J4"/>
    <mergeCell ref="B5:C5"/>
    <mergeCell ref="D5:J5"/>
    <mergeCell ref="B6:C6"/>
    <mergeCell ref="D6:J6"/>
    <mergeCell ref="K10:K11"/>
    <mergeCell ref="B11:E11"/>
    <mergeCell ref="G10:G11"/>
    <mergeCell ref="H10:H11"/>
    <mergeCell ref="I10:I11"/>
    <mergeCell ref="J10:J11"/>
  </mergeCells>
  <dataValidations count="8">
    <dataValidation type="list" allowBlank="1" showInputMessage="1" showErrorMessage="1" promptTitle="Complexity" prompt="What is the estimated complexity of the Utility Adjustment Sheet?_x000a_Simple = 1 - 3 Utility Agencies_x000a_Standard = 4 - 7 Utility Agencies_x000a_Complex = 8+ Utility Agencies" sqref="F39" xr:uid="{73A91B86-7614-462D-9DCA-66F632088208}">
      <formula1>$U$10:$W$10</formula1>
    </dataValidation>
    <dataValidation type="list" allowBlank="1" showInputMessage="1" showErrorMessage="1" promptTitle="Complexity" prompt="What is the complexity of the Sidewalk Profiles?" sqref="F27" xr:uid="{677CC199-422D-4B67-8DA5-B6EFC10E0711}">
      <formula1>$U$10:$W$10</formula1>
    </dataValidation>
    <dataValidation type="whole" operator="greaterThanOrEqual" allowBlank="1" showInputMessage="1" showErrorMessage="1" error="Input a whole number greater or equal to zero." sqref="E25:E26 E30:E32 E14:E17 E34 E21:E22" xr:uid="{7F7B2270-2CFC-45BD-BC6B-DBACF799813B}">
      <formula1>0</formula1>
    </dataValidation>
    <dataValidation type="decimal" operator="greaterThanOrEqual" allowBlank="1" showInputMessage="1" showErrorMessage="1" error="Input a positive number to an accuracy of 2 decimal places." sqref="E23:E24 E20 E27 E39 E36" xr:uid="{15BA17A1-CB10-40BF-B78E-DF29B1729B34}">
      <formula1>0</formula1>
    </dataValidation>
    <dataValidation type="whole" operator="greaterThanOrEqual" allowBlank="1" showInputMessage="1" showErrorMessage="1" error="Input a whole number greater than or equal to zero." sqref="E37:E38 E28:E29" xr:uid="{A9FB86F5-FE86-4C57-8FB8-B5E680F3A14D}">
      <formula1>0</formula1>
    </dataValidation>
    <dataValidation type="whole" allowBlank="1" showInputMessage="1" showErrorMessage="1" error="Enter 1 or 0._x000a_Yes=1_x000a_No=0" sqref="E18:E19 E33 E35 E40:E41 E43:E44 E12:E13" xr:uid="{42B63A7B-0AD9-4FB3-843B-DDADDBD3D432}">
      <formula1>0</formula1>
      <formula2>1</formula2>
    </dataValidation>
    <dataValidation type="list" allowBlank="1" showInputMessage="1" showErrorMessage="1" promptTitle="Complexity" prompt="What is the estimated complexity of the General Notes/Pay Item Notes Sheet?" sqref="F18" xr:uid="{988F2CCE-FC36-418A-AB2D-41848AAA5260}">
      <formula1>$U$10:$W$10</formula1>
    </dataValidation>
    <dataValidation type="list" allowBlank="1" showInputMessage="1" showErrorMessage="1" prompt="What is the estimated complexity of the roadway project?" sqref="F11" xr:uid="{41551DBE-EB98-4591-862F-D51AD2ABC156}">
      <formula1>$P$10:$T$10</formula1>
    </dataValidation>
  </dataValidations>
  <hyperlinks>
    <hyperlink ref="L4" r:id="rId1" display="Video Tutorial - A short webinar for the Drainage Plans tab" xr:uid="{E2566880-29FD-4984-91A8-7D5F3BC8D1EE}"/>
  </hyperlinks>
  <pageMargins left="0.7" right="0.7" top="0.75" bottom="0.75" header="0.3" footer="0.3"/>
  <pageSetup orientation="portrait"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3B6A4-90B5-4C70-A523-B3FA1C45727B}">
  <sheetPr codeName="Sheet16"/>
  <dimension ref="A1:AC92"/>
  <sheetViews>
    <sheetView showGridLines="0" topLeftCell="B1" zoomScale="85" zoomScaleNormal="85" workbookViewId="0">
      <selection activeCell="B1" sqref="B1:C3"/>
    </sheetView>
  </sheetViews>
  <sheetFormatPr defaultColWidth="9.109375" defaultRowHeight="13.8"/>
  <cols>
    <col min="1" max="1" width="12.109375" style="366" hidden="1" customWidth="1"/>
    <col min="2" max="2" width="6.6640625" style="366" customWidth="1"/>
    <col min="3" max="3" width="50.6640625" style="366" customWidth="1"/>
    <col min="4" max="10" width="14.6640625" style="366" customWidth="1"/>
    <col min="11" max="11" width="100.6640625" style="366" customWidth="1"/>
    <col min="12" max="12" width="70.6640625" style="366" customWidth="1"/>
    <col min="13" max="14" width="8.6640625" style="366" customWidth="1"/>
    <col min="15" max="15" width="8.6640625" style="366" hidden="1" customWidth="1"/>
    <col min="16" max="16" width="10.6640625" style="366" hidden="1" customWidth="1"/>
    <col min="17" max="22" width="10.6640625" style="1125" hidden="1" customWidth="1"/>
    <col min="23" max="25" width="10.6640625" style="1095" hidden="1" customWidth="1"/>
    <col min="26" max="26" width="10.6640625" style="366" hidden="1" customWidth="1"/>
    <col min="27" max="28" width="10.6640625" style="1095" hidden="1" customWidth="1"/>
    <col min="29" max="29" width="10.6640625" style="366" hidden="1" customWidth="1"/>
    <col min="30" max="16384" width="9.109375" style="366"/>
  </cols>
  <sheetData>
    <row r="1" spans="1:29" ht="15" customHeight="1">
      <c r="B1" s="2161" t="s">
        <v>592</v>
      </c>
      <c r="C1" s="2162"/>
      <c r="D1" s="2158" t="s">
        <v>2323</v>
      </c>
      <c r="E1" s="2158"/>
      <c r="F1" s="2158"/>
      <c r="G1" s="2158"/>
      <c r="H1" s="2158"/>
      <c r="I1" s="2158"/>
      <c r="J1" s="2158"/>
      <c r="K1" s="1083" t="str">
        <f>'Project Information'!B3</f>
        <v>Enter project name &amp; description</v>
      </c>
      <c r="L1" s="2145" t="s">
        <v>1819</v>
      </c>
      <c r="M1" s="1169"/>
      <c r="N1" s="1169"/>
      <c r="O1" s="1169"/>
      <c r="P1" s="1169"/>
      <c r="Q1" s="1171"/>
      <c r="R1" s="1171"/>
      <c r="S1" s="1171"/>
      <c r="T1" s="1171"/>
      <c r="U1" s="1172"/>
      <c r="V1" s="1172"/>
      <c r="W1" s="1173"/>
      <c r="X1" s="1173"/>
      <c r="Y1" s="1173"/>
      <c r="Z1" s="1170"/>
      <c r="AA1" s="1173"/>
      <c r="AB1" s="1173"/>
    </row>
    <row r="2" spans="1:29" ht="15" customHeight="1">
      <c r="B2" s="2163"/>
      <c r="C2" s="2164"/>
      <c r="D2" s="2159"/>
      <c r="E2" s="2159"/>
      <c r="F2" s="2159"/>
      <c r="G2" s="2159"/>
      <c r="H2" s="2159"/>
      <c r="I2" s="2159"/>
      <c r="J2" s="2159"/>
      <c r="K2" s="1084" t="str">
        <f>'Project Information'!B1</f>
        <v>999999-1-32-01</v>
      </c>
      <c r="L2" s="2146"/>
      <c r="M2" s="1169"/>
      <c r="N2" s="1169"/>
      <c r="O2" s="1169"/>
      <c r="P2" s="1169"/>
      <c r="Q2" s="1171"/>
      <c r="R2" s="1171"/>
      <c r="S2" s="1171"/>
      <c r="T2" s="1171"/>
      <c r="U2" s="1172"/>
      <c r="V2" s="1172"/>
      <c r="W2" s="1173"/>
      <c r="X2" s="1173"/>
      <c r="Y2" s="1173"/>
      <c r="Z2" s="1170"/>
      <c r="AA2" s="1173"/>
      <c r="AB2" s="1173"/>
    </row>
    <row r="3" spans="1:29" s="1086" customFormat="1" ht="15" customHeight="1" thickBot="1">
      <c r="B3" s="2165"/>
      <c r="C3" s="2166"/>
      <c r="D3" s="2160"/>
      <c r="E3" s="2160"/>
      <c r="F3" s="2160"/>
      <c r="G3" s="2160"/>
      <c r="H3" s="2160"/>
      <c r="I3" s="2160"/>
      <c r="J3" s="2160"/>
      <c r="K3" s="1085"/>
      <c r="L3" s="2147"/>
      <c r="M3" s="1169"/>
      <c r="N3" s="1169"/>
      <c r="O3" s="1169"/>
      <c r="P3" s="1169"/>
      <c r="Q3" s="1172"/>
      <c r="R3" s="1172"/>
      <c r="S3" s="1172"/>
      <c r="T3" s="1172"/>
      <c r="U3" s="1172"/>
      <c r="V3" s="1172"/>
      <c r="W3" s="1173"/>
      <c r="X3" s="1173"/>
      <c r="Y3" s="1173"/>
      <c r="Z3" s="1174"/>
      <c r="AA3" s="1173"/>
      <c r="AB3" s="1173"/>
    </row>
    <row r="4" spans="1:29" s="1086" customFormat="1" ht="30" customHeight="1" thickBot="1">
      <c r="B4" s="2223" t="s">
        <v>1396</v>
      </c>
      <c r="C4" s="2224"/>
      <c r="D4" s="2225" t="s">
        <v>1397</v>
      </c>
      <c r="E4" s="2225"/>
      <c r="F4" s="2225"/>
      <c r="G4" s="2225"/>
      <c r="H4" s="2225"/>
      <c r="I4" s="2225"/>
      <c r="J4" s="2225"/>
      <c r="K4" s="1139" t="s">
        <v>1398</v>
      </c>
      <c r="L4" s="1609" t="s">
        <v>2630</v>
      </c>
      <c r="M4" s="1175"/>
      <c r="N4" s="1175"/>
      <c r="O4" s="1175"/>
      <c r="P4" s="1175"/>
      <c r="Q4" s="1176"/>
      <c r="R4" s="1176"/>
      <c r="S4" s="1176"/>
      <c r="T4" s="1176"/>
      <c r="U4" s="1172"/>
      <c r="V4" s="1172"/>
      <c r="W4" s="1173"/>
      <c r="X4" s="1173"/>
      <c r="Y4" s="1173"/>
      <c r="Z4" s="1174"/>
      <c r="AA4" s="1173"/>
      <c r="AB4" s="1173"/>
    </row>
    <row r="5" spans="1:29" s="1086" customFormat="1" ht="30" customHeight="1">
      <c r="B5" s="2226" t="s">
        <v>1400</v>
      </c>
      <c r="C5" s="2227"/>
      <c r="D5" s="2228"/>
      <c r="E5" s="2228"/>
      <c r="F5" s="2228"/>
      <c r="G5" s="2228"/>
      <c r="H5" s="2228"/>
      <c r="I5" s="2228"/>
      <c r="J5" s="2228"/>
      <c r="K5" s="1087"/>
      <c r="L5" s="2278" t="s">
        <v>1820</v>
      </c>
      <c r="M5" s="1175"/>
      <c r="N5" s="1175"/>
      <c r="O5" s="1175"/>
      <c r="P5" s="1175"/>
      <c r="Q5" s="1176"/>
      <c r="R5" s="1176"/>
      <c r="S5" s="1176"/>
      <c r="T5" s="1176"/>
      <c r="U5" s="1172"/>
      <c r="V5" s="1172"/>
      <c r="W5" s="1173"/>
      <c r="X5" s="1173"/>
      <c r="Y5" s="1173"/>
      <c r="Z5" s="1174"/>
      <c r="AA5" s="1173"/>
      <c r="AB5" s="1173"/>
    </row>
    <row r="6" spans="1:29" s="1086" customFormat="1" ht="30" customHeight="1" thickBot="1">
      <c r="B6" s="2229" t="s">
        <v>1399</v>
      </c>
      <c r="C6" s="2230"/>
      <c r="D6" s="2231"/>
      <c r="E6" s="2231"/>
      <c r="F6" s="2231"/>
      <c r="G6" s="2231"/>
      <c r="H6" s="2231"/>
      <c r="I6" s="2231"/>
      <c r="J6" s="2231"/>
      <c r="K6" s="1088"/>
      <c r="L6" s="2279"/>
      <c r="M6" s="1175"/>
      <c r="N6" s="1175"/>
      <c r="O6" s="1175"/>
      <c r="P6" s="1175"/>
      <c r="Q6" s="1176"/>
      <c r="R6" s="1176"/>
      <c r="S6" s="1176"/>
      <c r="T6" s="1176"/>
      <c r="U6" s="1172"/>
      <c r="V6" s="1172"/>
      <c r="W6" s="1173"/>
      <c r="X6" s="1173"/>
      <c r="Y6" s="1173"/>
      <c r="Z6" s="1174"/>
      <c r="AA6" s="1173"/>
      <c r="AB6" s="1173"/>
    </row>
    <row r="7" spans="1:29" s="1086" customFormat="1" ht="15" customHeight="1">
      <c r="B7" s="1140" t="s">
        <v>1430</v>
      </c>
      <c r="C7" s="1141"/>
      <c r="D7" s="1142"/>
      <c r="E7" s="1142"/>
      <c r="F7" s="1142"/>
      <c r="G7" s="1142"/>
      <c r="H7" s="1142"/>
      <c r="I7" s="1142"/>
      <c r="J7" s="1142"/>
      <c r="K7" s="1143"/>
      <c r="L7" s="2279"/>
      <c r="M7" s="1175"/>
      <c r="N7" s="1175"/>
      <c r="O7" s="1175"/>
      <c r="P7" s="1175"/>
      <c r="Q7" s="1172"/>
      <c r="R7" s="1172"/>
      <c r="S7" s="1172"/>
      <c r="T7" s="1172"/>
      <c r="U7" s="1172"/>
      <c r="V7" s="1172"/>
      <c r="W7" s="1173"/>
      <c r="X7" s="1173"/>
      <c r="Y7" s="1173"/>
      <c r="Z7" s="1174"/>
      <c r="AA7" s="1173"/>
      <c r="AB7" s="1173"/>
    </row>
    <row r="8" spans="1:29" s="1086" customFormat="1" ht="15" customHeight="1" thickBot="1">
      <c r="B8" s="1144"/>
      <c r="C8" s="1145"/>
      <c r="D8" s="1146"/>
      <c r="E8" s="1146"/>
      <c r="F8" s="1146"/>
      <c r="G8" s="1146"/>
      <c r="H8" s="1146"/>
      <c r="I8" s="1146"/>
      <c r="J8" s="1146"/>
      <c r="K8" s="1147"/>
      <c r="L8" s="2279"/>
      <c r="M8" s="1175"/>
      <c r="N8" s="1175"/>
      <c r="O8" s="1175"/>
      <c r="P8" s="1175"/>
      <c r="Q8" s="1172"/>
      <c r="R8" s="1172"/>
      <c r="S8" s="1172"/>
      <c r="T8" s="1172"/>
      <c r="U8" s="1172"/>
      <c r="V8" s="1172"/>
      <c r="W8" s="1173"/>
      <c r="X8" s="1173"/>
      <c r="Y8" s="1173"/>
      <c r="Z8" s="1174"/>
      <c r="AA8" s="1173"/>
      <c r="AB8" s="1173"/>
    </row>
    <row r="9" spans="1:29" s="1089" customFormat="1" ht="30" customHeight="1">
      <c r="B9" s="2178" t="s">
        <v>79</v>
      </c>
      <c r="C9" s="2180" t="s">
        <v>190</v>
      </c>
      <c r="D9" s="2255" t="s">
        <v>1821</v>
      </c>
      <c r="E9" s="2255"/>
      <c r="F9" s="2255"/>
      <c r="G9" s="2182" t="s">
        <v>1822</v>
      </c>
      <c r="H9" s="2183"/>
      <c r="I9" s="2183"/>
      <c r="J9" s="2184"/>
      <c r="K9" s="1148" t="s">
        <v>1823</v>
      </c>
      <c r="L9" s="2279"/>
      <c r="M9" s="1175"/>
      <c r="N9" s="1175"/>
      <c r="O9" s="2192" t="s">
        <v>190</v>
      </c>
      <c r="P9" s="2239" t="s">
        <v>1870</v>
      </c>
      <c r="Q9" s="2238"/>
      <c r="R9" s="2238"/>
      <c r="S9" s="2238"/>
      <c r="T9" s="2240"/>
      <c r="U9" s="2239" t="s">
        <v>1915</v>
      </c>
      <c r="V9" s="2238"/>
      <c r="W9" s="2240"/>
      <c r="X9" s="2239" t="s">
        <v>1961</v>
      </c>
      <c r="Y9" s="2238"/>
      <c r="Z9" s="2240"/>
      <c r="AA9" s="2239" t="s">
        <v>1862</v>
      </c>
      <c r="AB9" s="2238"/>
      <c r="AC9" s="2240"/>
    </row>
    <row r="10" spans="1:29" s="1089" customFormat="1" ht="30" customHeight="1" thickBot="1">
      <c r="B10" s="2283"/>
      <c r="C10" s="2284"/>
      <c r="D10" s="1149" t="s">
        <v>1824</v>
      </c>
      <c r="E10" s="1150" t="s">
        <v>87</v>
      </c>
      <c r="F10" s="1149" t="s">
        <v>1825</v>
      </c>
      <c r="G10" s="1149" t="s">
        <v>1826</v>
      </c>
      <c r="H10" s="1149" t="s">
        <v>1827</v>
      </c>
      <c r="I10" s="1149" t="s">
        <v>1196</v>
      </c>
      <c r="J10" s="1149" t="s">
        <v>1828</v>
      </c>
      <c r="K10" s="1151" t="s">
        <v>1829</v>
      </c>
      <c r="L10" s="2279"/>
      <c r="M10" s="1175"/>
      <c r="N10" s="1175"/>
      <c r="O10" s="2195"/>
      <c r="P10" s="1635" t="s">
        <v>1927</v>
      </c>
      <c r="Q10" s="1636" t="s">
        <v>1859</v>
      </c>
      <c r="R10" s="1636" t="s">
        <v>1860</v>
      </c>
      <c r="S10" s="1636" t="s">
        <v>1861</v>
      </c>
      <c r="T10" s="1637" t="s">
        <v>1928</v>
      </c>
      <c r="U10" s="1636" t="s">
        <v>1884</v>
      </c>
      <c r="V10" s="1636" t="s">
        <v>1833</v>
      </c>
      <c r="W10" s="1637" t="s">
        <v>1834</v>
      </c>
      <c r="X10" s="1635" t="s">
        <v>1929</v>
      </c>
      <c r="Y10" s="1636" t="s">
        <v>1930</v>
      </c>
      <c r="Z10" s="1636" t="s">
        <v>1931</v>
      </c>
      <c r="AA10" s="1635" t="s">
        <v>1932</v>
      </c>
      <c r="AB10" s="1636" t="s">
        <v>1933</v>
      </c>
      <c r="AC10" s="1637" t="s">
        <v>1934</v>
      </c>
    </row>
    <row r="11" spans="1:29" ht="30" customHeight="1">
      <c r="A11" s="1095" t="s">
        <v>2324</v>
      </c>
      <c r="B11" s="2170" t="s">
        <v>1449</v>
      </c>
      <c r="C11" s="2173" t="s">
        <v>2325</v>
      </c>
      <c r="D11" s="1098" t="s">
        <v>2326</v>
      </c>
      <c r="E11" s="1679">
        <v>0</v>
      </c>
      <c r="F11" s="1209"/>
      <c r="G11" s="1098">
        <f>IF(E11=0,0,E11*IF(F11="Simple",U11,IF(F11="Standard",V11,IF(F11="Complex",W11,0))))</f>
        <v>0</v>
      </c>
      <c r="H11" s="1090">
        <v>0</v>
      </c>
      <c r="I11" s="1090">
        <v>0</v>
      </c>
      <c r="J11" s="1090">
        <v>0</v>
      </c>
      <c r="K11" s="1091"/>
      <c r="L11" s="2174" t="s">
        <v>1883</v>
      </c>
      <c r="M11" s="1170"/>
      <c r="N11" s="1170"/>
      <c r="O11" s="2176" t="s">
        <v>1449</v>
      </c>
      <c r="P11" s="1365"/>
      <c r="Q11" s="1255"/>
      <c r="R11" s="1179"/>
      <c r="S11" s="1321"/>
      <c r="T11" s="1180"/>
      <c r="U11" s="1321">
        <v>4</v>
      </c>
      <c r="V11" s="1321">
        <v>8</v>
      </c>
      <c r="W11" s="1321">
        <v>12</v>
      </c>
      <c r="X11" s="1260"/>
      <c r="Y11" s="1323"/>
      <c r="Z11" s="1274"/>
      <c r="AA11" s="1260"/>
      <c r="AB11" s="1321"/>
      <c r="AC11" s="1180"/>
    </row>
    <row r="12" spans="1:29" ht="30" customHeight="1">
      <c r="A12" s="1095" t="s">
        <v>2327</v>
      </c>
      <c r="B12" s="2172"/>
      <c r="C12" s="2136"/>
      <c r="D12" s="1644" t="s">
        <v>2032</v>
      </c>
      <c r="E12" s="1658">
        <v>0</v>
      </c>
      <c r="F12" s="1631"/>
      <c r="G12" s="1238">
        <f>IF(E12=0,0,E12*IF(F12="Simple",U12,IF(F12="Standard",V12,IF(F12="Complex",W12,0))))</f>
        <v>0</v>
      </c>
      <c r="H12" s="1093">
        <v>0</v>
      </c>
      <c r="I12" s="1093">
        <v>0</v>
      </c>
      <c r="J12" s="1093">
        <v>0</v>
      </c>
      <c r="K12" s="1681"/>
      <c r="L12" s="2175"/>
      <c r="M12" s="1170"/>
      <c r="N12" s="1170"/>
      <c r="O12" s="2176"/>
      <c r="P12" s="1365"/>
      <c r="Q12" s="1255"/>
      <c r="R12" s="1179"/>
      <c r="S12" s="1321"/>
      <c r="T12" s="1180"/>
      <c r="U12" s="1321">
        <v>8</v>
      </c>
      <c r="V12" s="1321">
        <v>24</v>
      </c>
      <c r="W12" s="1321">
        <v>40</v>
      </c>
      <c r="X12" s="1260"/>
      <c r="Y12" s="1323"/>
      <c r="Z12" s="1274"/>
      <c r="AA12" s="1260"/>
      <c r="AB12" s="1323"/>
      <c r="AC12" s="1277"/>
    </row>
    <row r="13" spans="1:29" ht="30" customHeight="1">
      <c r="A13" s="1095" t="s">
        <v>2328</v>
      </c>
      <c r="B13" s="1154" t="s">
        <v>1459</v>
      </c>
      <c r="C13" s="1218" t="s">
        <v>1629</v>
      </c>
      <c r="D13" s="1238" t="s">
        <v>85</v>
      </c>
      <c r="E13" s="1658">
        <v>0</v>
      </c>
      <c r="F13" s="1631"/>
      <c r="G13" s="1238">
        <f>IF(E13=0,0,IF(F13="Simple",U13,IF(F13="Standard",V13,IF(F13="Complex",W13,0))))</f>
        <v>0</v>
      </c>
      <c r="H13" s="1093">
        <v>0</v>
      </c>
      <c r="I13" s="1093">
        <v>0</v>
      </c>
      <c r="J13" s="1093">
        <v>0</v>
      </c>
      <c r="K13" s="1094"/>
      <c r="L13" s="2175"/>
      <c r="M13" s="1170"/>
      <c r="N13" s="1170"/>
      <c r="O13" s="1680" t="s">
        <v>1459</v>
      </c>
      <c r="P13" s="1365"/>
      <c r="Q13" s="1255"/>
      <c r="R13" s="1179"/>
      <c r="S13" s="1321"/>
      <c r="T13" s="1180"/>
      <c r="U13" s="1321">
        <v>8</v>
      </c>
      <c r="V13" s="1321">
        <v>24</v>
      </c>
      <c r="W13" s="1181">
        <v>40</v>
      </c>
      <c r="X13" s="1260"/>
      <c r="Y13" s="1323"/>
      <c r="Z13" s="1274"/>
      <c r="AA13" s="1260"/>
      <c r="AB13" s="1323"/>
      <c r="AC13" s="1277"/>
    </row>
    <row r="14" spans="1:29" ht="30" customHeight="1">
      <c r="A14" s="1095" t="s">
        <v>2329</v>
      </c>
      <c r="B14" s="1154" t="s">
        <v>1460</v>
      </c>
      <c r="C14" s="1218" t="s">
        <v>1628</v>
      </c>
      <c r="D14" s="1238" t="s">
        <v>85</v>
      </c>
      <c r="E14" s="1658">
        <v>0</v>
      </c>
      <c r="F14" s="1631"/>
      <c r="G14" s="1238">
        <f>IF(E14=0,0,IF(F14="Simple",U14,IF(F14="Standard",V14,IF(F14="Complex",W14,0))))</f>
        <v>0</v>
      </c>
      <c r="H14" s="1093">
        <v>0</v>
      </c>
      <c r="I14" s="1093">
        <v>0</v>
      </c>
      <c r="J14" s="1093">
        <v>0</v>
      </c>
      <c r="K14" s="1094"/>
      <c r="L14" s="2175"/>
      <c r="M14" s="1170"/>
      <c r="N14" s="1170"/>
      <c r="O14" s="1680" t="s">
        <v>1460</v>
      </c>
      <c r="P14" s="1367"/>
      <c r="Q14" s="1255"/>
      <c r="R14" s="1179"/>
      <c r="S14" s="1321"/>
      <c r="T14" s="1180"/>
      <c r="U14" s="1321">
        <v>4</v>
      </c>
      <c r="V14" s="1321">
        <v>12</v>
      </c>
      <c r="W14" s="1275">
        <v>20</v>
      </c>
      <c r="X14" s="1260"/>
      <c r="Y14" s="1323"/>
      <c r="Z14" s="1274"/>
      <c r="AA14" s="1260"/>
      <c r="AB14" s="1323"/>
      <c r="AC14" s="1277"/>
    </row>
    <row r="15" spans="1:29" ht="30" customHeight="1">
      <c r="A15" s="1095" t="s">
        <v>2330</v>
      </c>
      <c r="B15" s="1155" t="s">
        <v>1461</v>
      </c>
      <c r="C15" s="1218" t="s">
        <v>2331</v>
      </c>
      <c r="D15" s="1238" t="s">
        <v>85</v>
      </c>
      <c r="E15" s="1658">
        <v>0</v>
      </c>
      <c r="F15" s="1631"/>
      <c r="G15" s="1238">
        <f>IF(E15=0,0,IF(F15="Simple",U15,IF(F15="Standard",V15,IF(F15="Complex",W15,0))))</f>
        <v>0</v>
      </c>
      <c r="H15" s="1093">
        <v>0</v>
      </c>
      <c r="I15" s="1093">
        <v>0</v>
      </c>
      <c r="J15" s="1093">
        <v>0</v>
      </c>
      <c r="K15" s="1094"/>
      <c r="L15" s="2175"/>
      <c r="M15" s="1170"/>
      <c r="N15" s="1170"/>
      <c r="O15" s="1659" t="s">
        <v>1461</v>
      </c>
      <c r="P15" s="1365"/>
      <c r="Q15" s="1255"/>
      <c r="R15" s="1179"/>
      <c r="S15" s="1321"/>
      <c r="T15" s="1180"/>
      <c r="U15" s="1321">
        <v>4</v>
      </c>
      <c r="V15" s="1321">
        <v>8</v>
      </c>
      <c r="W15" s="1819">
        <v>16</v>
      </c>
      <c r="X15" s="1260"/>
      <c r="Y15" s="1323"/>
      <c r="Z15" s="1274"/>
      <c r="AA15" s="1260"/>
      <c r="AB15" s="1323"/>
      <c r="AC15" s="1277"/>
    </row>
    <row r="16" spans="1:29" ht="30" customHeight="1">
      <c r="A16" s="1095" t="s">
        <v>2332</v>
      </c>
      <c r="B16" s="1630" t="s">
        <v>1462</v>
      </c>
      <c r="C16" s="1218" t="s">
        <v>2333</v>
      </c>
      <c r="D16" s="1238" t="s">
        <v>2334</v>
      </c>
      <c r="E16" s="1645">
        <v>0</v>
      </c>
      <c r="F16" s="1631"/>
      <c r="G16" s="1238">
        <f>ROUNDUP((ROUND(E16,2))*(IF(F16="Simple",U16,(IF(F16="Standard",V16,(IF(F16="Complex",W16,0)))))),0)</f>
        <v>0</v>
      </c>
      <c r="H16" s="1093">
        <v>0</v>
      </c>
      <c r="I16" s="1093">
        <v>0</v>
      </c>
      <c r="J16" s="1093">
        <v>0</v>
      </c>
      <c r="K16" s="1094"/>
      <c r="L16" s="2175"/>
      <c r="M16" s="1170"/>
      <c r="N16" s="1170"/>
      <c r="O16" s="1680" t="s">
        <v>1462</v>
      </c>
      <c r="P16" s="1369"/>
      <c r="Q16" s="1364"/>
      <c r="R16" s="1192"/>
      <c r="S16" s="1193"/>
      <c r="T16" s="1374"/>
      <c r="U16" s="1321">
        <v>4</v>
      </c>
      <c r="V16" s="1321">
        <v>8</v>
      </c>
      <c r="W16" s="1321">
        <v>12</v>
      </c>
      <c r="X16" s="1260"/>
      <c r="Y16" s="1323"/>
      <c r="Z16" s="1274"/>
      <c r="AA16" s="1260"/>
      <c r="AB16" s="1323"/>
      <c r="AC16" s="1277"/>
    </row>
    <row r="17" spans="1:29" ht="30" customHeight="1">
      <c r="A17" s="1095" t="s">
        <v>2335</v>
      </c>
      <c r="B17" s="1630" t="s">
        <v>1463</v>
      </c>
      <c r="C17" s="1642" t="s">
        <v>135</v>
      </c>
      <c r="D17" s="1238" t="s">
        <v>85</v>
      </c>
      <c r="E17" s="1658">
        <v>0</v>
      </c>
      <c r="F17" s="1631"/>
      <c r="G17" s="1238">
        <f>IF(E17=0,0,IF(F17="Simple",U17,IF(F17="Standard",V17,IF(F17="Complex",W17,0))))</f>
        <v>0</v>
      </c>
      <c r="H17" s="1093">
        <v>0</v>
      </c>
      <c r="I17" s="1093">
        <v>0</v>
      </c>
      <c r="J17" s="1093">
        <v>0</v>
      </c>
      <c r="K17" s="1681"/>
      <c r="L17" s="2175"/>
      <c r="M17" s="1170"/>
      <c r="N17" s="1170"/>
      <c r="O17" s="1680" t="s">
        <v>1463</v>
      </c>
      <c r="P17" s="1365"/>
      <c r="Q17" s="1255"/>
      <c r="R17" s="1179"/>
      <c r="S17" s="1321"/>
      <c r="T17" s="1180"/>
      <c r="U17" s="1321">
        <v>4</v>
      </c>
      <c r="V17" s="1321">
        <v>20</v>
      </c>
      <c r="W17" s="1321">
        <v>40</v>
      </c>
      <c r="X17" s="1260"/>
      <c r="Y17" s="1323"/>
      <c r="Z17" s="1274"/>
      <c r="AA17" s="1260"/>
      <c r="AB17" s="1321"/>
      <c r="AC17" s="1277"/>
    </row>
    <row r="18" spans="1:29" ht="30" customHeight="1">
      <c r="A18" s="1095" t="s">
        <v>2336</v>
      </c>
      <c r="B18" s="2189" t="s">
        <v>1464</v>
      </c>
      <c r="C18" s="2280" t="s">
        <v>142</v>
      </c>
      <c r="D18" s="1644" t="s">
        <v>2337</v>
      </c>
      <c r="E18" s="1092">
        <v>0</v>
      </c>
      <c r="F18" s="1631"/>
      <c r="G18" s="1238">
        <f>IF(E18=0,0,E18*IF(F18="Simple",U18,IF(F18="Standard",V18,IF(F18="Complex",W18,0))))</f>
        <v>0</v>
      </c>
      <c r="H18" s="1093">
        <v>0</v>
      </c>
      <c r="I18" s="1093">
        <v>0</v>
      </c>
      <c r="J18" s="1093">
        <v>0</v>
      </c>
      <c r="K18" s="1681"/>
      <c r="L18" s="2175"/>
      <c r="M18" s="1170"/>
      <c r="N18" s="1170"/>
      <c r="O18" s="2281" t="s">
        <v>1464</v>
      </c>
      <c r="P18" s="1365"/>
      <c r="Q18" s="1255"/>
      <c r="R18" s="1179"/>
      <c r="S18" s="1321"/>
      <c r="T18" s="1180"/>
      <c r="U18" s="1321">
        <v>24</v>
      </c>
      <c r="V18" s="1321">
        <v>42</v>
      </c>
      <c r="W18" s="1321">
        <v>60</v>
      </c>
      <c r="X18" s="1260"/>
      <c r="Y18" s="1323"/>
      <c r="Z18" s="1274"/>
      <c r="AA18" s="1260"/>
      <c r="AB18" s="1321"/>
      <c r="AC18" s="1277"/>
    </row>
    <row r="19" spans="1:29" ht="30" customHeight="1">
      <c r="A19" s="1095" t="s">
        <v>2338</v>
      </c>
      <c r="B19" s="2191"/>
      <c r="C19" s="2280"/>
      <c r="D19" s="1644" t="s">
        <v>2032</v>
      </c>
      <c r="E19" s="1658">
        <v>0</v>
      </c>
      <c r="F19" s="1631"/>
      <c r="G19" s="1238">
        <f>IF(E19=0,0,IF(F19="Simple",U19,IF(F19="Standard",V19,IF(F19="Complex",W19,0))))</f>
        <v>0</v>
      </c>
      <c r="H19" s="1093">
        <v>0</v>
      </c>
      <c r="I19" s="1093">
        <v>0</v>
      </c>
      <c r="J19" s="1093">
        <v>0</v>
      </c>
      <c r="K19" s="1681"/>
      <c r="L19" s="2175"/>
      <c r="M19" s="1170"/>
      <c r="N19" s="1170"/>
      <c r="O19" s="2282"/>
      <c r="P19" s="1365"/>
      <c r="Q19" s="1255"/>
      <c r="R19" s="1179"/>
      <c r="S19" s="1321"/>
      <c r="T19" s="1180"/>
      <c r="U19" s="1321">
        <v>8</v>
      </c>
      <c r="V19" s="1321">
        <v>12</v>
      </c>
      <c r="W19" s="1321">
        <v>16</v>
      </c>
      <c r="X19" s="1260"/>
      <c r="Y19" s="1323"/>
      <c r="Z19" s="1274"/>
      <c r="AA19" s="1260"/>
      <c r="AB19" s="1321"/>
      <c r="AC19" s="1277"/>
    </row>
    <row r="20" spans="1:29" ht="30" customHeight="1">
      <c r="A20" s="1095" t="s">
        <v>2339</v>
      </c>
      <c r="B20" s="1155" t="s">
        <v>1465</v>
      </c>
      <c r="C20" s="1642" t="s">
        <v>2340</v>
      </c>
      <c r="D20" s="1644" t="s">
        <v>85</v>
      </c>
      <c r="E20" s="1658">
        <v>0</v>
      </c>
      <c r="F20" s="1631"/>
      <c r="G20" s="1238">
        <f>IF(E20=0,0,IF(F20="Simple",U20,IF(F20="Standard",V20,IF(F20="Complex",W20,0))))</f>
        <v>0</v>
      </c>
      <c r="H20" s="1093">
        <v>0</v>
      </c>
      <c r="I20" s="1093">
        <v>0</v>
      </c>
      <c r="J20" s="1093">
        <v>0</v>
      </c>
      <c r="K20" s="1681"/>
      <c r="L20" s="2175"/>
      <c r="M20" s="1170"/>
      <c r="N20" s="1170"/>
      <c r="O20" s="1659" t="s">
        <v>1465</v>
      </c>
      <c r="P20" s="1365"/>
      <c r="Q20" s="1255"/>
      <c r="R20" s="1179"/>
      <c r="S20" s="1321"/>
      <c r="T20" s="1180"/>
      <c r="U20" s="1821">
        <v>8</v>
      </c>
      <c r="V20" s="1413">
        <v>16</v>
      </c>
      <c r="W20" s="1413">
        <v>24</v>
      </c>
      <c r="X20" s="1433"/>
      <c r="Y20" s="1323"/>
      <c r="Z20" s="1274"/>
      <c r="AA20" s="1433"/>
      <c r="AB20" s="1413"/>
      <c r="AC20" s="1277"/>
    </row>
    <row r="21" spans="1:29" ht="30" customHeight="1">
      <c r="A21" s="1095" t="s">
        <v>2341</v>
      </c>
      <c r="B21" s="2177" t="s">
        <v>2571</v>
      </c>
      <c r="C21" s="1454" t="s">
        <v>2342</v>
      </c>
      <c r="D21" s="1644" t="s">
        <v>2343</v>
      </c>
      <c r="E21" s="1092">
        <v>0</v>
      </c>
      <c r="F21" s="1631"/>
      <c r="G21" s="1238">
        <f>IF(E21=0,0,E21*IF(F21="Simple",U21,IF(F21="Standard",V21,IF(F21="Complex",W21,0))))</f>
        <v>0</v>
      </c>
      <c r="H21" s="1093">
        <v>0</v>
      </c>
      <c r="I21" s="1093">
        <v>0</v>
      </c>
      <c r="J21" s="1093">
        <v>0</v>
      </c>
      <c r="K21" s="1681"/>
      <c r="L21" s="2175"/>
      <c r="M21" s="1170"/>
      <c r="N21" s="1170"/>
      <c r="O21" s="2176" t="s">
        <v>2571</v>
      </c>
      <c r="P21" s="1822"/>
      <c r="Q21" s="1179"/>
      <c r="R21" s="1280"/>
      <c r="S21" s="1179"/>
      <c r="T21" s="1280"/>
      <c r="U21" s="1178">
        <v>60</v>
      </c>
      <c r="V21" s="1321">
        <v>80</v>
      </c>
      <c r="W21" s="1321">
        <v>100</v>
      </c>
      <c r="X21" s="1260"/>
      <c r="Y21" s="1323"/>
      <c r="Z21" s="1274"/>
      <c r="AA21" s="1260"/>
      <c r="AB21" s="1321"/>
      <c r="AC21" s="1277"/>
    </row>
    <row r="22" spans="1:29" ht="30" customHeight="1">
      <c r="A22" s="1095" t="s">
        <v>2344</v>
      </c>
      <c r="B22" s="2171"/>
      <c r="C22" s="2134" t="s">
        <v>2345</v>
      </c>
      <c r="D22" s="1644" t="s">
        <v>2346</v>
      </c>
      <c r="E22" s="1092">
        <v>0</v>
      </c>
      <c r="F22" s="1631"/>
      <c r="G22" s="1238">
        <f>IF(E22=0,0,E22*IF(F22="Simple",U22,IF(F22="Standard",V22,IF(F22="Complex",W22,0))))</f>
        <v>0</v>
      </c>
      <c r="H22" s="1093">
        <v>0</v>
      </c>
      <c r="I22" s="1093">
        <v>0</v>
      </c>
      <c r="J22" s="1093">
        <v>0</v>
      </c>
      <c r="K22" s="1681"/>
      <c r="L22" s="2175"/>
      <c r="M22" s="1170"/>
      <c r="N22" s="1170"/>
      <c r="O22" s="2176"/>
      <c r="P22" s="1822"/>
      <c r="Q22" s="1179"/>
      <c r="R22" s="1280"/>
      <c r="S22" s="1179"/>
      <c r="T22" s="1280"/>
      <c r="U22" s="1178">
        <v>120</v>
      </c>
      <c r="V22" s="1321">
        <v>200</v>
      </c>
      <c r="W22" s="1321">
        <v>300</v>
      </c>
      <c r="X22" s="1260"/>
      <c r="Y22" s="1179"/>
      <c r="Z22" s="1276"/>
      <c r="AA22" s="1260"/>
      <c r="AB22" s="1321"/>
      <c r="AC22" s="1277"/>
    </row>
    <row r="23" spans="1:29" ht="30" customHeight="1">
      <c r="A23" s="1095" t="s">
        <v>2347</v>
      </c>
      <c r="B23" s="2171"/>
      <c r="C23" s="2135"/>
      <c r="D23" s="1644" t="s">
        <v>2348</v>
      </c>
      <c r="E23" s="1092">
        <v>0</v>
      </c>
      <c r="F23" s="1631"/>
      <c r="G23" s="1238">
        <f>IF(E23=0,0,E23*IF(F23="Simple",U23,IF(F23="Standard",V23,IF(F23="Complex",W23,0))))</f>
        <v>0</v>
      </c>
      <c r="H23" s="1093">
        <v>0</v>
      </c>
      <c r="I23" s="1093">
        <v>0</v>
      </c>
      <c r="J23" s="1093">
        <v>0</v>
      </c>
      <c r="K23" s="1681"/>
      <c r="L23" s="2175"/>
      <c r="M23" s="1170"/>
      <c r="N23" s="1170"/>
      <c r="O23" s="2176"/>
      <c r="P23" s="1822"/>
      <c r="Q23" s="1179"/>
      <c r="R23" s="1280"/>
      <c r="S23" s="1179"/>
      <c r="T23" s="1280"/>
      <c r="U23" s="1178">
        <v>220</v>
      </c>
      <c r="V23" s="1321">
        <v>300</v>
      </c>
      <c r="W23" s="1321">
        <v>400</v>
      </c>
      <c r="X23" s="1260"/>
      <c r="Y23" s="1274"/>
      <c r="Z23" s="1276"/>
      <c r="AA23" s="1260"/>
      <c r="AB23" s="1321"/>
      <c r="AC23" s="1277"/>
    </row>
    <row r="24" spans="1:29" ht="30" customHeight="1">
      <c r="A24" s="1095" t="s">
        <v>2349</v>
      </c>
      <c r="B24" s="2171"/>
      <c r="C24" s="2135"/>
      <c r="D24" s="1644" t="s">
        <v>2350</v>
      </c>
      <c r="E24" s="1658">
        <v>0</v>
      </c>
      <c r="F24" s="1157"/>
      <c r="G24" s="1640">
        <f>IF(SUM(E22:E23)=0,0,ROUNDUP(E24*X24,0))</f>
        <v>0</v>
      </c>
      <c r="H24" s="1093">
        <v>0</v>
      </c>
      <c r="I24" s="1093">
        <v>0</v>
      </c>
      <c r="J24" s="1093">
        <v>0</v>
      </c>
      <c r="K24" s="1681"/>
      <c r="L24" s="2175"/>
      <c r="M24" s="1170"/>
      <c r="N24" s="1170"/>
      <c r="O24" s="2176"/>
      <c r="P24" s="1822"/>
      <c r="Q24" s="1179"/>
      <c r="R24" s="1280"/>
      <c r="S24" s="1179"/>
      <c r="T24" s="1280"/>
      <c r="U24" s="1178"/>
      <c r="V24" s="1321"/>
      <c r="W24" s="1180"/>
      <c r="X24" s="1280">
        <v>80</v>
      </c>
      <c r="Y24" s="1274"/>
      <c r="Z24" s="1289"/>
      <c r="AA24" s="1280"/>
      <c r="AB24" s="1321"/>
      <c r="AC24" s="1277"/>
    </row>
    <row r="25" spans="1:29" ht="30" customHeight="1">
      <c r="A25" s="1095" t="s">
        <v>2351</v>
      </c>
      <c r="B25" s="2171"/>
      <c r="C25" s="2134" t="s">
        <v>2353</v>
      </c>
      <c r="D25" s="1644" t="s">
        <v>2346</v>
      </c>
      <c r="E25" s="1092">
        <v>0</v>
      </c>
      <c r="F25" s="1631"/>
      <c r="G25" s="1238">
        <f>IF(E25=0,0,E25*IF(F25="Simple",U25,IF(F25="Standard",V25,IF(F25="Complex",W25,0))))</f>
        <v>0</v>
      </c>
      <c r="H25" s="1093">
        <v>0</v>
      </c>
      <c r="I25" s="1093">
        <v>0</v>
      </c>
      <c r="J25" s="1093">
        <v>0</v>
      </c>
      <c r="K25" s="1681"/>
      <c r="L25" s="2175"/>
      <c r="M25" s="1170"/>
      <c r="N25" s="1170"/>
      <c r="O25" s="2176"/>
      <c r="P25" s="1823"/>
      <c r="Q25" s="1179"/>
      <c r="R25" s="1280"/>
      <c r="S25" s="1179"/>
      <c r="T25" s="1280"/>
      <c r="U25" s="1178">
        <v>128</v>
      </c>
      <c r="V25" s="1321">
        <v>208</v>
      </c>
      <c r="W25" s="1321">
        <v>308</v>
      </c>
      <c r="X25" s="1260"/>
      <c r="Y25" s="1274"/>
      <c r="Z25" s="1289"/>
      <c r="AA25" s="1280"/>
      <c r="AB25" s="1321"/>
      <c r="AC25" s="1277"/>
    </row>
    <row r="26" spans="1:29" ht="30" customHeight="1">
      <c r="A26" s="1095" t="s">
        <v>2352</v>
      </c>
      <c r="B26" s="2171"/>
      <c r="C26" s="2135"/>
      <c r="D26" s="1644" t="s">
        <v>2348</v>
      </c>
      <c r="E26" s="1092">
        <v>0</v>
      </c>
      <c r="F26" s="1631"/>
      <c r="G26" s="1238">
        <f>IF(E26=0,0,E26*IF(F26="Simple",U26,IF(F26="Standard",V26,IF(F26="Complex",W26,0))))</f>
        <v>0</v>
      </c>
      <c r="H26" s="1093">
        <v>0</v>
      </c>
      <c r="I26" s="1093">
        <v>0</v>
      </c>
      <c r="J26" s="1093">
        <v>0</v>
      </c>
      <c r="K26" s="1681"/>
      <c r="L26" s="2175"/>
      <c r="M26" s="1170"/>
      <c r="N26" s="1170"/>
      <c r="O26" s="2176"/>
      <c r="P26" s="1822"/>
      <c r="Q26" s="1179"/>
      <c r="R26" s="1280"/>
      <c r="S26" s="1179"/>
      <c r="T26" s="1280"/>
      <c r="U26" s="1178">
        <v>228</v>
      </c>
      <c r="V26" s="1321">
        <v>308</v>
      </c>
      <c r="W26" s="1321">
        <v>408</v>
      </c>
      <c r="X26" s="1260"/>
      <c r="Y26" s="1274"/>
      <c r="Z26" s="1641"/>
      <c r="AA26" s="1280"/>
      <c r="AB26" s="1321"/>
      <c r="AC26" s="1277"/>
    </row>
    <row r="27" spans="1:29" ht="30" customHeight="1">
      <c r="A27" s="1095" t="s">
        <v>2354</v>
      </c>
      <c r="B27" s="2171"/>
      <c r="C27" s="2135"/>
      <c r="D27" s="1644" t="s">
        <v>2350</v>
      </c>
      <c r="E27" s="1658">
        <v>0</v>
      </c>
      <c r="F27" s="1157"/>
      <c r="G27" s="1640">
        <f>IF(SUM(E25:E26)=0,0,ROUNDUP(E27*X27,0))</f>
        <v>0</v>
      </c>
      <c r="H27" s="1093">
        <v>0</v>
      </c>
      <c r="I27" s="1093">
        <v>0</v>
      </c>
      <c r="J27" s="1093">
        <v>0</v>
      </c>
      <c r="K27" s="1681"/>
      <c r="L27" s="2175"/>
      <c r="M27" s="1170"/>
      <c r="N27" s="1170"/>
      <c r="O27" s="2176"/>
      <c r="P27" s="1822"/>
      <c r="Q27" s="1179"/>
      <c r="R27" s="1280"/>
      <c r="S27" s="1179"/>
      <c r="T27" s="1280"/>
      <c r="U27" s="1178"/>
      <c r="V27" s="1321"/>
      <c r="W27" s="1180"/>
      <c r="X27" s="1280">
        <v>80</v>
      </c>
      <c r="Y27" s="1274"/>
      <c r="Z27" s="1641"/>
      <c r="AA27" s="1280"/>
      <c r="AB27" s="1321"/>
      <c r="AC27" s="1277"/>
    </row>
    <row r="28" spans="1:29" ht="30" customHeight="1">
      <c r="A28" s="1095" t="s">
        <v>2355</v>
      </c>
      <c r="B28" s="2172"/>
      <c r="C28" s="1218" t="s">
        <v>2358</v>
      </c>
      <c r="D28" s="1644" t="s">
        <v>2358</v>
      </c>
      <c r="E28" s="1658">
        <v>0</v>
      </c>
      <c r="F28" s="1631"/>
      <c r="G28" s="1238">
        <f>IF(E28=0,0,E28*IF(F28="Simple",U28,IF(F28="Standard",V28,IF(F28="Complex",W28,0))))</f>
        <v>0</v>
      </c>
      <c r="H28" s="1093">
        <v>0</v>
      </c>
      <c r="I28" s="1093">
        <v>0</v>
      </c>
      <c r="J28" s="1093">
        <v>0</v>
      </c>
      <c r="K28" s="1681"/>
      <c r="L28" s="2175"/>
      <c r="M28" s="1170"/>
      <c r="N28" s="1170"/>
      <c r="O28" s="2176"/>
      <c r="P28" s="1823"/>
      <c r="Q28" s="1179"/>
      <c r="R28" s="1280"/>
      <c r="S28" s="1179"/>
      <c r="T28" s="1280"/>
      <c r="U28" s="1178">
        <v>20</v>
      </c>
      <c r="V28" s="1179">
        <v>40</v>
      </c>
      <c r="W28" s="1289">
        <v>60</v>
      </c>
      <c r="X28" s="1280"/>
      <c r="Y28" s="1274"/>
      <c r="Z28" s="1641"/>
      <c r="AA28" s="1280"/>
      <c r="AB28" s="1321"/>
      <c r="AC28" s="1277"/>
    </row>
    <row r="29" spans="1:29" ht="30" customHeight="1">
      <c r="A29" s="1095" t="s">
        <v>2356</v>
      </c>
      <c r="B29" s="2177" t="s">
        <v>1466</v>
      </c>
      <c r="C29" s="2134" t="s">
        <v>2360</v>
      </c>
      <c r="D29" s="2273" t="s">
        <v>2361</v>
      </c>
      <c r="E29" s="1092">
        <v>0</v>
      </c>
      <c r="F29" s="1644" t="s">
        <v>1884</v>
      </c>
      <c r="G29" s="1238">
        <f>IF(E29=0,0,E29*U29)</f>
        <v>0</v>
      </c>
      <c r="H29" s="1093">
        <v>0</v>
      </c>
      <c r="I29" s="1093">
        <v>0</v>
      </c>
      <c r="J29" s="1093">
        <v>0</v>
      </c>
      <c r="K29" s="1681"/>
      <c r="L29" s="2175"/>
      <c r="M29" s="1170"/>
      <c r="N29" s="1170"/>
      <c r="O29" s="2176" t="s">
        <v>1466</v>
      </c>
      <c r="P29" s="1822"/>
      <c r="Q29" s="1179"/>
      <c r="R29" s="1280"/>
      <c r="S29" s="1179"/>
      <c r="T29" s="1289"/>
      <c r="U29" s="1321">
        <v>7</v>
      </c>
      <c r="V29" s="1321"/>
      <c r="W29" s="1321"/>
      <c r="X29" s="1260"/>
      <c r="Y29" s="1274"/>
      <c r="Z29" s="1276"/>
      <c r="AA29" s="1260"/>
      <c r="AB29" s="1321"/>
      <c r="AC29" s="1277"/>
    </row>
    <row r="30" spans="1:29" ht="30" customHeight="1">
      <c r="A30" s="1095" t="s">
        <v>2357</v>
      </c>
      <c r="B30" s="2171"/>
      <c r="C30" s="2135"/>
      <c r="D30" s="2285"/>
      <c r="E30" s="1092">
        <v>0</v>
      </c>
      <c r="F30" s="1644" t="s">
        <v>1833</v>
      </c>
      <c r="G30" s="1238">
        <f>IF(E30=0,0,E30*V30)</f>
        <v>0</v>
      </c>
      <c r="H30" s="1093">
        <v>0</v>
      </c>
      <c r="I30" s="1093">
        <v>0</v>
      </c>
      <c r="J30" s="1093">
        <v>0</v>
      </c>
      <c r="K30" s="1681"/>
      <c r="L30" s="2175"/>
      <c r="M30" s="1170"/>
      <c r="N30" s="1170"/>
      <c r="O30" s="2176"/>
      <c r="P30" s="1822"/>
      <c r="Q30" s="1179"/>
      <c r="R30" s="1255"/>
      <c r="S30" s="1321"/>
      <c r="T30" s="1180"/>
      <c r="U30" s="1321"/>
      <c r="V30" s="1321">
        <v>9</v>
      </c>
      <c r="W30" s="1321"/>
      <c r="X30" s="1260"/>
      <c r="Y30" s="1274"/>
      <c r="Z30" s="1276"/>
      <c r="AA30" s="1260"/>
      <c r="AB30" s="1321"/>
      <c r="AC30" s="1277"/>
    </row>
    <row r="31" spans="1:29" ht="30" customHeight="1">
      <c r="A31" s="1095" t="s">
        <v>2359</v>
      </c>
      <c r="B31" s="2171"/>
      <c r="C31" s="2135"/>
      <c r="D31" s="2274"/>
      <c r="E31" s="1092">
        <v>0</v>
      </c>
      <c r="F31" s="1644" t="s">
        <v>1834</v>
      </c>
      <c r="G31" s="1238">
        <f>IF(E31=0,0,E31*W31)</f>
        <v>0</v>
      </c>
      <c r="H31" s="1093">
        <v>0</v>
      </c>
      <c r="I31" s="1093">
        <v>0</v>
      </c>
      <c r="J31" s="1093">
        <v>0</v>
      </c>
      <c r="K31" s="1681"/>
      <c r="L31" s="2175"/>
      <c r="M31" s="1170"/>
      <c r="N31" s="1170"/>
      <c r="O31" s="2176"/>
      <c r="P31" s="1365"/>
      <c r="Q31" s="1255"/>
      <c r="R31" s="1179"/>
      <c r="S31" s="1321"/>
      <c r="T31" s="1180"/>
      <c r="U31" s="1321"/>
      <c r="V31" s="1321"/>
      <c r="W31" s="1321">
        <v>11</v>
      </c>
      <c r="X31" s="1260"/>
      <c r="Y31" s="1323"/>
      <c r="Z31" s="1274"/>
      <c r="AA31" s="1260"/>
      <c r="AB31" s="1321"/>
      <c r="AC31" s="1277"/>
    </row>
    <row r="32" spans="1:29" ht="30" customHeight="1">
      <c r="A32" s="1095" t="s">
        <v>2362</v>
      </c>
      <c r="B32" s="2171"/>
      <c r="C32" s="2134" t="s">
        <v>2365</v>
      </c>
      <c r="D32" s="2273" t="s">
        <v>2361</v>
      </c>
      <c r="E32" s="1092">
        <v>0</v>
      </c>
      <c r="F32" s="1644" t="s">
        <v>1884</v>
      </c>
      <c r="G32" s="1238">
        <f>IF(E32=0,0,E32*U32)</f>
        <v>0</v>
      </c>
      <c r="H32" s="1093">
        <v>0</v>
      </c>
      <c r="I32" s="1093">
        <v>0</v>
      </c>
      <c r="J32" s="1093">
        <v>0</v>
      </c>
      <c r="K32" s="1681"/>
      <c r="L32" s="2175"/>
      <c r="M32" s="1170"/>
      <c r="N32" s="1170"/>
      <c r="O32" s="2176"/>
      <c r="P32" s="1365"/>
      <c r="Q32" s="1255"/>
      <c r="R32" s="1179"/>
      <c r="S32" s="1321"/>
      <c r="T32" s="1180"/>
      <c r="U32" s="1321">
        <v>14</v>
      </c>
      <c r="V32" s="1321"/>
      <c r="W32" s="1321"/>
      <c r="X32" s="1260"/>
      <c r="Y32" s="1323"/>
      <c r="Z32" s="1274"/>
      <c r="AA32" s="1260"/>
      <c r="AB32" s="1321"/>
      <c r="AC32" s="1277"/>
    </row>
    <row r="33" spans="1:29" ht="30" customHeight="1">
      <c r="A33" s="1095" t="s">
        <v>2363</v>
      </c>
      <c r="B33" s="2171"/>
      <c r="C33" s="2135"/>
      <c r="D33" s="2285"/>
      <c r="E33" s="1092">
        <v>0</v>
      </c>
      <c r="F33" s="1644" t="s">
        <v>1833</v>
      </c>
      <c r="G33" s="1238">
        <f>IF(E33=0,0,E33*V33)</f>
        <v>0</v>
      </c>
      <c r="H33" s="1093">
        <v>0</v>
      </c>
      <c r="I33" s="1093">
        <v>0</v>
      </c>
      <c r="J33" s="1093">
        <v>0</v>
      </c>
      <c r="K33" s="1681"/>
      <c r="L33" s="2175"/>
      <c r="M33" s="1170"/>
      <c r="N33" s="1170"/>
      <c r="O33" s="2176"/>
      <c r="P33" s="1365"/>
      <c r="Q33" s="1255"/>
      <c r="R33" s="1179"/>
      <c r="S33" s="1321"/>
      <c r="T33" s="1180"/>
      <c r="U33" s="1321"/>
      <c r="V33" s="1321">
        <v>24</v>
      </c>
      <c r="W33" s="1321"/>
      <c r="X33" s="1260"/>
      <c r="Y33" s="1323"/>
      <c r="Z33" s="1274"/>
      <c r="AA33" s="1260"/>
      <c r="AB33" s="1321"/>
      <c r="AC33" s="1277"/>
    </row>
    <row r="34" spans="1:29" ht="30" customHeight="1">
      <c r="A34" s="1095" t="s">
        <v>2364</v>
      </c>
      <c r="B34" s="2172"/>
      <c r="C34" s="2135"/>
      <c r="D34" s="2274"/>
      <c r="E34" s="1092">
        <v>0</v>
      </c>
      <c r="F34" s="1644" t="s">
        <v>1834</v>
      </c>
      <c r="G34" s="1238">
        <f>IF(E34=0,0,E34*W34)</f>
        <v>0</v>
      </c>
      <c r="H34" s="1093">
        <v>0</v>
      </c>
      <c r="I34" s="1093">
        <v>0</v>
      </c>
      <c r="J34" s="1093">
        <v>0</v>
      </c>
      <c r="K34" s="1681"/>
      <c r="L34" s="2175"/>
      <c r="M34" s="1170"/>
      <c r="N34" s="1170"/>
      <c r="O34" s="2176"/>
      <c r="P34" s="1365"/>
      <c r="Q34" s="1255"/>
      <c r="R34" s="1179"/>
      <c r="S34" s="1321"/>
      <c r="T34" s="1180"/>
      <c r="U34" s="1321"/>
      <c r="V34" s="1321"/>
      <c r="W34" s="1321">
        <v>34</v>
      </c>
      <c r="X34" s="1260"/>
      <c r="Y34" s="1323"/>
      <c r="Z34" s="1274"/>
      <c r="AA34" s="1260"/>
      <c r="AB34" s="1321"/>
      <c r="AC34" s="1277"/>
    </row>
    <row r="35" spans="1:29" ht="30" customHeight="1">
      <c r="A35" s="1095" t="s">
        <v>2366</v>
      </c>
      <c r="B35" s="2177" t="s">
        <v>1467</v>
      </c>
      <c r="C35" s="2134" t="s">
        <v>2369</v>
      </c>
      <c r="D35" s="2273" t="s">
        <v>2370</v>
      </c>
      <c r="E35" s="1645">
        <v>0</v>
      </c>
      <c r="F35" s="1644" t="s">
        <v>1884</v>
      </c>
      <c r="G35" s="1238">
        <f>ROUNDUP(IF(E35=0,0,E35*U35),0)</f>
        <v>0</v>
      </c>
      <c r="H35" s="1093">
        <v>0</v>
      </c>
      <c r="I35" s="1093">
        <v>0</v>
      </c>
      <c r="J35" s="1093">
        <v>0</v>
      </c>
      <c r="K35" s="1681"/>
      <c r="L35" s="2175"/>
      <c r="M35" s="1170"/>
      <c r="N35" s="1170"/>
      <c r="O35" s="2176" t="s">
        <v>1467</v>
      </c>
      <c r="P35" s="1365"/>
      <c r="Q35" s="1255"/>
      <c r="R35" s="1179"/>
      <c r="S35" s="1321"/>
      <c r="T35" s="1180"/>
      <c r="U35" s="1321">
        <v>14</v>
      </c>
      <c r="V35" s="1321"/>
      <c r="W35" s="1321"/>
      <c r="X35" s="1260"/>
      <c r="Y35" s="1323"/>
      <c r="Z35" s="1274"/>
      <c r="AA35" s="1260"/>
      <c r="AB35" s="1321"/>
      <c r="AC35" s="1277"/>
    </row>
    <row r="36" spans="1:29" ht="30" customHeight="1">
      <c r="A36" s="1095" t="s">
        <v>2367</v>
      </c>
      <c r="B36" s="2171"/>
      <c r="C36" s="2135"/>
      <c r="D36" s="2285"/>
      <c r="E36" s="1645">
        <v>0</v>
      </c>
      <c r="F36" s="1644" t="s">
        <v>1833</v>
      </c>
      <c r="G36" s="1238">
        <f>ROUNDUP(IF(E36=0,0,E36*V36),0)</f>
        <v>0</v>
      </c>
      <c r="H36" s="1093">
        <v>0</v>
      </c>
      <c r="I36" s="1093">
        <v>0</v>
      </c>
      <c r="J36" s="1093">
        <v>0</v>
      </c>
      <c r="K36" s="1681"/>
      <c r="L36" s="2175"/>
      <c r="M36" s="1170"/>
      <c r="N36" s="1170"/>
      <c r="O36" s="2176"/>
      <c r="P36" s="1365"/>
      <c r="Q36" s="1255"/>
      <c r="R36" s="1179"/>
      <c r="S36" s="1321"/>
      <c r="T36" s="1180"/>
      <c r="U36" s="1321"/>
      <c r="V36" s="1321">
        <v>20</v>
      </c>
      <c r="W36" s="1321"/>
      <c r="X36" s="1260"/>
      <c r="Y36" s="1323"/>
      <c r="Z36" s="1274"/>
      <c r="AA36" s="1260"/>
      <c r="AB36" s="1321"/>
      <c r="AC36" s="1277"/>
    </row>
    <row r="37" spans="1:29" ht="30" customHeight="1">
      <c r="A37" s="1095" t="s">
        <v>2368</v>
      </c>
      <c r="B37" s="2171"/>
      <c r="C37" s="2135"/>
      <c r="D37" s="2274"/>
      <c r="E37" s="1645">
        <v>0</v>
      </c>
      <c r="F37" s="1644" t="s">
        <v>1834</v>
      </c>
      <c r="G37" s="1238">
        <f>ROUNDUP(IF(E37=0,0,E37*W37),0)</f>
        <v>0</v>
      </c>
      <c r="H37" s="1093">
        <v>0</v>
      </c>
      <c r="I37" s="1093">
        <v>0</v>
      </c>
      <c r="J37" s="1093">
        <v>0</v>
      </c>
      <c r="K37" s="1681"/>
      <c r="L37" s="2175"/>
      <c r="M37" s="1170"/>
      <c r="N37" s="1170"/>
      <c r="O37" s="2176"/>
      <c r="P37" s="1365"/>
      <c r="Q37" s="1255"/>
      <c r="R37" s="1179"/>
      <c r="S37" s="1321"/>
      <c r="T37" s="1180"/>
      <c r="U37" s="1321"/>
      <c r="V37" s="1321"/>
      <c r="W37" s="1321">
        <v>26</v>
      </c>
      <c r="X37" s="1260"/>
      <c r="Y37" s="1323"/>
      <c r="Z37" s="1274"/>
      <c r="AA37" s="1260"/>
      <c r="AB37" s="1321"/>
      <c r="AC37" s="1277"/>
    </row>
    <row r="38" spans="1:29" ht="30" customHeight="1">
      <c r="A38" s="1095" t="s">
        <v>2371</v>
      </c>
      <c r="B38" s="2171"/>
      <c r="C38" s="2136"/>
      <c r="D38" s="1644" t="s">
        <v>2374</v>
      </c>
      <c r="E38" s="1092">
        <v>0</v>
      </c>
      <c r="F38" s="1157"/>
      <c r="G38" s="1640">
        <f>E38*X38</f>
        <v>0</v>
      </c>
      <c r="H38" s="1093">
        <v>0</v>
      </c>
      <c r="I38" s="1093">
        <v>0</v>
      </c>
      <c r="J38" s="1093">
        <v>0</v>
      </c>
      <c r="K38" s="1681"/>
      <c r="L38" s="2175"/>
      <c r="M38" s="1170"/>
      <c r="N38" s="1170"/>
      <c r="O38" s="2176"/>
      <c r="P38" s="1365"/>
      <c r="Q38" s="1255"/>
      <c r="R38" s="1179"/>
      <c r="S38" s="1321"/>
      <c r="T38" s="1180"/>
      <c r="U38" s="1321"/>
      <c r="V38" s="1321"/>
      <c r="W38" s="1321"/>
      <c r="X38" s="1260">
        <v>2</v>
      </c>
      <c r="Y38" s="1323"/>
      <c r="Z38" s="1274"/>
      <c r="AA38" s="1260"/>
      <c r="AB38" s="1321"/>
      <c r="AC38" s="1277"/>
    </row>
    <row r="39" spans="1:29" ht="30" customHeight="1">
      <c r="A39" s="1095" t="s">
        <v>2372</v>
      </c>
      <c r="B39" s="2177" t="s">
        <v>1468</v>
      </c>
      <c r="C39" s="2134" t="s">
        <v>2376</v>
      </c>
      <c r="D39" s="2273" t="s">
        <v>1867</v>
      </c>
      <c r="E39" s="1092">
        <v>0</v>
      </c>
      <c r="F39" s="1644" t="s">
        <v>1884</v>
      </c>
      <c r="G39" s="1238">
        <f>IF(E39=0,0,E39*U39)</f>
        <v>0</v>
      </c>
      <c r="H39" s="1093">
        <v>0</v>
      </c>
      <c r="I39" s="1093">
        <v>0</v>
      </c>
      <c r="J39" s="1093">
        <v>0</v>
      </c>
      <c r="K39" s="1681"/>
      <c r="L39" s="2175"/>
      <c r="M39" s="1170"/>
      <c r="N39" s="1170"/>
      <c r="O39" s="2176" t="s">
        <v>1468</v>
      </c>
      <c r="P39" s="1365"/>
      <c r="Q39" s="1255"/>
      <c r="R39" s="1179"/>
      <c r="S39" s="1321"/>
      <c r="T39" s="1180"/>
      <c r="U39" s="1321">
        <v>50</v>
      </c>
      <c r="V39" s="1321"/>
      <c r="W39" s="1321"/>
      <c r="X39" s="1260"/>
      <c r="Y39" s="1323"/>
      <c r="Z39" s="1274"/>
      <c r="AA39" s="1260"/>
      <c r="AB39" s="1321"/>
      <c r="AC39" s="1277"/>
    </row>
    <row r="40" spans="1:29" ht="30" customHeight="1">
      <c r="A40" s="1095" t="s">
        <v>2373</v>
      </c>
      <c r="B40" s="2171"/>
      <c r="C40" s="2135"/>
      <c r="D40" s="2285"/>
      <c r="E40" s="1092">
        <v>0</v>
      </c>
      <c r="F40" s="1644" t="s">
        <v>1833</v>
      </c>
      <c r="G40" s="1238">
        <f>IF(E40=0,0,E40*V40)</f>
        <v>0</v>
      </c>
      <c r="H40" s="1093">
        <v>0</v>
      </c>
      <c r="I40" s="1093">
        <v>0</v>
      </c>
      <c r="J40" s="1093">
        <v>0</v>
      </c>
      <c r="K40" s="1681"/>
      <c r="L40" s="2175"/>
      <c r="M40" s="1170"/>
      <c r="N40" s="1170"/>
      <c r="O40" s="2176"/>
      <c r="P40" s="1365"/>
      <c r="Q40" s="1255"/>
      <c r="R40" s="1179"/>
      <c r="S40" s="1321"/>
      <c r="T40" s="1180"/>
      <c r="U40" s="1321"/>
      <c r="V40" s="1321">
        <v>75</v>
      </c>
      <c r="W40" s="1321"/>
      <c r="X40" s="1260"/>
      <c r="Y40" s="1323"/>
      <c r="Z40" s="1274"/>
      <c r="AA40" s="1260"/>
      <c r="AB40" s="1321"/>
      <c r="AC40" s="1277"/>
    </row>
    <row r="41" spans="1:29" ht="30" customHeight="1">
      <c r="A41" s="1095" t="s">
        <v>2375</v>
      </c>
      <c r="B41" s="2171"/>
      <c r="C41" s="2135"/>
      <c r="D41" s="2274"/>
      <c r="E41" s="1092">
        <v>0</v>
      </c>
      <c r="F41" s="1644" t="s">
        <v>1834</v>
      </c>
      <c r="G41" s="1238">
        <f>IF(E41=0,0,E41*W41)</f>
        <v>0</v>
      </c>
      <c r="H41" s="1093">
        <v>0</v>
      </c>
      <c r="I41" s="1093">
        <v>0</v>
      </c>
      <c r="J41" s="1093">
        <v>0</v>
      </c>
      <c r="K41" s="1681"/>
      <c r="L41" s="2175"/>
      <c r="M41" s="1170"/>
      <c r="N41" s="1170"/>
      <c r="O41" s="2176"/>
      <c r="P41" s="1365"/>
      <c r="Q41" s="1255"/>
      <c r="R41" s="1179"/>
      <c r="S41" s="1321"/>
      <c r="T41" s="1180"/>
      <c r="U41" s="1321"/>
      <c r="V41" s="1321"/>
      <c r="W41" s="1321">
        <v>100</v>
      </c>
      <c r="X41" s="1260"/>
      <c r="Y41" s="1323"/>
      <c r="Z41" s="1274"/>
      <c r="AA41" s="1260"/>
      <c r="AB41" s="1321"/>
      <c r="AC41" s="1277"/>
    </row>
    <row r="42" spans="1:29" ht="30" customHeight="1">
      <c r="A42" s="1095" t="s">
        <v>2377</v>
      </c>
      <c r="B42" s="2172"/>
      <c r="C42" s="2135"/>
      <c r="D42" s="1644" t="s">
        <v>2572</v>
      </c>
      <c r="E42" s="1092">
        <v>0</v>
      </c>
      <c r="F42" s="1631"/>
      <c r="G42" s="1238">
        <f>IF(E42=0,0,E42*IF(F42="Simple",U42,IF(F42="Standard",V42,IF(F42="Complex",W42,0))))</f>
        <v>0</v>
      </c>
      <c r="H42" s="1093">
        <v>0</v>
      </c>
      <c r="I42" s="1093">
        <v>0</v>
      </c>
      <c r="J42" s="1093">
        <v>0</v>
      </c>
      <c r="K42" s="1681"/>
      <c r="L42" s="2175"/>
      <c r="M42" s="1170"/>
      <c r="N42" s="1170"/>
      <c r="O42" s="2176"/>
      <c r="P42" s="1365"/>
      <c r="Q42" s="1255"/>
      <c r="R42" s="1179"/>
      <c r="S42" s="1321"/>
      <c r="T42" s="1180"/>
      <c r="U42" s="1321">
        <v>12</v>
      </c>
      <c r="V42" s="1321">
        <v>16</v>
      </c>
      <c r="W42" s="1321">
        <v>20</v>
      </c>
      <c r="X42" s="1260"/>
      <c r="Y42" s="1323"/>
      <c r="Z42" s="1274"/>
      <c r="AA42" s="1260"/>
      <c r="AB42" s="1321"/>
      <c r="AC42" s="1277"/>
    </row>
    <row r="43" spans="1:29" ht="30" customHeight="1">
      <c r="A43" s="1095" t="s">
        <v>2378</v>
      </c>
      <c r="B43" s="1630" t="s">
        <v>1469</v>
      </c>
      <c r="C43" s="369" t="s">
        <v>1480</v>
      </c>
      <c r="D43" s="1644" t="s">
        <v>2337</v>
      </c>
      <c r="E43" s="1092">
        <v>0</v>
      </c>
      <c r="F43" s="1631"/>
      <c r="G43" s="1238">
        <f>IF(E43=0,0,E43*IF(F43="Simple",U43,IF(F43="Standard",V43,IF(F43="Complex",W43,0))))</f>
        <v>0</v>
      </c>
      <c r="H43" s="1093">
        <v>0</v>
      </c>
      <c r="I43" s="1093">
        <v>0</v>
      </c>
      <c r="J43" s="1093">
        <v>0</v>
      </c>
      <c r="K43" s="1681"/>
      <c r="L43" s="2175"/>
      <c r="M43" s="1170"/>
      <c r="N43" s="1170"/>
      <c r="O43" s="1680" t="s">
        <v>1469</v>
      </c>
      <c r="P43" s="1365"/>
      <c r="Q43" s="1255"/>
      <c r="R43" s="1179"/>
      <c r="S43" s="1321"/>
      <c r="T43" s="1180"/>
      <c r="U43" s="1321">
        <v>36</v>
      </c>
      <c r="V43" s="1321">
        <v>52</v>
      </c>
      <c r="W43" s="1321">
        <v>68</v>
      </c>
      <c r="X43" s="1260"/>
      <c r="Y43" s="1323"/>
      <c r="Z43" s="1274"/>
      <c r="AA43" s="1260"/>
      <c r="AB43" s="1321"/>
      <c r="AC43" s="1277"/>
    </row>
    <row r="44" spans="1:29" ht="30" customHeight="1">
      <c r="A44" s="1095" t="s">
        <v>2379</v>
      </c>
      <c r="B44" s="2177" t="s">
        <v>1470</v>
      </c>
      <c r="C44" s="2134" t="s">
        <v>143</v>
      </c>
      <c r="D44" s="1238" t="s">
        <v>1775</v>
      </c>
      <c r="E44" s="1092">
        <v>0</v>
      </c>
      <c r="F44" s="1631"/>
      <c r="G44" s="1238">
        <f>ROUNDUP(IF(E44=0,0,(E44*IF(F44="Simple",U44,IF(F44="Standard",V44,IF(F44="Complex",W44,0))))),0)</f>
        <v>0</v>
      </c>
      <c r="H44" s="1093">
        <v>0</v>
      </c>
      <c r="I44" s="1093">
        <v>0</v>
      </c>
      <c r="J44" s="1093">
        <v>0</v>
      </c>
      <c r="K44" s="1681"/>
      <c r="L44" s="2175"/>
      <c r="M44" s="1170"/>
      <c r="N44" s="1170"/>
      <c r="O44" s="2176" t="s">
        <v>1470</v>
      </c>
      <c r="P44" s="1365"/>
      <c r="Q44" s="1255"/>
      <c r="R44" s="1179"/>
      <c r="S44" s="1321"/>
      <c r="T44" s="1180"/>
      <c r="U44" s="1321">
        <v>3</v>
      </c>
      <c r="V44" s="1321">
        <v>3.5</v>
      </c>
      <c r="W44" s="1321">
        <v>4</v>
      </c>
      <c r="X44" s="1260"/>
      <c r="Y44" s="1323"/>
      <c r="Z44" s="1274"/>
      <c r="AA44" s="1260"/>
      <c r="AB44" s="1321"/>
      <c r="AC44" s="1277"/>
    </row>
    <row r="45" spans="1:29" ht="30" customHeight="1">
      <c r="A45" s="1095" t="s">
        <v>2380</v>
      </c>
      <c r="B45" s="2172"/>
      <c r="C45" s="2136"/>
      <c r="D45" s="1644" t="s">
        <v>2383</v>
      </c>
      <c r="E45" s="1092">
        <v>0</v>
      </c>
      <c r="F45" s="1157"/>
      <c r="G45" s="1640">
        <f>E45*X45</f>
        <v>0</v>
      </c>
      <c r="H45" s="1093">
        <v>0</v>
      </c>
      <c r="I45" s="1093">
        <v>0</v>
      </c>
      <c r="J45" s="1093">
        <v>0</v>
      </c>
      <c r="K45" s="1681"/>
      <c r="L45" s="2175"/>
      <c r="M45" s="1170"/>
      <c r="N45" s="1170"/>
      <c r="O45" s="2176"/>
      <c r="P45" s="1365"/>
      <c r="Q45" s="1255"/>
      <c r="R45" s="1179"/>
      <c r="S45" s="1321"/>
      <c r="T45" s="1180"/>
      <c r="U45" s="1321"/>
      <c r="V45" s="1321"/>
      <c r="W45" s="1321"/>
      <c r="X45" s="1260">
        <v>3</v>
      </c>
      <c r="Y45" s="1323"/>
      <c r="Z45" s="1274"/>
      <c r="AA45" s="1260"/>
      <c r="AB45" s="1321"/>
      <c r="AC45" s="1277"/>
    </row>
    <row r="46" spans="1:29" ht="30" customHeight="1">
      <c r="A46" s="1095" t="s">
        <v>2381</v>
      </c>
      <c r="B46" s="1630" t="s">
        <v>1471</v>
      </c>
      <c r="C46" s="1642" t="s">
        <v>144</v>
      </c>
      <c r="D46" s="1644" t="s">
        <v>2385</v>
      </c>
      <c r="E46" s="1092">
        <v>0</v>
      </c>
      <c r="F46" s="1631"/>
      <c r="G46" s="1238">
        <f>ROUNDUP(IF(E46=0,0,X46+(E46*IF(F46="Simple",U46,IF(F46="Standard",V46,IF(F46="Complex",W46,0))))),0)</f>
        <v>0</v>
      </c>
      <c r="H46" s="1093">
        <v>0</v>
      </c>
      <c r="I46" s="1093">
        <v>0</v>
      </c>
      <c r="J46" s="1093">
        <v>0</v>
      </c>
      <c r="K46" s="1681"/>
      <c r="L46" s="2175"/>
      <c r="M46" s="1170"/>
      <c r="N46" s="1170"/>
      <c r="O46" s="1680" t="s">
        <v>1471</v>
      </c>
      <c r="P46" s="1365"/>
      <c r="Q46" s="1255"/>
      <c r="R46" s="1179"/>
      <c r="S46" s="1321"/>
      <c r="T46" s="1180"/>
      <c r="U46" s="1321">
        <v>0.15</v>
      </c>
      <c r="V46" s="1321">
        <v>0.2</v>
      </c>
      <c r="W46" s="1321">
        <v>0.25</v>
      </c>
      <c r="X46" s="1260">
        <v>2</v>
      </c>
      <c r="Y46" s="1323"/>
      <c r="Z46" s="1274"/>
      <c r="AA46" s="1260"/>
      <c r="AB46" s="1321"/>
      <c r="AC46" s="1277"/>
    </row>
    <row r="47" spans="1:29" ht="30" customHeight="1">
      <c r="A47" s="1095" t="s">
        <v>2382</v>
      </c>
      <c r="B47" s="1154" t="s">
        <v>1812</v>
      </c>
      <c r="C47" s="1642" t="s">
        <v>2578</v>
      </c>
      <c r="D47" s="1644" t="s">
        <v>2387</v>
      </c>
      <c r="E47" s="1092">
        <v>0</v>
      </c>
      <c r="F47" s="1631"/>
      <c r="G47" s="1238">
        <f>ROUNDUP(IF(E47=0,0,E47*IF(F47="Simple",U47,IF(F47="Standard",V47,IF(F47="Complex",W47,0)))),0)</f>
        <v>0</v>
      </c>
      <c r="H47" s="1093">
        <v>0</v>
      </c>
      <c r="I47" s="1093">
        <v>0</v>
      </c>
      <c r="J47" s="1093">
        <v>0</v>
      </c>
      <c r="K47" s="1681"/>
      <c r="L47" s="2175"/>
      <c r="M47" s="1170"/>
      <c r="N47" s="1170"/>
      <c r="O47" s="1680" t="s">
        <v>1812</v>
      </c>
      <c r="P47" s="1365"/>
      <c r="Q47" s="1255"/>
      <c r="R47" s="1179"/>
      <c r="S47" s="1321"/>
      <c r="T47" s="1180"/>
      <c r="U47" s="1321">
        <v>2</v>
      </c>
      <c r="V47" s="1321">
        <v>2.5</v>
      </c>
      <c r="W47" s="1321">
        <v>3</v>
      </c>
      <c r="X47" s="1260"/>
      <c r="Y47" s="1323"/>
      <c r="Z47" s="1274"/>
      <c r="AA47" s="1260"/>
      <c r="AB47" s="1321"/>
      <c r="AC47" s="1277"/>
    </row>
    <row r="48" spans="1:29" ht="30" customHeight="1">
      <c r="A48" s="1095" t="s">
        <v>2384</v>
      </c>
      <c r="B48" s="2171" t="s">
        <v>1472</v>
      </c>
      <c r="C48" s="1642" t="s">
        <v>2389</v>
      </c>
      <c r="D48" s="1644" t="s">
        <v>2390</v>
      </c>
      <c r="E48" s="1092">
        <v>0</v>
      </c>
      <c r="F48" s="1631"/>
      <c r="G48" s="1238">
        <f>IF(E48=0,0,E48*IF(F48="Simple",U48,IF(F48="Standard",V48,IF(F48="Complex",W48,0))))</f>
        <v>0</v>
      </c>
      <c r="H48" s="1093">
        <v>0</v>
      </c>
      <c r="I48" s="1093">
        <v>0</v>
      </c>
      <c r="J48" s="1093">
        <v>0</v>
      </c>
      <c r="K48" s="1681"/>
      <c r="L48" s="2175"/>
      <c r="M48" s="1170"/>
      <c r="N48" s="1170"/>
      <c r="O48" s="2176" t="s">
        <v>1472</v>
      </c>
      <c r="P48" s="1365"/>
      <c r="Q48" s="1255"/>
      <c r="R48" s="1179"/>
      <c r="S48" s="1321"/>
      <c r="T48" s="1180"/>
      <c r="U48" s="1321">
        <v>12</v>
      </c>
      <c r="V48" s="1321">
        <v>16</v>
      </c>
      <c r="W48" s="1321">
        <v>20</v>
      </c>
      <c r="X48" s="1260"/>
      <c r="Y48" s="1323"/>
      <c r="Z48" s="1274"/>
      <c r="AA48" s="1260"/>
      <c r="AB48" s="1321"/>
      <c r="AC48" s="1277"/>
    </row>
    <row r="49" spans="1:29" ht="30" customHeight="1">
      <c r="A49" s="1095" t="s">
        <v>2386</v>
      </c>
      <c r="B49" s="2172"/>
      <c r="C49" s="1642" t="s">
        <v>2594</v>
      </c>
      <c r="D49" s="1644" t="s">
        <v>2390</v>
      </c>
      <c r="E49" s="1092">
        <v>0</v>
      </c>
      <c r="F49" s="1631"/>
      <c r="G49" s="1238">
        <f>IF(E49=0,0,E49*IF(F49="Simple",U49,IF(F49="Standard",V49,IF(F49="Complex",W49,0))))</f>
        <v>0</v>
      </c>
      <c r="H49" s="1093">
        <v>0</v>
      </c>
      <c r="I49" s="1093">
        <v>0</v>
      </c>
      <c r="J49" s="1093">
        <v>0</v>
      </c>
      <c r="K49" s="1681"/>
      <c r="L49" s="2175"/>
      <c r="M49" s="1170"/>
      <c r="N49" s="1170"/>
      <c r="O49" s="2176"/>
      <c r="P49" s="1365"/>
      <c r="Q49" s="1255"/>
      <c r="R49" s="1179"/>
      <c r="S49" s="1321"/>
      <c r="T49" s="1180"/>
      <c r="U49" s="1321">
        <v>2</v>
      </c>
      <c r="V49" s="1321">
        <v>3</v>
      </c>
      <c r="W49" s="1321">
        <v>4</v>
      </c>
      <c r="X49" s="1260"/>
      <c r="Y49" s="1323"/>
      <c r="Z49" s="1274"/>
      <c r="AA49" s="1260"/>
      <c r="AB49" s="1321"/>
      <c r="AC49" s="1277"/>
    </row>
    <row r="50" spans="1:29" ht="30" customHeight="1">
      <c r="A50" s="1095" t="s">
        <v>2388</v>
      </c>
      <c r="B50" s="1630" t="s">
        <v>1473</v>
      </c>
      <c r="C50" s="1642" t="s">
        <v>2393</v>
      </c>
      <c r="D50" s="1644" t="s">
        <v>2394</v>
      </c>
      <c r="E50" s="1824">
        <v>0</v>
      </c>
      <c r="F50" s="1631"/>
      <c r="G50" s="1238">
        <f>IF(E50=0,0,E50*IF(F50="Simple",U50,IF(F50="Standard",V50,IF(F50="Complex",W50,0))))</f>
        <v>0</v>
      </c>
      <c r="H50" s="1093">
        <v>0</v>
      </c>
      <c r="I50" s="1093">
        <v>0</v>
      </c>
      <c r="J50" s="1093">
        <v>0</v>
      </c>
      <c r="K50" s="1681"/>
      <c r="L50" s="2175"/>
      <c r="M50" s="1170"/>
      <c r="N50" s="1170"/>
      <c r="O50" s="1680" t="s">
        <v>1473</v>
      </c>
      <c r="P50" s="1365"/>
      <c r="Q50" s="1255"/>
      <c r="R50" s="1179"/>
      <c r="S50" s="1321"/>
      <c r="T50" s="1180"/>
      <c r="U50" s="1321">
        <v>8</v>
      </c>
      <c r="V50" s="1321">
        <v>10</v>
      </c>
      <c r="W50" s="1321">
        <v>12</v>
      </c>
      <c r="X50" s="1260"/>
      <c r="Y50" s="1323"/>
      <c r="Z50" s="1274"/>
      <c r="AA50" s="1260"/>
      <c r="AB50" s="1321"/>
      <c r="AC50" s="1277"/>
    </row>
    <row r="51" spans="1:29" ht="30" customHeight="1">
      <c r="A51" s="1095" t="s">
        <v>2391</v>
      </c>
      <c r="B51" s="1630" t="s">
        <v>1474</v>
      </c>
      <c r="C51" s="1642" t="s">
        <v>2396</v>
      </c>
      <c r="D51" s="1644" t="s">
        <v>1830</v>
      </c>
      <c r="E51" s="1133">
        <v>0</v>
      </c>
      <c r="F51" s="1631"/>
      <c r="G51" s="1238">
        <f>ROUNDUP((ROUND(E51,2))*(IF(F51="Simple",U51,(IF(F51="Standard",V51,(IF(F51="Complex",W51,0)))))),0)</f>
        <v>0</v>
      </c>
      <c r="H51" s="1093">
        <v>0</v>
      </c>
      <c r="I51" s="1093">
        <v>0</v>
      </c>
      <c r="J51" s="1093">
        <v>0</v>
      </c>
      <c r="K51" s="1681"/>
      <c r="L51" s="2175"/>
      <c r="M51" s="1170"/>
      <c r="N51" s="1170"/>
      <c r="O51" s="1680" t="s">
        <v>1474</v>
      </c>
      <c r="P51" s="1365"/>
      <c r="Q51" s="1255"/>
      <c r="R51" s="1179"/>
      <c r="S51" s="1321"/>
      <c r="T51" s="1180"/>
      <c r="U51" s="1321">
        <v>2</v>
      </c>
      <c r="V51" s="1321">
        <v>4</v>
      </c>
      <c r="W51" s="1321">
        <v>6</v>
      </c>
      <c r="X51" s="1260"/>
      <c r="Y51" s="1323"/>
      <c r="Z51" s="1274"/>
      <c r="AA51" s="1260"/>
      <c r="AB51" s="1321"/>
      <c r="AC51" s="1277"/>
    </row>
    <row r="52" spans="1:29" ht="30" customHeight="1">
      <c r="A52" s="1095" t="s">
        <v>2392</v>
      </c>
      <c r="B52" s="1154" t="s">
        <v>1475</v>
      </c>
      <c r="C52" s="369" t="s">
        <v>2398</v>
      </c>
      <c r="D52" s="1238" t="s">
        <v>85</v>
      </c>
      <c r="E52" s="1157"/>
      <c r="F52" s="1157"/>
      <c r="G52" s="1093">
        <v>0</v>
      </c>
      <c r="H52" s="1093">
        <v>0</v>
      </c>
      <c r="I52" s="1093">
        <v>0</v>
      </c>
      <c r="J52" s="1093">
        <v>0</v>
      </c>
      <c r="K52" s="1681"/>
      <c r="L52" s="2175"/>
      <c r="M52" s="1170"/>
      <c r="N52" s="1170"/>
      <c r="O52" s="1680" t="s">
        <v>1475</v>
      </c>
      <c r="P52" s="1365"/>
      <c r="Q52" s="1255"/>
      <c r="R52" s="1179"/>
      <c r="S52" s="1321"/>
      <c r="T52" s="1180"/>
      <c r="U52" s="1321"/>
      <c r="V52" s="1321"/>
      <c r="W52" s="1321"/>
      <c r="X52" s="1260"/>
      <c r="Y52" s="1323"/>
      <c r="Z52" s="1274"/>
      <c r="AA52" s="1260"/>
      <c r="AB52" s="1321"/>
      <c r="AC52" s="1277"/>
    </row>
    <row r="53" spans="1:29" ht="30" customHeight="1">
      <c r="A53" s="1095" t="s">
        <v>2395</v>
      </c>
      <c r="B53" s="2177" t="s">
        <v>1450</v>
      </c>
      <c r="C53" s="2134" t="s">
        <v>370</v>
      </c>
      <c r="D53" s="1238" t="s">
        <v>2032</v>
      </c>
      <c r="E53" s="1658">
        <v>0</v>
      </c>
      <c r="F53" s="1631"/>
      <c r="G53" s="1238">
        <f>IF(E53=0,0,IF(F53="Simple",U53,IF(F53="Standard",V53,IF(F53="Complex",W53,0))))</f>
        <v>0</v>
      </c>
      <c r="H53" s="1093">
        <v>0</v>
      </c>
      <c r="I53" s="1093">
        <v>0</v>
      </c>
      <c r="J53" s="1093">
        <v>0</v>
      </c>
      <c r="K53" s="1681"/>
      <c r="L53" s="2175"/>
      <c r="M53" s="1170"/>
      <c r="N53" s="1170"/>
      <c r="O53" s="2176" t="s">
        <v>1450</v>
      </c>
      <c r="P53" s="1365"/>
      <c r="Q53" s="1255"/>
      <c r="R53" s="1179"/>
      <c r="S53" s="1321"/>
      <c r="T53" s="1180"/>
      <c r="U53" s="1321">
        <v>8</v>
      </c>
      <c r="V53" s="1321">
        <v>40</v>
      </c>
      <c r="W53" s="1321">
        <v>80</v>
      </c>
      <c r="X53" s="1260"/>
      <c r="Y53" s="1323"/>
      <c r="Z53" s="1274"/>
      <c r="AA53" s="1260"/>
      <c r="AB53" s="1321"/>
      <c r="AC53" s="1277"/>
    </row>
    <row r="54" spans="1:29" ht="30" customHeight="1">
      <c r="A54" s="1095" t="s">
        <v>2397</v>
      </c>
      <c r="B54" s="2172"/>
      <c r="C54" s="2136"/>
      <c r="D54" s="1238" t="s">
        <v>889</v>
      </c>
      <c r="E54" s="1092">
        <v>0</v>
      </c>
      <c r="F54" s="1157"/>
      <c r="G54" s="1166">
        <f>IF(E54=0,0,E54*X54)</f>
        <v>0</v>
      </c>
      <c r="H54" s="1093">
        <v>0</v>
      </c>
      <c r="I54" s="1093">
        <v>0</v>
      </c>
      <c r="J54" s="1093">
        <v>0</v>
      </c>
      <c r="K54" s="1681"/>
      <c r="L54" s="2175"/>
      <c r="M54" s="1170"/>
      <c r="N54" s="1170"/>
      <c r="O54" s="2176"/>
      <c r="P54" s="1365"/>
      <c r="Q54" s="1255"/>
      <c r="R54" s="1179"/>
      <c r="S54" s="1321"/>
      <c r="T54" s="1180"/>
      <c r="U54" s="1321"/>
      <c r="V54" s="1321"/>
      <c r="W54" s="1321"/>
      <c r="X54" s="1260">
        <v>8</v>
      </c>
      <c r="Y54" s="1323"/>
      <c r="Z54" s="1274"/>
      <c r="AA54" s="1260"/>
      <c r="AB54" s="1321"/>
      <c r="AC54" s="1277"/>
    </row>
    <row r="55" spans="1:29" ht="30" customHeight="1">
      <c r="A55" s="1095" t="s">
        <v>2399</v>
      </c>
      <c r="B55" s="1154" t="s">
        <v>1476</v>
      </c>
      <c r="C55" s="1642" t="s">
        <v>2038</v>
      </c>
      <c r="D55" s="1238" t="s">
        <v>85</v>
      </c>
      <c r="E55" s="1221">
        <v>0</v>
      </c>
      <c r="F55" s="1631"/>
      <c r="G55" s="1238">
        <f>IF(E55=0,0,IF(F55="Simple",U55,(IF(F55="Standard",V55,(IF(F55="Complex",W55,0))))))</f>
        <v>0</v>
      </c>
      <c r="H55" s="1093">
        <v>0</v>
      </c>
      <c r="I55" s="1093">
        <v>0</v>
      </c>
      <c r="J55" s="1093">
        <v>0</v>
      </c>
      <c r="K55" s="1681"/>
      <c r="L55" s="2175"/>
      <c r="M55" s="1170"/>
      <c r="N55" s="1170"/>
      <c r="O55" s="1680" t="s">
        <v>1476</v>
      </c>
      <c r="P55" s="1365"/>
      <c r="Q55" s="1255"/>
      <c r="R55" s="1179"/>
      <c r="S55" s="1321"/>
      <c r="T55" s="1180"/>
      <c r="U55" s="1321">
        <v>20</v>
      </c>
      <c r="V55" s="1321">
        <v>30</v>
      </c>
      <c r="W55" s="1321">
        <v>40</v>
      </c>
      <c r="X55" s="1260"/>
      <c r="Y55" s="1323"/>
      <c r="Z55" s="1274"/>
      <c r="AA55" s="1260"/>
      <c r="AB55" s="1321"/>
      <c r="AC55" s="1277"/>
    </row>
    <row r="56" spans="1:29" ht="30" customHeight="1">
      <c r="A56" s="1095" t="s">
        <v>2400</v>
      </c>
      <c r="B56" s="2177" t="s">
        <v>1477</v>
      </c>
      <c r="C56" s="2134" t="s">
        <v>189</v>
      </c>
      <c r="D56" s="1238" t="s">
        <v>2236</v>
      </c>
      <c r="E56" s="1092">
        <v>0</v>
      </c>
      <c r="F56" s="1631"/>
      <c r="G56" s="1238">
        <f>IF(E56=0,0,E56*IF(F56="Simple",U56,IF(F56="Standard",V56,IF(F56="Complex",W56,0))))</f>
        <v>0</v>
      </c>
      <c r="H56" s="1221">
        <v>0</v>
      </c>
      <c r="I56" s="1221">
        <v>0</v>
      </c>
      <c r="J56" s="1221">
        <v>0</v>
      </c>
      <c r="K56" s="1681"/>
      <c r="L56" s="2175"/>
      <c r="M56" s="1170"/>
      <c r="N56" s="1170"/>
      <c r="O56" s="2176" t="s">
        <v>1477</v>
      </c>
      <c r="P56" s="1365"/>
      <c r="Q56" s="1255"/>
      <c r="R56" s="1179"/>
      <c r="S56" s="1321"/>
      <c r="T56" s="1180"/>
      <c r="U56" s="1321">
        <v>2</v>
      </c>
      <c r="V56" s="1321">
        <v>5</v>
      </c>
      <c r="W56" s="1321">
        <v>8</v>
      </c>
      <c r="X56" s="1260"/>
      <c r="Y56" s="1323"/>
      <c r="Z56" s="1274"/>
      <c r="AA56" s="1260"/>
      <c r="AB56" s="1321"/>
      <c r="AC56" s="1277"/>
    </row>
    <row r="57" spans="1:29" ht="30" customHeight="1">
      <c r="A57" s="1095" t="s">
        <v>2401</v>
      </c>
      <c r="B57" s="2172"/>
      <c r="C57" s="2136"/>
      <c r="D57" s="1238" t="s">
        <v>2238</v>
      </c>
      <c r="E57" s="1092">
        <v>0</v>
      </c>
      <c r="F57" s="1631"/>
      <c r="G57" s="1238">
        <f>IF(E57=0,0,E57*IF(F57="Simple",U57,IF(F57="Standard",V57,IF(F57="Complex",W57,0))))</f>
        <v>0</v>
      </c>
      <c r="H57" s="1221">
        <v>0</v>
      </c>
      <c r="I57" s="1221">
        <v>0</v>
      </c>
      <c r="J57" s="1221">
        <v>0</v>
      </c>
      <c r="K57" s="1825"/>
      <c r="L57" s="2175"/>
      <c r="M57" s="1170"/>
      <c r="N57" s="1170"/>
      <c r="O57" s="2176"/>
      <c r="P57" s="1365"/>
      <c r="Q57" s="1255"/>
      <c r="R57" s="1179"/>
      <c r="S57" s="1321"/>
      <c r="T57" s="1180"/>
      <c r="U57" s="1321">
        <v>2</v>
      </c>
      <c r="V57" s="1321">
        <v>4</v>
      </c>
      <c r="W57" s="1321">
        <v>6</v>
      </c>
      <c r="X57" s="1260"/>
      <c r="Y57" s="1323"/>
      <c r="Z57" s="1274"/>
      <c r="AA57" s="1260"/>
      <c r="AB57" s="1321"/>
      <c r="AC57" s="1277"/>
    </row>
    <row r="58" spans="1:29" ht="30" customHeight="1" thickBot="1">
      <c r="A58" s="1095" t="s">
        <v>2402</v>
      </c>
      <c r="B58" s="1826" t="s">
        <v>1478</v>
      </c>
      <c r="C58" s="1156" t="s">
        <v>2240</v>
      </c>
      <c r="D58" s="1099" t="s">
        <v>2241</v>
      </c>
      <c r="E58" s="1249">
        <v>0</v>
      </c>
      <c r="F58" s="1164"/>
      <c r="G58" s="1827">
        <f>IF(E58=0,0,E58*X58)</f>
        <v>0</v>
      </c>
      <c r="H58" s="1096">
        <v>0</v>
      </c>
      <c r="I58" s="1096">
        <v>0</v>
      </c>
      <c r="J58" s="1096">
        <v>0</v>
      </c>
      <c r="K58" s="1097"/>
      <c r="L58" s="2175"/>
      <c r="M58" s="1170"/>
      <c r="N58" s="1170"/>
      <c r="O58" s="1680" t="s">
        <v>1478</v>
      </c>
      <c r="P58" s="1365"/>
      <c r="Q58" s="1255"/>
      <c r="R58" s="1179"/>
      <c r="S58" s="1342"/>
      <c r="T58" s="1181"/>
      <c r="U58" s="1321"/>
      <c r="V58" s="1321"/>
      <c r="W58" s="1321"/>
      <c r="X58" s="1260">
        <v>6</v>
      </c>
      <c r="Y58" s="1321"/>
      <c r="Z58" s="1179"/>
      <c r="AA58" s="1260"/>
      <c r="AB58" s="1321"/>
      <c r="AC58" s="1180"/>
    </row>
    <row r="59" spans="1:29" ht="20.100000000000001" customHeight="1" thickBot="1">
      <c r="A59" s="1095"/>
      <c r="B59" s="2198" t="s">
        <v>84</v>
      </c>
      <c r="C59" s="2199"/>
      <c r="D59" s="2199"/>
      <c r="E59" s="2199"/>
      <c r="F59" s="2200"/>
      <c r="G59" s="1828">
        <f>SUM(G11:G58)</f>
        <v>0</v>
      </c>
      <c r="H59" s="1829">
        <f>SUM(H11:H58)</f>
        <v>0</v>
      </c>
      <c r="I59" s="1829">
        <f>SUM(I11:I58)</f>
        <v>0</v>
      </c>
      <c r="J59" s="1829">
        <f>SUM(J11:J58)</f>
        <v>0</v>
      </c>
      <c r="K59" s="1830"/>
      <c r="L59" s="2214" t="s">
        <v>1868</v>
      </c>
      <c r="M59" s="1201"/>
      <c r="N59" s="1201"/>
      <c r="P59" s="1685"/>
      <c r="Q59" s="1205"/>
      <c r="R59" s="1685"/>
      <c r="S59" s="1685"/>
      <c r="T59" s="1685"/>
      <c r="U59" s="1685"/>
      <c r="V59" s="1685"/>
      <c r="W59" s="1685"/>
      <c r="X59" s="1685"/>
      <c r="Y59" s="1385"/>
      <c r="Z59" s="1685"/>
      <c r="AA59" s="1685"/>
      <c r="AB59" s="1685"/>
    </row>
    <row r="60" spans="1:29" ht="30" customHeight="1">
      <c r="A60" s="1095" t="s">
        <v>2403</v>
      </c>
      <c r="B60" s="1162" t="s">
        <v>1479</v>
      </c>
      <c r="C60" s="1153" t="s">
        <v>307</v>
      </c>
      <c r="D60" s="1098" t="s">
        <v>85</v>
      </c>
      <c r="E60" s="1240">
        <v>1</v>
      </c>
      <c r="F60" s="1375">
        <v>0.05</v>
      </c>
      <c r="G60" s="1686">
        <f>IF($E60=0,0,ROUNDUP($F60*G$59,0))</f>
        <v>0</v>
      </c>
      <c r="H60" s="1686">
        <f t="shared" ref="H60:J61" si="0">IF($E60=0,0,ROUNDUP($F60*H$59,0))</f>
        <v>0</v>
      </c>
      <c r="I60" s="1686">
        <f t="shared" si="0"/>
        <v>0</v>
      </c>
      <c r="J60" s="1930">
        <f t="shared" si="0"/>
        <v>0</v>
      </c>
      <c r="K60" s="1091"/>
      <c r="L60" s="2215"/>
      <c r="M60" s="1201"/>
      <c r="N60" s="1201"/>
      <c r="O60" s="1281" t="s">
        <v>1479</v>
      </c>
      <c r="P60" s="1365"/>
      <c r="Q60" s="1255"/>
      <c r="R60" s="1179"/>
      <c r="S60" s="1321"/>
      <c r="T60" s="1180"/>
      <c r="U60" s="1182"/>
      <c r="V60" s="1342"/>
      <c r="W60" s="1181"/>
      <c r="X60" s="1831"/>
      <c r="Y60" s="1234"/>
      <c r="Z60" s="1203"/>
      <c r="AA60" s="1335"/>
      <c r="AB60" s="1342"/>
      <c r="AC60" s="1181"/>
    </row>
    <row r="61" spans="1:29" ht="30" customHeight="1">
      <c r="A61" s="1095" t="s">
        <v>2404</v>
      </c>
      <c r="B61" s="1223" t="s">
        <v>1630</v>
      </c>
      <c r="C61" s="369" t="s">
        <v>169</v>
      </c>
      <c r="D61" s="1238" t="s">
        <v>85</v>
      </c>
      <c r="E61" s="1221">
        <v>1</v>
      </c>
      <c r="F61" s="1665">
        <v>0.05</v>
      </c>
      <c r="G61" s="1166">
        <f>IF($E61=0,0,ROUNDUP($F61*G$59,0))</f>
        <v>0</v>
      </c>
      <c r="H61" s="1166">
        <f t="shared" si="0"/>
        <v>0</v>
      </c>
      <c r="I61" s="1166">
        <f t="shared" si="0"/>
        <v>0</v>
      </c>
      <c r="J61" s="1093">
        <f t="shared" si="0"/>
        <v>0</v>
      </c>
      <c r="K61" s="1094"/>
      <c r="L61" s="2215"/>
      <c r="M61" s="1201"/>
      <c r="N61" s="1201"/>
      <c r="O61" s="1281" t="s">
        <v>1630</v>
      </c>
      <c r="P61" s="1365"/>
      <c r="Q61" s="1255"/>
      <c r="R61" s="1179"/>
      <c r="S61" s="1342"/>
      <c r="T61" s="1181"/>
      <c r="U61" s="1182"/>
      <c r="V61" s="1342"/>
      <c r="W61" s="1181"/>
      <c r="X61" s="1832"/>
      <c r="Y61" s="1234"/>
      <c r="Z61" s="1661"/>
      <c r="AA61" s="1660"/>
      <c r="AB61" s="1179"/>
      <c r="AC61" s="1641"/>
    </row>
    <row r="62" spans="1:29" ht="30" customHeight="1">
      <c r="A62" s="1095" t="s">
        <v>2405</v>
      </c>
      <c r="B62" s="2211" t="s">
        <v>1631</v>
      </c>
      <c r="C62" s="2134" t="s">
        <v>2408</v>
      </c>
      <c r="D62" s="1238" t="s">
        <v>2135</v>
      </c>
      <c r="E62" s="1238">
        <f>D81</f>
        <v>0</v>
      </c>
      <c r="F62" s="1157"/>
      <c r="G62" s="1166">
        <f>($E62*$X62)</f>
        <v>0</v>
      </c>
      <c r="H62" s="1093">
        <v>0</v>
      </c>
      <c r="I62" s="1093">
        <v>0</v>
      </c>
      <c r="J62" s="1093">
        <v>0</v>
      </c>
      <c r="K62" s="1094"/>
      <c r="L62" s="2215"/>
      <c r="M62" s="1201"/>
      <c r="N62" s="1201"/>
      <c r="O62" s="2289" t="s">
        <v>1631</v>
      </c>
      <c r="P62" s="1822"/>
      <c r="Q62" s="1179"/>
      <c r="R62" s="1179"/>
      <c r="S62" s="1321"/>
      <c r="T62" s="1180"/>
      <c r="U62" s="1822"/>
      <c r="V62" s="1833"/>
      <c r="W62" s="1834"/>
      <c r="X62" s="1835">
        <v>2</v>
      </c>
      <c r="Y62" s="1833"/>
      <c r="Z62" s="1834"/>
      <c r="AA62" s="1835"/>
      <c r="AB62" s="1179"/>
      <c r="AC62" s="1641"/>
    </row>
    <row r="63" spans="1:29" ht="30" customHeight="1">
      <c r="A63" s="1095" t="s">
        <v>2406</v>
      </c>
      <c r="B63" s="2212"/>
      <c r="C63" s="2136"/>
      <c r="D63" s="1243" t="s">
        <v>2250</v>
      </c>
      <c r="E63" s="1688"/>
      <c r="F63" s="1688"/>
      <c r="G63" s="1836">
        <f>E81</f>
        <v>0</v>
      </c>
      <c r="H63" s="1093">
        <v>0</v>
      </c>
      <c r="I63" s="1093">
        <v>0</v>
      </c>
      <c r="J63" s="1093">
        <v>0</v>
      </c>
      <c r="K63" s="1689"/>
      <c r="L63" s="2215"/>
      <c r="M63" s="1201"/>
      <c r="N63" s="1201"/>
      <c r="O63" s="2290"/>
      <c r="P63" s="1822"/>
      <c r="Q63" s="1179"/>
      <c r="R63" s="1179"/>
      <c r="S63" s="1321"/>
      <c r="T63" s="1180"/>
      <c r="U63" s="1822"/>
      <c r="V63" s="1833"/>
      <c r="W63" s="1834"/>
      <c r="X63" s="1835"/>
      <c r="Y63" s="1833"/>
      <c r="Z63" s="1834"/>
      <c r="AA63" s="1835"/>
      <c r="AB63" s="1179"/>
      <c r="AC63" s="1641"/>
    </row>
    <row r="64" spans="1:29" ht="30" customHeight="1" thickBot="1">
      <c r="A64" s="1095" t="s">
        <v>2407</v>
      </c>
      <c r="B64" s="1163" t="s">
        <v>1657</v>
      </c>
      <c r="C64" s="1156" t="s">
        <v>2252</v>
      </c>
      <c r="D64" s="1099" t="s">
        <v>85</v>
      </c>
      <c r="E64" s="1164"/>
      <c r="F64" s="1164"/>
      <c r="G64" s="1099">
        <f>G89</f>
        <v>0</v>
      </c>
      <c r="H64" s="1096">
        <v>0</v>
      </c>
      <c r="I64" s="1096">
        <v>0</v>
      </c>
      <c r="J64" s="1096">
        <v>0</v>
      </c>
      <c r="K64" s="1097"/>
      <c r="L64" s="2215"/>
      <c r="M64" s="1201"/>
      <c r="N64" s="1201"/>
      <c r="O64" s="1281" t="s">
        <v>1657</v>
      </c>
      <c r="P64" s="1835"/>
      <c r="Q64" s="1179"/>
      <c r="R64" s="1179"/>
      <c r="S64" s="1342"/>
      <c r="T64" s="1181"/>
      <c r="U64" s="1822"/>
      <c r="V64" s="1833"/>
      <c r="W64" s="1834"/>
      <c r="X64" s="1835"/>
      <c r="Y64" s="1833"/>
      <c r="Z64" s="1834"/>
      <c r="AA64" s="1835"/>
      <c r="AB64" s="1179"/>
      <c r="AC64" s="1289"/>
    </row>
    <row r="65" spans="1:29" ht="20.100000000000001" customHeight="1" thickBot="1">
      <c r="B65" s="2198" t="s">
        <v>2410</v>
      </c>
      <c r="C65" s="2199"/>
      <c r="D65" s="2199"/>
      <c r="E65" s="2199"/>
      <c r="F65" s="2199"/>
      <c r="G65" s="1829">
        <f>SUM(G60:G64)</f>
        <v>0</v>
      </c>
      <c r="H65" s="1829">
        <f t="shared" ref="H65:J65" si="1">SUM(H60:H64)</f>
        <v>0</v>
      </c>
      <c r="I65" s="1829">
        <f t="shared" si="1"/>
        <v>0</v>
      </c>
      <c r="J65" s="1829">
        <f t="shared" si="1"/>
        <v>0</v>
      </c>
      <c r="K65" s="1837"/>
      <c r="L65" s="2215"/>
      <c r="M65" s="1201"/>
      <c r="N65" s="1201"/>
      <c r="P65" s="1691"/>
      <c r="Q65" s="1692"/>
      <c r="R65" s="1691"/>
      <c r="S65" s="1691"/>
      <c r="T65" s="1691"/>
      <c r="U65" s="1691"/>
      <c r="V65" s="1685"/>
      <c r="W65" s="1685"/>
      <c r="X65" s="1685"/>
      <c r="Y65" s="1385"/>
      <c r="Z65" s="1685"/>
      <c r="AA65" s="1685"/>
      <c r="AB65" s="1693"/>
    </row>
    <row r="66" spans="1:29" ht="30" customHeight="1" thickBot="1">
      <c r="A66" s="1095" t="s">
        <v>2409</v>
      </c>
      <c r="B66" s="1694" t="s">
        <v>1813</v>
      </c>
      <c r="C66" s="1695" t="s">
        <v>78</v>
      </c>
      <c r="D66" s="1696" t="s">
        <v>878</v>
      </c>
      <c r="E66" s="1697">
        <v>1</v>
      </c>
      <c r="F66" s="1698">
        <v>0.03</v>
      </c>
      <c r="G66" s="1699">
        <f>IF($E66=0,0,ROUNDUP((G$59+G$65)*$F$66,0))</f>
        <v>0</v>
      </c>
      <c r="H66" s="1699">
        <f t="shared" ref="H66:J66" si="2">IF($E66=0,0,ROUNDUP((H$59+H$65)*$F$66,0))</f>
        <v>0</v>
      </c>
      <c r="I66" s="1699">
        <f t="shared" si="2"/>
        <v>0</v>
      </c>
      <c r="J66" s="1932">
        <f t="shared" si="2"/>
        <v>0</v>
      </c>
      <c r="K66" s="1700"/>
      <c r="L66" s="2215"/>
      <c r="M66" s="1201"/>
      <c r="N66" s="1201"/>
      <c r="O66" s="1281" t="s">
        <v>1813</v>
      </c>
      <c r="P66" s="1835"/>
      <c r="Q66" s="1838"/>
      <c r="R66" s="1839"/>
      <c r="S66" s="1833"/>
      <c r="T66" s="1834"/>
      <c r="U66" s="1835"/>
      <c r="V66" s="1833"/>
      <c r="W66" s="1834"/>
      <c r="X66" s="1840"/>
      <c r="Y66" s="1833"/>
      <c r="Z66" s="1834"/>
      <c r="AA66" s="1835"/>
      <c r="AB66" s="1833"/>
      <c r="AC66" s="1834"/>
    </row>
    <row r="67" spans="1:29" ht="20.100000000000001" customHeight="1" thickBot="1">
      <c r="B67" s="2276" t="s">
        <v>2411</v>
      </c>
      <c r="C67" s="2277"/>
      <c r="D67" s="2277"/>
      <c r="E67" s="2277"/>
      <c r="F67" s="2291"/>
      <c r="G67" s="1107">
        <f>G59+G65+G66</f>
        <v>0</v>
      </c>
      <c r="H67" s="1107">
        <f t="shared" ref="H67:J67" si="3">H59+H65+H66</f>
        <v>0</v>
      </c>
      <c r="I67" s="1107">
        <f t="shared" si="3"/>
        <v>0</v>
      </c>
      <c r="J67" s="1107">
        <f t="shared" si="3"/>
        <v>0</v>
      </c>
      <c r="K67" s="1702"/>
      <c r="L67" s="2216"/>
      <c r="M67" s="1201"/>
      <c r="N67" s="1201"/>
      <c r="P67" s="1206"/>
      <c r="Q67" s="1207"/>
      <c r="R67" s="1206"/>
      <c r="S67" s="1206"/>
      <c r="T67" s="1206"/>
      <c r="U67" s="1206"/>
      <c r="V67" s="1173"/>
      <c r="W67" s="1173"/>
      <c r="X67" s="1173"/>
      <c r="Y67" s="1170"/>
      <c r="Z67" s="1173"/>
      <c r="AA67" s="1173"/>
      <c r="AB67" s="366"/>
    </row>
    <row r="68" spans="1:29" ht="20.100000000000001" customHeight="1">
      <c r="B68" s="1841"/>
      <c r="C68" s="1841"/>
      <c r="D68" s="1841"/>
      <c r="E68" s="1841"/>
      <c r="F68" s="1841"/>
      <c r="G68" s="1175"/>
      <c r="H68" s="1175"/>
      <c r="I68" s="1175"/>
      <c r="J68" s="1703" t="s">
        <v>1858</v>
      </c>
      <c r="K68" s="1842"/>
      <c r="L68" s="1843"/>
      <c r="M68" s="1201"/>
      <c r="N68" s="1201"/>
      <c r="P68" s="1173"/>
      <c r="Q68" s="1235"/>
      <c r="R68" s="1173"/>
      <c r="S68" s="1173"/>
      <c r="T68" s="1173"/>
      <c r="U68" s="1173"/>
      <c r="V68" s="1173"/>
      <c r="W68" s="1173"/>
      <c r="X68" s="1173"/>
      <c r="Y68" s="1170"/>
      <c r="Z68" s="1173"/>
      <c r="AA68" s="1173"/>
      <c r="AB68" s="366"/>
    </row>
    <row r="69" spans="1:29" ht="19.8" customHeight="1" thickBot="1"/>
    <row r="70" spans="1:29" s="1089" customFormat="1" ht="36" customHeight="1" thickBot="1">
      <c r="B70" s="1704"/>
      <c r="C70" s="1706" t="s">
        <v>82</v>
      </c>
      <c r="D70" s="1707" t="s">
        <v>2140</v>
      </c>
      <c r="E70" s="1708" t="s">
        <v>2255</v>
      </c>
      <c r="F70" s="1707" t="s">
        <v>2141</v>
      </c>
      <c r="G70" s="2292" t="s">
        <v>1823</v>
      </c>
      <c r="H70" s="2293"/>
      <c r="I70" s="2293"/>
      <c r="J70" s="2294"/>
      <c r="K70" s="1666"/>
      <c r="O70" s="366"/>
    </row>
    <row r="71" spans="1:29" s="1089" customFormat="1" ht="20.100000000000001" customHeight="1">
      <c r="B71" s="1710"/>
      <c r="C71" s="1721" t="s">
        <v>230</v>
      </c>
      <c r="D71" s="1844">
        <v>0</v>
      </c>
      <c r="E71" s="1844">
        <v>0</v>
      </c>
      <c r="F71" s="1844">
        <v>0</v>
      </c>
      <c r="G71" s="2295"/>
      <c r="H71" s="2296"/>
      <c r="I71" s="2296"/>
      <c r="J71" s="2297"/>
      <c r="K71" s="1666"/>
      <c r="O71" s="366"/>
    </row>
    <row r="72" spans="1:29" s="1089" customFormat="1" ht="20.100000000000001" customHeight="1">
      <c r="B72" s="1710"/>
      <c r="C72" s="1712" t="s">
        <v>157</v>
      </c>
      <c r="D72" s="1713">
        <v>0</v>
      </c>
      <c r="E72" s="1713">
        <v>0</v>
      </c>
      <c r="F72" s="1713">
        <v>0</v>
      </c>
      <c r="G72" s="2286"/>
      <c r="H72" s="2287"/>
      <c r="I72" s="2287"/>
      <c r="J72" s="2288"/>
      <c r="K72" s="1666"/>
      <c r="O72" s="366"/>
    </row>
    <row r="73" spans="1:29" s="1089" customFormat="1" ht="20.100000000000001" customHeight="1">
      <c r="B73" s="1710"/>
      <c r="C73" s="1712" t="s">
        <v>158</v>
      </c>
      <c r="D73" s="1713">
        <v>0</v>
      </c>
      <c r="E73" s="1713">
        <v>0</v>
      </c>
      <c r="F73" s="1713">
        <v>0</v>
      </c>
      <c r="G73" s="2286"/>
      <c r="H73" s="2287"/>
      <c r="I73" s="2287"/>
      <c r="J73" s="2288"/>
      <c r="K73" s="1666"/>
      <c r="O73" s="366"/>
    </row>
    <row r="74" spans="1:29" s="1089" customFormat="1" ht="20.100000000000001" customHeight="1">
      <c r="B74" s="1710"/>
      <c r="C74" s="1712" t="s">
        <v>159</v>
      </c>
      <c r="D74" s="1713">
        <v>0</v>
      </c>
      <c r="E74" s="1713">
        <v>0</v>
      </c>
      <c r="F74" s="1713">
        <v>0</v>
      </c>
      <c r="G74" s="2286"/>
      <c r="H74" s="2287"/>
      <c r="I74" s="2287"/>
      <c r="J74" s="2288"/>
      <c r="K74" s="1666"/>
      <c r="O74" s="366"/>
    </row>
    <row r="75" spans="1:29" s="1089" customFormat="1" ht="20.100000000000001" customHeight="1">
      <c r="B75" s="1710"/>
      <c r="C75" s="1712" t="s">
        <v>844</v>
      </c>
      <c r="D75" s="1713">
        <v>0</v>
      </c>
      <c r="E75" s="1713">
        <v>0</v>
      </c>
      <c r="F75" s="1713">
        <v>0</v>
      </c>
      <c r="G75" s="2286"/>
      <c r="H75" s="2287"/>
      <c r="I75" s="2287"/>
      <c r="J75" s="2288"/>
      <c r="K75" s="1666"/>
      <c r="O75" s="366"/>
    </row>
    <row r="76" spans="1:29" s="1089" customFormat="1" ht="20.100000000000001" customHeight="1">
      <c r="B76" s="1710"/>
      <c r="C76" s="1712" t="s">
        <v>1319</v>
      </c>
      <c r="D76" s="1713">
        <v>0</v>
      </c>
      <c r="E76" s="1713">
        <v>0</v>
      </c>
      <c r="F76" s="1713">
        <v>0</v>
      </c>
      <c r="G76" s="2286"/>
      <c r="H76" s="2287"/>
      <c r="I76" s="2287"/>
      <c r="J76" s="2288"/>
      <c r="K76" s="1666"/>
      <c r="O76" s="366"/>
    </row>
    <row r="77" spans="1:29" s="1089" customFormat="1" ht="20.100000000000001" customHeight="1" thickBot="1">
      <c r="B77" s="1710"/>
      <c r="C77" s="1714" t="s">
        <v>231</v>
      </c>
      <c r="D77" s="1715">
        <v>0</v>
      </c>
      <c r="E77" s="1715">
        <v>0</v>
      </c>
      <c r="F77" s="1715">
        <v>0</v>
      </c>
      <c r="G77" s="2298"/>
      <c r="H77" s="2299"/>
      <c r="I77" s="2299"/>
      <c r="J77" s="2300"/>
      <c r="K77" s="1666"/>
      <c r="O77" s="366"/>
    </row>
    <row r="78" spans="1:29" s="1089" customFormat="1" ht="20.100000000000001" customHeight="1" thickBot="1">
      <c r="B78" s="1103"/>
      <c r="C78" s="1717" t="s">
        <v>238</v>
      </c>
      <c r="D78" s="1718">
        <f>SUM(D71:D77)</f>
        <v>0</v>
      </c>
      <c r="E78" s="1718">
        <f>SUM(E71:E77)</f>
        <v>0</v>
      </c>
      <c r="F78" s="1719">
        <f>SUM(F71:F77)</f>
        <v>0</v>
      </c>
      <c r="G78" s="1817"/>
      <c r="H78" s="1817"/>
      <c r="I78" s="1817"/>
      <c r="J78" s="1817"/>
      <c r="K78" s="1666"/>
      <c r="O78" s="366"/>
    </row>
    <row r="79" spans="1:29" s="1089" customFormat="1" ht="20.100000000000001" customHeight="1">
      <c r="B79" s="1710"/>
      <c r="C79" s="1721" t="s">
        <v>861</v>
      </c>
      <c r="D79" s="1942">
        <v>0</v>
      </c>
      <c r="E79" s="1722">
        <v>0</v>
      </c>
      <c r="F79" s="1846"/>
      <c r="G79" s="1817"/>
      <c r="H79" s="1817"/>
      <c r="I79" s="1817"/>
      <c r="J79" s="1817"/>
      <c r="K79" s="1666"/>
      <c r="O79" s="366"/>
    </row>
    <row r="80" spans="1:29" s="1089" customFormat="1" ht="20.100000000000001" customHeight="1" thickBot="1">
      <c r="B80" s="1710"/>
      <c r="C80" s="1724" t="s">
        <v>155</v>
      </c>
      <c r="D80" s="1943">
        <v>0</v>
      </c>
      <c r="E80" s="1944">
        <v>0</v>
      </c>
      <c r="F80" s="1846"/>
      <c r="G80" s="1817"/>
      <c r="H80" s="1817"/>
      <c r="I80" s="1817"/>
      <c r="J80" s="1817"/>
      <c r="O80" s="366"/>
    </row>
    <row r="81" spans="2:15" s="1723" customFormat="1" ht="20.100000000000001" customHeight="1" thickTop="1" thickBot="1">
      <c r="B81" s="1103"/>
      <c r="C81" s="1726" t="s">
        <v>2412</v>
      </c>
      <c r="D81" s="1945">
        <f>SUM(D78:D80)</f>
        <v>0</v>
      </c>
      <c r="E81" s="1727">
        <f>SUM(E78:E80)</f>
        <v>0</v>
      </c>
      <c r="F81" s="1729"/>
      <c r="G81" s="1729"/>
      <c r="H81" s="1115"/>
      <c r="I81" s="1115"/>
      <c r="J81" s="1105"/>
      <c r="O81" s="366"/>
    </row>
    <row r="82" spans="2:15" ht="14.4" thickBot="1"/>
    <row r="83" spans="2:15" ht="31.2" customHeight="1" thickBot="1">
      <c r="C83" s="1706" t="s">
        <v>133</v>
      </c>
      <c r="D83" s="1707" t="s">
        <v>2256</v>
      </c>
      <c r="E83" s="1707" t="s">
        <v>2257</v>
      </c>
      <c r="F83" s="1707" t="s">
        <v>2258</v>
      </c>
      <c r="G83" s="1709" t="s">
        <v>102</v>
      </c>
    </row>
    <row r="84" spans="2:15">
      <c r="C84" s="1712" t="s">
        <v>2259</v>
      </c>
      <c r="D84" s="1713">
        <v>0</v>
      </c>
      <c r="E84" s="1713">
        <v>0</v>
      </c>
      <c r="F84" s="1713">
        <v>0</v>
      </c>
      <c r="G84" s="1928">
        <f>D84*(E84+F84)</f>
        <v>0</v>
      </c>
    </row>
    <row r="85" spans="2:15">
      <c r="C85" s="1712" t="s">
        <v>2260</v>
      </c>
      <c r="D85" s="1713">
        <v>0</v>
      </c>
      <c r="E85" s="1713">
        <v>0</v>
      </c>
      <c r="F85" s="1713">
        <v>0</v>
      </c>
      <c r="G85" s="1928">
        <f>D85*(E85+F85)</f>
        <v>0</v>
      </c>
    </row>
    <row r="86" spans="2:15">
      <c r="C86" s="1712" t="s">
        <v>2261</v>
      </c>
      <c r="D86" s="1713">
        <v>0</v>
      </c>
      <c r="E86" s="1713">
        <v>0</v>
      </c>
      <c r="F86" s="1713">
        <v>0</v>
      </c>
      <c r="G86" s="1928">
        <f>D86*(E86+F86)</f>
        <v>0</v>
      </c>
    </row>
    <row r="87" spans="2:15">
      <c r="C87" s="1712" t="s">
        <v>2262</v>
      </c>
      <c r="D87" s="1713">
        <v>0</v>
      </c>
      <c r="E87" s="1713">
        <v>0</v>
      </c>
      <c r="F87" s="1713">
        <v>0</v>
      </c>
      <c r="G87" s="1928">
        <f>D87*(E87+F87)</f>
        <v>0</v>
      </c>
    </row>
    <row r="88" spans="2:15" ht="14.4" thickBot="1">
      <c r="C88" s="1712" t="s">
        <v>2263</v>
      </c>
      <c r="D88" s="1713">
        <v>0</v>
      </c>
      <c r="E88" s="1713">
        <v>0</v>
      </c>
      <c r="F88" s="1713">
        <v>0</v>
      </c>
      <c r="G88" s="1928">
        <f>D88*(E88+F88)</f>
        <v>0</v>
      </c>
    </row>
    <row r="89" spans="2:15" ht="16.2" thickBot="1">
      <c r="C89" s="2203" t="s">
        <v>2264</v>
      </c>
      <c r="D89" s="2204"/>
      <c r="E89" s="2204"/>
      <c r="F89" s="2205"/>
      <c r="G89" s="1847">
        <f>SUM(G84:G88)</f>
        <v>0</v>
      </c>
    </row>
    <row r="90" spans="2:15">
      <c r="C90" s="1848"/>
      <c r="D90" s="1846"/>
    </row>
    <row r="91" spans="2:15">
      <c r="C91" s="1848"/>
      <c r="D91" s="1846"/>
    </row>
    <row r="92" spans="2:15" ht="15.6">
      <c r="C92" s="1849"/>
      <c r="D92" s="1729"/>
    </row>
  </sheetData>
  <sheetProtection algorithmName="SHA-512" hashValue="TBv3qSJfPfogDRNLoOKkTSekXl+HT+EUp5e8MF+FBgGbswa6XPvKGGHhUiN1RUB1aJd5RNwOwJjkVmnXtATDAw==" saltValue="/hIfKHjrI8ErS2DEfIyRAQ==" spinCount="100000" sheet="1" objects="1" scenarios="1" formatCells="0" formatColumns="0" formatRows="0" insertColumns="0" insertRows="0"/>
  <mergeCells count="71">
    <mergeCell ref="G74:J74"/>
    <mergeCell ref="G75:J75"/>
    <mergeCell ref="G76:J76"/>
    <mergeCell ref="G77:J77"/>
    <mergeCell ref="C89:F89"/>
    <mergeCell ref="G73:J73"/>
    <mergeCell ref="B56:B57"/>
    <mergeCell ref="C56:C57"/>
    <mergeCell ref="O56:O57"/>
    <mergeCell ref="B59:F59"/>
    <mergeCell ref="B62:B63"/>
    <mergeCell ref="C62:C63"/>
    <mergeCell ref="O62:O63"/>
    <mergeCell ref="L59:L67"/>
    <mergeCell ref="B65:F65"/>
    <mergeCell ref="B67:F67"/>
    <mergeCell ref="G70:J70"/>
    <mergeCell ref="G71:J71"/>
    <mergeCell ref="G72:J72"/>
    <mergeCell ref="B53:B54"/>
    <mergeCell ref="C53:C54"/>
    <mergeCell ref="O53:O54"/>
    <mergeCell ref="B35:B38"/>
    <mergeCell ref="C35:C38"/>
    <mergeCell ref="D35:D37"/>
    <mergeCell ref="O35:O38"/>
    <mergeCell ref="B39:B42"/>
    <mergeCell ref="C39:C42"/>
    <mergeCell ref="D39:D41"/>
    <mergeCell ref="O39:O42"/>
    <mergeCell ref="B44:B45"/>
    <mergeCell ref="C44:C45"/>
    <mergeCell ref="O44:O45"/>
    <mergeCell ref="B48:B49"/>
    <mergeCell ref="O48:O49"/>
    <mergeCell ref="B21:B28"/>
    <mergeCell ref="O21:O28"/>
    <mergeCell ref="C22:C24"/>
    <mergeCell ref="C25:C27"/>
    <mergeCell ref="B29:B34"/>
    <mergeCell ref="C29:C31"/>
    <mergeCell ref="D29:D31"/>
    <mergeCell ref="O29:O34"/>
    <mergeCell ref="C32:C34"/>
    <mergeCell ref="D32:D34"/>
    <mergeCell ref="U9:W9"/>
    <mergeCell ref="X9:Z9"/>
    <mergeCell ref="AA9:AC9"/>
    <mergeCell ref="B11:B12"/>
    <mergeCell ref="C11:C12"/>
    <mergeCell ref="L11:L58"/>
    <mergeCell ref="O11:O12"/>
    <mergeCell ref="B18:B19"/>
    <mergeCell ref="C18:C19"/>
    <mergeCell ref="O18:O19"/>
    <mergeCell ref="B9:B10"/>
    <mergeCell ref="C9:C10"/>
    <mergeCell ref="D9:F9"/>
    <mergeCell ref="G9:J9"/>
    <mergeCell ref="O9:O10"/>
    <mergeCell ref="P9:T9"/>
    <mergeCell ref="B1:C3"/>
    <mergeCell ref="D1:J3"/>
    <mergeCell ref="L1:L3"/>
    <mergeCell ref="B4:C4"/>
    <mergeCell ref="D4:J4"/>
    <mergeCell ref="B5:C5"/>
    <mergeCell ref="D5:J5"/>
    <mergeCell ref="L5:L10"/>
    <mergeCell ref="B6:C6"/>
    <mergeCell ref="D6:J6"/>
  </mergeCells>
  <phoneticPr fontId="51" type="noConversion"/>
  <dataValidations xWindow="821" yWindow="792" count="32">
    <dataValidation type="decimal" operator="greaterThanOrEqual" allowBlank="1" showInputMessage="1" showErrorMessage="1" error="Enter a positive number with an accuravy of 2 decimal places." sqref="E35:E37 E51" xr:uid="{74C2CB1F-2C8F-4258-A0A9-51AF83484899}">
      <formula1>0</formula1>
    </dataValidation>
    <dataValidation type="whole" operator="greaterThanOrEqual" allowBlank="1" showInputMessage="1" showErrorMessage="1" error="Input a whole number greater than or equal to zero." sqref="E38:E50 E56:E58 E11 E21:E34 E18 E54" xr:uid="{EE786EE3-5CE5-4601-830A-3C7E71E226A6}">
      <formula1>0</formula1>
    </dataValidation>
    <dataValidation type="whole" allowBlank="1" showInputMessage="1" showErrorMessage="1" error="Enter 1 or 0._x000a_Yes=1_x000a_No=0" sqref="E60:E61 E53 E12:E15 E19:E20 E17 E55" xr:uid="{143167B6-6ACC-486D-AFF3-A489CCE121D4}">
      <formula1>0</formula1>
      <formula2>1</formula2>
    </dataValidation>
    <dataValidation type="whole" allowBlank="1" showInputMessage="1" showErrorMessage="1" error="Input 1 or 0." sqref="E66" xr:uid="{F71074C8-BB0D-484D-BBBB-3F95508061BE}">
      <formula1>0</formula1>
      <formula2>1</formula2>
    </dataValidation>
    <dataValidation type="list" allowBlank="1" showInputMessage="1" showErrorMessage="1" promptTitle="Task Complexity" prompt="Simple = Controlled canals, contiguous wetlands, lakes with historical data_x000a_Standard = Cross drains, flood plains_x000a_Complex = Lakes with no historical data, tidal flow" sqref="F11" xr:uid="{4CF19706-FF4C-45D3-9247-CA24807ED329}">
      <formula1>$U$10:$W$10</formula1>
    </dataValidation>
    <dataValidation type="whole" operator="greaterThanOrEqual" allowBlank="1" showInputMessage="1" showErrorMessage="1" sqref="D79:D80 D90:D91 D84:G88 F79:F80 D71:F77 G78:G80" xr:uid="{671DF7C4-5658-419E-8CBB-BCD3EE43A31C}">
      <formula1>0</formula1>
    </dataValidation>
    <dataValidation type="list" allowBlank="1" showInputMessage="1" showErrorMessage="1" promptTitle="Task Complexity" prompt="Simple = Total volume fill vs total volume excavated_x000a_Standard = Volumes compensated equally (cup for cup)_x000a_Complex = Remote compensation area, water surface profile computations" sqref="F43" xr:uid="{470A3DCE-64A9-434B-BA2A-44BDF30A818A}">
      <formula1>$U$10:$W$10</formula1>
    </dataValidation>
    <dataValidation type="list" allowBlank="1" showInputMessage="1" showErrorMessage="1" promptTitle="Task Complexity" prompt="Simple = Suburban area, minimal utilities, few offsite pipe connections, and minimal back of sidewalk inlets. Many structures._x000a__x000a_Complex = Urbanized area, many utilities, large offsite drainage areas, and many back of sidewalk inlets. Few structures." sqref="F44" xr:uid="{7FCDBCB7-C4CD-4616-A41B-D8297D8D69DF}">
      <formula1>$U$10:$W$10</formula1>
    </dataValidation>
    <dataValidation type="list" allowBlank="1" showInputMessage="1" showErrorMessage="1" promptTitle="Task Complexity" prompt="Simple = Basic pre vs post analysis_x000a_Standard = Includes stormwater model_x000a_Complex = Includes drainage wells" sqref="F49" xr:uid="{F470B8A5-4F09-4B37-802E-B7F30136BF64}">
      <formula1>$U$10:$W$10</formula1>
    </dataValidation>
    <dataValidation type="list" allowBlank="1" showInputMessage="1" showErrorMessage="1" promptTitle="Task Complexity" prompt="Simple = 1-3 typicals_x000a_Standard = multiple typicals, 1-3 critical locations_x000a_Complex = multiple typicals, multiple critical locations" sqref="F13" xr:uid="{199D3DC2-CD7D-4C55-8B05-15704E594590}">
      <formula1>$U$10:$W$10</formula1>
    </dataValidation>
    <dataValidation type="list" allowBlank="1" showInputMessage="1" showErrorMessage="1" promptTitle="Task Complexity" prompt="Simple = small project with swale treatment_x000a_Standard = mid-size project with stormwater facilities_x000a_Complex = large projects with complicated designs" sqref="F14" xr:uid="{55525F9D-BD63-495A-BF51-DBAD224AAC1B}">
      <formula1>$U$10:$W$10</formula1>
    </dataValidation>
    <dataValidation type="list" allowBlank="1" showInputMessage="1" showErrorMessage="1" promptTitle="Task Complexity" prompt="Simple = RRR or Bridge widening project_x000a_Standard = rural widening or reconstruction project_x000a_Complex = urban mutilane, interchange or complex TTC project" sqref="F17" xr:uid="{005F1BF8-CC1A-4552-9A83-3E6CA36E453D}">
      <formula1>$U$10:$W$10</formula1>
    </dataValidation>
    <dataValidation type="decimal" operator="greaterThanOrEqual" allowBlank="1" showInputMessage="1" showErrorMessage="1" error="Enter 1 or 0._x000a_Yes=1_x000a_No=0" sqref="E16" xr:uid="{8BA70A63-09F4-4155-9558-DB51749771A7}">
      <formula1>0</formula1>
    </dataValidation>
    <dataValidation type="list" allowBlank="1" showInputMessage="1" showErrorMessage="1" promptTitle="Task Complexity" prompt="Simple = No alternatives_x000a_Standard = Two Alternatives_x000a_Complex = Multiple Alternatives" sqref="F21" xr:uid="{7088A088-CBA2-4A66-85AF-9D5F5976253B}">
      <formula1>$U$10:$W$10</formula1>
    </dataValidation>
    <dataValidation type="list" allowBlank="1" showInputMessage="1" showErrorMessage="1" promptTitle="Task Complexity" prompt="Simple = Replacement in kind at gaged site_x000a_Standard = Single or dual with multiple alternatives_x000a_Complex = Single or dual with multiple alternatives at loaction with history of overtopping." sqref="F23" xr:uid="{8628A030-72DC-4BD6-B514-9D8718A6F004}">
      <formula1>$U$10:$W$10</formula1>
    </dataValidation>
    <dataValidation type="list" allowBlank="1" showInputMessage="1" showErrorMessage="1" promptTitle="Task Complexity" prompt="Simple = Single tributary_x000a_Standard = Several parallel tributaries_x000a_Complex = Several parallel tributaries at loaction with history of overtopping." sqref="F26" xr:uid="{AE4C4292-8625-4AA4-8E97-1842A5364F3A}">
      <formula1>$U$10:$W$10</formula1>
    </dataValidation>
    <dataValidation type="list" allowBlank="1" showInputMessage="1" showErrorMessage="1" promptTitle="Task Complexity" prompt="Simple = Many drainage pipes lying in areas with similar soil parameters._x000a__x000a_Complex = Individual drainage pipes in areas with varying soil parameters." sqref="F46" xr:uid="{B82951CD-00E0-4387-B4FE-80ACAD260D67}">
      <formula1>$U$10:$W$10</formula1>
    </dataValidation>
    <dataValidation type="list" allowBlank="1" showInputMessage="1" showErrorMessage="1" promptTitle="Task Complexity" sqref="F47 F55" xr:uid="{D3847400-95A8-4255-9B07-CEAC78BB2F5C}">
      <formula1>$U$10:$W$10</formula1>
    </dataValidation>
    <dataValidation type="list" allowBlank="1" showInputMessage="1" showErrorMessage="1" promptTitle="Task Complexity" prompt="Simple = Technical memo_x000a__x000a_Complex = Full length report (many locations, full reconstruion of roadway, new alignment)" sqref="F12" xr:uid="{03BE55FF-A413-4AEB-A7D6-B56AC48C2405}">
      <formula1>$U$10:$W$10</formula1>
    </dataValidation>
    <dataValidation type="list" allowBlank="1" showInputMessage="1" showErrorMessage="1" promptTitle="Task Complexity" prompt="Simple = side and cross drains_x000a_Standard = Closed drainage system &lt; 20 structures, minor utility involvement_x000a_Complex = Closed drainage system &gt; 20 structures, major utility involvement" sqref="F15" xr:uid="{EF91D508-5D2A-4AA5-BB28-D2EFBB028F12}">
      <formula1>$U$10:$W$10</formula1>
    </dataValidation>
    <dataValidation type="list" allowBlank="1" showInputMessage="1" showErrorMessage="1" promptTitle="Task Complexity" prompt="Simple = Employing empirical equations to develop wave conditions for protection design._x000a_Standard = Steady state two dimensional modeling, force calculation on 1-3 spans. _x000a_Complex = Coupled wave surge modeling, force calculation on &gt;3 spans." sqref="F28" xr:uid="{CCEBE879-76FD-4BC9-A04A-4858CE6BCF62}">
      <formula1>$U$10:$W$10</formula1>
    </dataValidation>
    <dataValidation type="list" allowBlank="1" showInputMessage="1" showErrorMessage="1" promptTitle="Task Complexity" prompt="Simple = Minimal area adjacent to R/W discharging; standard wall openings._x000a_Standard = Moderate area discharging toward noise barrier.   _x000a_Complex = Sheet flow or larger channelization at back of wall location requiring analysis of upstream stage effects." sqref="F16" xr:uid="{B7D9B515-C95A-4D7B-B03C-6B33F33F9F41}">
      <formula1>$U$10:$W$10</formula1>
    </dataValidation>
    <dataValidation type="list" allowBlank="1" showInputMessage="1" showErrorMessage="1" promptTitle="Task Complexity" prompt="Simple = R/W less than 50% developed._x000a_Standard = R/W 50-80% developed._x000a_Complex = R/W is 80%-100% developed." sqref="F18:F19" xr:uid="{108B31AC-19CA-4EFE-9276-063088203173}">
      <formula1>$U$10:$W$10</formula1>
    </dataValidation>
    <dataValidation type="list" allowBlank="1" showInputMessage="1" showErrorMessage="1" promptTitle="Task Complexity" prompt="Simple = Erosion control items in tabular format_x000a_Standard = Sediment and Erosion Controls drawn in CADD design file_x000a_Complex = Sediment and Erosion Controls and preservation areas CADD design file and Runoff Data Table_x000a_" sqref="F51" xr:uid="{67555739-06AC-4610-9B48-0692CCCDCF3F}">
      <formula1>$U$10:$W$10</formula1>
    </dataValidation>
    <dataValidation type="list" allowBlank="1" showInputMessage="1" showErrorMessage="1" promptTitle="Task Complexity" prompt="Simple = Resurfacing_x000a_Standard = Curbed roadways less than 1 mile or flush shoulder roadways_x000a_Complex = Curbed roadways longer tha 1 mile" sqref="F56:F57" xr:uid="{0F71D0F9-DAA2-466C-A652-483F2B0F4929}">
      <formula1>$U$10:$W$10</formula1>
    </dataValidation>
    <dataValidation type="whole" operator="greaterThanOrEqual" allowBlank="1" showInputMessage="1" showErrorMessage="1" error="Input a whole number zero or greater." sqref="E79:E80" xr:uid="{99548A4A-135D-41E1-99D9-C88CEDB5A15E}">
      <formula1>0</formula1>
    </dataValidation>
    <dataValidation type="list" allowBlank="1" showInputMessage="1" showErrorMessage="1" promptTitle="Task Complexity" prompt="Simple = short length of pipe, simple inspection report._x000a__x000a_Complex = long length of pipe, complex inspection report. " sqref="F20" xr:uid="{9F38FCC8-5EA1-473E-B36E-FA40BDDC3C4E}">
      <formula1>$U$10:$W$10</formula1>
    </dataValidation>
    <dataValidation type="list" allowBlank="1" showInputMessage="1" showErrorMessage="1" promptTitle="Task Complexity" prompt="Simple = Single independant cells not interconnected_x000a_Standard = Interconnected linear cells functioning as one facility_x000a_Complex = Multiple cells in series or multiple control structures" sqref="F42 F48" xr:uid="{82487B10-0EAF-48FA-B19C-8A6114562D92}">
      <formula1>$U$10:$W$10</formula1>
    </dataValidation>
    <dataValidation type="list" allowBlank="1" showInputMessage="1" showErrorMessage="1" promptTitle="Task Complexity" prompt="Complex = Low capacity of wells in the area, limited locations to place the wells, head availability, and many utilities." sqref="F50" xr:uid="{15869201-2B7D-4D8C-919A-C2A3626E82B3}">
      <formula1>$U$10:$W$10</formula1>
    </dataValidation>
    <dataValidation type="list" allowBlank="1" showInputMessage="1" showErrorMessage="1" promptTitle="Task Complexity" prompt="Simple = Mill and resurface, no permit documentation required. Technical memo._x000a_Standard = RRR with numerous culvert extensions, minimal permit documentation_x000a_Complex = Major construction, substantial permit documentation" sqref="F53" xr:uid="{C9D7FF7F-B124-40DE-AFCB-231C1E2F7EFD}">
      <formula1>$U$10:$W$10</formula1>
    </dataValidation>
    <dataValidation type="list" allowBlank="1" showInputMessage="1" showErrorMessage="1" promptTitle="Task Complexity" prompt="Simple = Replacement in kind at gaged site_x000a_Standard = Single or dual with multiple alternatives_x000a_Complex = Single or dual with multiple alternatives at location with history of overtopping." sqref="F22" xr:uid="{FB142352-2E4E-46B6-A23C-49A953710A38}">
      <formula1>$U$10:$W$10</formula1>
    </dataValidation>
    <dataValidation type="list" allowBlank="1" showInputMessage="1" showErrorMessage="1" promptTitle="Task Complexity" prompt="Simple = Single tributary_x000a_Standard = Several parallel tributaries_x000a_Complex = Several parallel tributaries at location with history of overtopping." sqref="F25" xr:uid="{798355C9-8756-4F76-BDCD-7AF23F177FBE}">
      <formula1>$U$10:$W$10</formula1>
    </dataValidation>
  </dataValidations>
  <hyperlinks>
    <hyperlink ref="L4" r:id="rId1" display="Video Tutorial - A short webinar for the Drainage Plans tab" xr:uid="{1C9A68D1-BB29-47A1-B743-9FCF9529283F}"/>
  </hyperlinks>
  <pageMargins left="0.7" right="0.7" top="0.75" bottom="0.75" header="0.3" footer="0.3"/>
  <pageSetup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9381-3396-4FD6-8444-C12A0C23AF27}">
  <sheetPr codeName="Sheet17"/>
  <dimension ref="A1:AC25"/>
  <sheetViews>
    <sheetView showGridLines="0" showRuler="0" topLeftCell="B1" zoomScale="85" zoomScaleNormal="85" zoomScaleSheetLayoutView="55" workbookViewId="0">
      <selection activeCell="B1" sqref="B1:C3"/>
    </sheetView>
  </sheetViews>
  <sheetFormatPr defaultColWidth="9.109375" defaultRowHeight="13.8"/>
  <cols>
    <col min="1" max="1" width="12.6640625" style="366" hidden="1" customWidth="1"/>
    <col min="2" max="2" width="6.77734375" style="366" customWidth="1"/>
    <col min="3" max="3" width="50.77734375" style="366" customWidth="1"/>
    <col min="4" max="4" width="14.6640625" style="366" customWidth="1"/>
    <col min="5" max="5" width="14.77734375" style="366" customWidth="1"/>
    <col min="6" max="6" width="14.6640625" style="366" customWidth="1"/>
    <col min="7" max="7" width="14.77734375" style="366" customWidth="1"/>
    <col min="8" max="8" width="14.6640625" style="366" customWidth="1"/>
    <col min="9" max="10" width="14.77734375" style="366" customWidth="1"/>
    <col min="11" max="11" width="100.77734375" style="366" customWidth="1"/>
    <col min="12" max="12" width="70.77734375" style="366" customWidth="1"/>
    <col min="13" max="13" width="8.6640625" style="366" customWidth="1"/>
    <col min="14" max="14" width="15.5546875" style="366" customWidth="1"/>
    <col min="15" max="15" width="8.6640625" style="366" hidden="1" customWidth="1"/>
    <col min="16" max="16" width="12.5546875" style="366" hidden="1" customWidth="1"/>
    <col min="17" max="22" width="12.6640625" style="1125" hidden="1" customWidth="1"/>
    <col min="23" max="25" width="12.6640625" style="1095" hidden="1" customWidth="1"/>
    <col min="26" max="26" width="12.6640625" style="366" hidden="1" customWidth="1"/>
    <col min="27" max="28" width="12.6640625" style="1095" hidden="1" customWidth="1"/>
    <col min="29" max="29" width="12.5546875" style="366" hidden="1" customWidth="1"/>
    <col min="30" max="16384" width="9.109375" style="366"/>
  </cols>
  <sheetData>
    <row r="1" spans="1:29" ht="15" customHeight="1">
      <c r="B1" s="2161" t="s">
        <v>592</v>
      </c>
      <c r="C1" s="2162"/>
      <c r="D1" s="2158" t="s">
        <v>1818</v>
      </c>
      <c r="E1" s="2158"/>
      <c r="F1" s="2158"/>
      <c r="G1" s="2158"/>
      <c r="H1" s="2158"/>
      <c r="I1" s="2158"/>
      <c r="J1" s="2158"/>
      <c r="K1" s="1083" t="str">
        <f>'Project Information'!B3</f>
        <v>Enter project name &amp; description</v>
      </c>
      <c r="L1" s="2145" t="s">
        <v>1819</v>
      </c>
      <c r="M1" s="1169"/>
      <c r="N1" s="1170"/>
      <c r="O1" s="1169"/>
      <c r="P1" s="1169"/>
      <c r="Q1" s="1171"/>
      <c r="R1" s="1171"/>
      <c r="S1" s="1171"/>
      <c r="T1" s="1171"/>
      <c r="U1" s="1172"/>
      <c r="V1" s="1172"/>
      <c r="W1" s="1173"/>
      <c r="X1" s="1173"/>
      <c r="Y1" s="1173"/>
      <c r="Z1" s="1170"/>
      <c r="AA1" s="1173"/>
      <c r="AB1" s="1173"/>
    </row>
    <row r="2" spans="1:29" ht="15" customHeight="1">
      <c r="B2" s="2163"/>
      <c r="C2" s="2164"/>
      <c r="D2" s="2159"/>
      <c r="E2" s="2159"/>
      <c r="F2" s="2159"/>
      <c r="G2" s="2159"/>
      <c r="H2" s="2159"/>
      <c r="I2" s="2159"/>
      <c r="J2" s="2159"/>
      <c r="K2" s="1084" t="str">
        <f>'Project Information'!B1</f>
        <v>999999-1-32-01</v>
      </c>
      <c r="L2" s="2146"/>
      <c r="M2" s="1169"/>
      <c r="N2" s="1170"/>
      <c r="O2" s="1169"/>
      <c r="P2" s="1169"/>
      <c r="Q2" s="1171"/>
      <c r="R2" s="1171"/>
      <c r="S2" s="1171"/>
      <c r="T2" s="1171"/>
      <c r="U2" s="1172"/>
      <c r="V2" s="1172"/>
      <c r="W2" s="1173"/>
      <c r="X2" s="1173"/>
      <c r="Y2" s="1173"/>
      <c r="Z2" s="1170"/>
      <c r="AA2" s="1173"/>
      <c r="AB2" s="1173"/>
    </row>
    <row r="3" spans="1:29" s="1086" customFormat="1" ht="15" customHeight="1" thickBot="1">
      <c r="B3" s="2165"/>
      <c r="C3" s="2166"/>
      <c r="D3" s="2160"/>
      <c r="E3" s="2160"/>
      <c r="F3" s="2160"/>
      <c r="G3" s="2160"/>
      <c r="H3" s="2160"/>
      <c r="I3" s="2160"/>
      <c r="J3" s="2160"/>
      <c r="K3" s="1085"/>
      <c r="L3" s="2147"/>
      <c r="M3" s="1169"/>
      <c r="N3" s="1174"/>
      <c r="O3" s="1169"/>
      <c r="P3" s="1169"/>
      <c r="Q3" s="1172"/>
      <c r="R3" s="1172"/>
      <c r="S3" s="1172"/>
      <c r="T3" s="1172"/>
      <c r="U3" s="1172"/>
      <c r="V3" s="1172"/>
      <c r="W3" s="1173"/>
      <c r="X3" s="1173"/>
      <c r="Y3" s="1173"/>
      <c r="Z3" s="1174"/>
      <c r="AA3" s="1173"/>
      <c r="AB3" s="1173"/>
    </row>
    <row r="4" spans="1:29" s="1086" customFormat="1" ht="30" customHeight="1" thickBot="1">
      <c r="B4" s="2223" t="s">
        <v>1396</v>
      </c>
      <c r="C4" s="2224"/>
      <c r="D4" s="2225" t="s">
        <v>1397</v>
      </c>
      <c r="E4" s="2225"/>
      <c r="F4" s="2225"/>
      <c r="G4" s="2225"/>
      <c r="H4" s="2225"/>
      <c r="I4" s="2225"/>
      <c r="J4" s="2225"/>
      <c r="K4" s="1139" t="s">
        <v>1398</v>
      </c>
      <c r="L4" s="1609" t="s">
        <v>2630</v>
      </c>
      <c r="M4" s="1175"/>
      <c r="N4" s="1174"/>
      <c r="O4" s="1175"/>
      <c r="P4" s="1175"/>
      <c r="Q4" s="1176"/>
      <c r="R4" s="1176"/>
      <c r="S4" s="1176"/>
      <c r="T4" s="1176"/>
      <c r="U4" s="1172"/>
      <c r="V4" s="1172"/>
      <c r="W4" s="1173"/>
      <c r="X4" s="1173"/>
      <c r="Y4" s="1173"/>
      <c r="Z4" s="1174"/>
      <c r="AA4" s="1173"/>
      <c r="AB4" s="1173"/>
    </row>
    <row r="5" spans="1:29" s="1086" customFormat="1" ht="30" customHeight="1">
      <c r="B5" s="2226" t="s">
        <v>1400</v>
      </c>
      <c r="C5" s="2227"/>
      <c r="D5" s="2228"/>
      <c r="E5" s="2228"/>
      <c r="F5" s="2228"/>
      <c r="G5" s="2228"/>
      <c r="H5" s="2228"/>
      <c r="I5" s="2228"/>
      <c r="J5" s="2228"/>
      <c r="K5" s="1087"/>
      <c r="L5" s="2278" t="s">
        <v>1820</v>
      </c>
      <c r="M5" s="1175"/>
      <c r="N5" s="1174"/>
      <c r="O5" s="1175"/>
      <c r="P5" s="1175"/>
      <c r="Q5" s="1176"/>
      <c r="R5" s="1176"/>
      <c r="S5" s="1176"/>
      <c r="T5" s="1176"/>
      <c r="U5" s="1172"/>
      <c r="V5" s="1172"/>
      <c r="W5" s="1173"/>
      <c r="X5" s="1173"/>
      <c r="Y5" s="1173"/>
      <c r="Z5" s="1174"/>
      <c r="AA5" s="1173"/>
      <c r="AB5" s="1173"/>
    </row>
    <row r="6" spans="1:29" s="1086" customFormat="1" ht="30" customHeight="1" thickBot="1">
      <c r="B6" s="2229" t="s">
        <v>1399</v>
      </c>
      <c r="C6" s="2230"/>
      <c r="D6" s="2231"/>
      <c r="E6" s="2231"/>
      <c r="F6" s="2231"/>
      <c r="G6" s="2231"/>
      <c r="H6" s="2231"/>
      <c r="I6" s="2231"/>
      <c r="J6" s="2231"/>
      <c r="K6" s="1088"/>
      <c r="L6" s="2279"/>
      <c r="M6" s="1175"/>
      <c r="N6" s="1174"/>
      <c r="O6" s="1175"/>
      <c r="P6" s="1175"/>
      <c r="Q6" s="1176"/>
      <c r="R6" s="1176"/>
      <c r="S6" s="1176"/>
      <c r="T6" s="1176"/>
      <c r="U6" s="1172"/>
      <c r="V6" s="1172"/>
      <c r="W6" s="1173"/>
      <c r="X6" s="1173"/>
      <c r="Y6" s="1173"/>
      <c r="Z6" s="1174"/>
      <c r="AA6" s="1173"/>
      <c r="AB6" s="1173"/>
    </row>
    <row r="7" spans="1:29" s="1086" customFormat="1" ht="15" customHeight="1">
      <c r="B7" s="1140" t="s">
        <v>1430</v>
      </c>
      <c r="C7" s="1141"/>
      <c r="D7" s="1142"/>
      <c r="E7" s="1142"/>
      <c r="F7" s="1142"/>
      <c r="G7" s="1142"/>
      <c r="H7" s="1142"/>
      <c r="I7" s="1142"/>
      <c r="J7" s="1142"/>
      <c r="K7" s="1143"/>
      <c r="L7" s="2279"/>
      <c r="M7" s="1175"/>
      <c r="N7" s="1174"/>
      <c r="O7" s="1175"/>
      <c r="P7" s="1175"/>
      <c r="Q7" s="1172"/>
      <c r="R7" s="1172"/>
      <c r="S7" s="1172"/>
      <c r="T7" s="1172"/>
      <c r="U7" s="1172"/>
      <c r="V7" s="1172"/>
      <c r="W7" s="1173"/>
      <c r="X7" s="1173"/>
      <c r="Y7" s="1173"/>
      <c r="Z7" s="1174"/>
      <c r="AA7" s="1173"/>
      <c r="AB7" s="1173"/>
    </row>
    <row r="8" spans="1:29" s="1086" customFormat="1" ht="15" customHeight="1" thickBot="1">
      <c r="B8" s="1144"/>
      <c r="C8" s="1145"/>
      <c r="D8" s="1146"/>
      <c r="E8" s="1146"/>
      <c r="F8" s="1146"/>
      <c r="G8" s="1146"/>
      <c r="H8" s="1146"/>
      <c r="I8" s="1146"/>
      <c r="J8" s="1146"/>
      <c r="K8" s="1147"/>
      <c r="L8" s="2279"/>
      <c r="M8" s="1175"/>
      <c r="N8" s="1174"/>
      <c r="O8" s="1175"/>
      <c r="P8" s="1175"/>
      <c r="Q8" s="1172"/>
      <c r="R8" s="1172"/>
      <c r="S8" s="1172"/>
      <c r="T8" s="1172"/>
      <c r="U8" s="1172"/>
      <c r="V8" s="1172"/>
      <c r="W8" s="1173"/>
      <c r="X8" s="1173"/>
      <c r="Y8" s="1173"/>
      <c r="Z8" s="1174"/>
      <c r="AA8" s="1173"/>
      <c r="AB8" s="1173"/>
    </row>
    <row r="9" spans="1:29" s="1089" customFormat="1" ht="30" customHeight="1">
      <c r="B9" s="2178" t="s">
        <v>79</v>
      </c>
      <c r="C9" s="2180" t="s">
        <v>190</v>
      </c>
      <c r="D9" s="2255" t="s">
        <v>1821</v>
      </c>
      <c r="E9" s="2255"/>
      <c r="F9" s="2255"/>
      <c r="G9" s="2182" t="s">
        <v>1822</v>
      </c>
      <c r="H9" s="2183"/>
      <c r="I9" s="2183"/>
      <c r="J9" s="2184"/>
      <c r="K9" s="1148" t="s">
        <v>1823</v>
      </c>
      <c r="L9" s="2279"/>
      <c r="M9" s="1175"/>
      <c r="N9" s="1883"/>
      <c r="O9" s="2195" t="s">
        <v>190</v>
      </c>
      <c r="P9" s="2239" t="s">
        <v>1870</v>
      </c>
      <c r="Q9" s="2238"/>
      <c r="R9" s="2238"/>
      <c r="S9" s="2238"/>
      <c r="T9" s="2240"/>
      <c r="U9" s="2239" t="s">
        <v>1915</v>
      </c>
      <c r="V9" s="2238"/>
      <c r="W9" s="2240"/>
      <c r="X9" s="2239" t="s">
        <v>1961</v>
      </c>
      <c r="Y9" s="2238"/>
      <c r="Z9" s="2240"/>
      <c r="AA9" s="2239" t="s">
        <v>1862</v>
      </c>
      <c r="AB9" s="2238"/>
      <c r="AC9" s="2240"/>
    </row>
    <row r="10" spans="1:29" s="1089" customFormat="1" ht="30" customHeight="1" thickBot="1">
      <c r="B10" s="2283"/>
      <c r="C10" s="2284"/>
      <c r="D10" s="1149" t="s">
        <v>1824</v>
      </c>
      <c r="E10" s="1150" t="s">
        <v>87</v>
      </c>
      <c r="F10" s="1149" t="s">
        <v>1825</v>
      </c>
      <c r="G10" s="1149" t="s">
        <v>1826</v>
      </c>
      <c r="H10" s="1149" t="s">
        <v>1827</v>
      </c>
      <c r="I10" s="1149" t="s">
        <v>1196</v>
      </c>
      <c r="J10" s="1149" t="s">
        <v>1828</v>
      </c>
      <c r="K10" s="1151" t="s">
        <v>1829</v>
      </c>
      <c r="L10" s="2306"/>
      <c r="M10" s="1175"/>
      <c r="N10" s="1883"/>
      <c r="O10" s="2307"/>
      <c r="P10" s="1287" t="s">
        <v>1927</v>
      </c>
      <c r="Q10" s="1241" t="s">
        <v>1859</v>
      </c>
      <c r="R10" s="1241" t="s">
        <v>1860</v>
      </c>
      <c r="S10" s="1241" t="s">
        <v>1861</v>
      </c>
      <c r="T10" s="1242" t="s">
        <v>1928</v>
      </c>
      <c r="U10" s="1241" t="s">
        <v>1884</v>
      </c>
      <c r="V10" s="1241" t="s">
        <v>1833</v>
      </c>
      <c r="W10" s="1242" t="s">
        <v>1834</v>
      </c>
      <c r="X10" s="1287" t="s">
        <v>1929</v>
      </c>
      <c r="Y10" s="1241" t="s">
        <v>1930</v>
      </c>
      <c r="Z10" s="1241" t="s">
        <v>1931</v>
      </c>
      <c r="AA10" s="1287" t="s">
        <v>1932</v>
      </c>
      <c r="AB10" s="1241" t="s">
        <v>1933</v>
      </c>
      <c r="AC10" s="1242" t="s">
        <v>1934</v>
      </c>
    </row>
    <row r="11" spans="1:29" ht="30" customHeight="1">
      <c r="A11" s="1095" t="s">
        <v>1935</v>
      </c>
      <c r="B11" s="1152" t="s">
        <v>1481</v>
      </c>
      <c r="C11" s="1153" t="s">
        <v>1173</v>
      </c>
      <c r="D11" s="1098" t="s">
        <v>1830</v>
      </c>
      <c r="E11" s="1127">
        <v>0</v>
      </c>
      <c r="F11" s="1209"/>
      <c r="G11" s="1165">
        <f>ROUNDUP(ROUND(E11,2)*(IF(F11="Simple",U11,(IF(F11="Standard",V11,(IF(F11="Complex",W11,0)))))),0)</f>
        <v>0</v>
      </c>
      <c r="H11" s="1090">
        <v>0</v>
      </c>
      <c r="I11" s="1090">
        <v>0</v>
      </c>
      <c r="J11" s="1090">
        <v>0</v>
      </c>
      <c r="K11" s="1091"/>
      <c r="L11" s="2174" t="s">
        <v>1883</v>
      </c>
      <c r="M11" s="1170"/>
      <c r="N11" s="1235"/>
      <c r="O11" s="1177" t="s">
        <v>1481</v>
      </c>
      <c r="P11" s="1365"/>
      <c r="Q11" s="1255"/>
      <c r="R11" s="1179"/>
      <c r="S11" s="1321"/>
      <c r="T11" s="1180"/>
      <c r="U11" s="1845">
        <v>10</v>
      </c>
      <c r="V11" s="1179">
        <v>24</v>
      </c>
      <c r="W11" s="1180">
        <v>40</v>
      </c>
      <c r="X11" s="1260"/>
      <c r="Y11" s="1323"/>
      <c r="Z11" s="1274"/>
      <c r="AA11" s="1260"/>
      <c r="AB11" s="1179"/>
      <c r="AC11" s="1288"/>
    </row>
    <row r="12" spans="1:29" ht="30" customHeight="1">
      <c r="A12" s="1095" t="s">
        <v>1936</v>
      </c>
      <c r="B12" s="1154" t="s">
        <v>1482</v>
      </c>
      <c r="C12" s="369" t="s">
        <v>367</v>
      </c>
      <c r="D12" s="1238" t="s">
        <v>1863</v>
      </c>
      <c r="E12" s="1092">
        <v>0</v>
      </c>
      <c r="F12" s="1157"/>
      <c r="G12" s="1166">
        <f>E12*X12</f>
        <v>0</v>
      </c>
      <c r="H12" s="1093">
        <v>0</v>
      </c>
      <c r="I12" s="1093">
        <v>0</v>
      </c>
      <c r="J12" s="1093">
        <v>0</v>
      </c>
      <c r="K12" s="1094"/>
      <c r="L12" s="2175"/>
      <c r="M12" s="1170"/>
      <c r="N12" s="1235"/>
      <c r="O12" s="1177" t="s">
        <v>1482</v>
      </c>
      <c r="P12" s="1365"/>
      <c r="Q12" s="1255"/>
      <c r="R12" s="1179"/>
      <c r="S12" s="1342"/>
      <c r="T12" s="1181"/>
      <c r="U12" s="1324"/>
      <c r="V12" s="1234"/>
      <c r="W12" s="1181"/>
      <c r="X12" s="1260">
        <v>32</v>
      </c>
      <c r="Y12" s="1321"/>
      <c r="Z12" s="1179"/>
      <c r="AA12" s="1260"/>
      <c r="AB12" s="1179"/>
      <c r="AC12" s="1289"/>
    </row>
    <row r="13" spans="1:29" ht="30" customHeight="1">
      <c r="A13" s="1095" t="s">
        <v>1937</v>
      </c>
      <c r="B13" s="2177" t="s">
        <v>1483</v>
      </c>
      <c r="C13" s="2134" t="s">
        <v>1775</v>
      </c>
      <c r="D13" s="1238" t="s">
        <v>1775</v>
      </c>
      <c r="E13" s="1092">
        <v>0</v>
      </c>
      <c r="F13" s="1157"/>
      <c r="G13" s="1166">
        <f>IF(E13&gt;0,X13+(E13*AA13),0)</f>
        <v>0</v>
      </c>
      <c r="H13" s="1093">
        <v>0</v>
      </c>
      <c r="I13" s="1093">
        <v>0</v>
      </c>
      <c r="J13" s="1093">
        <v>0</v>
      </c>
      <c r="K13" s="1094"/>
      <c r="L13" s="2175"/>
      <c r="M13" s="1170"/>
      <c r="N13" s="1235"/>
      <c r="O13" s="2303" t="s">
        <v>1483</v>
      </c>
      <c r="P13" s="1366"/>
      <c r="Q13" s="1361"/>
      <c r="R13" s="1184"/>
      <c r="S13" s="1372"/>
      <c r="T13" s="1185"/>
      <c r="U13" s="1329"/>
      <c r="V13" s="1184"/>
      <c r="W13" s="1172"/>
      <c r="X13" s="1330">
        <v>12</v>
      </c>
      <c r="Y13" s="1337"/>
      <c r="Z13" s="1189"/>
      <c r="AA13" s="1330">
        <v>1</v>
      </c>
      <c r="AB13" s="1189"/>
      <c r="AC13" s="1344"/>
    </row>
    <row r="14" spans="1:29" ht="30" customHeight="1">
      <c r="A14" s="1095" t="s">
        <v>1938</v>
      </c>
      <c r="B14" s="2172"/>
      <c r="C14" s="2301"/>
      <c r="D14" s="1238" t="s">
        <v>617</v>
      </c>
      <c r="E14" s="1092">
        <v>0</v>
      </c>
      <c r="F14" s="1157"/>
      <c r="G14" s="1237">
        <f>E14*X14</f>
        <v>0</v>
      </c>
      <c r="H14" s="1093">
        <v>0</v>
      </c>
      <c r="I14" s="1093">
        <v>0</v>
      </c>
      <c r="J14" s="1093">
        <v>0</v>
      </c>
      <c r="K14" s="1094"/>
      <c r="L14" s="2175"/>
      <c r="M14" s="1170"/>
      <c r="N14" s="1235"/>
      <c r="O14" s="2305"/>
      <c r="P14" s="1368"/>
      <c r="Q14" s="1362"/>
      <c r="R14" s="1186"/>
      <c r="S14" s="1338"/>
      <c r="T14" s="1373"/>
      <c r="U14" s="1328"/>
      <c r="V14" s="1325"/>
      <c r="W14" s="1187"/>
      <c r="X14" s="1331">
        <v>3</v>
      </c>
      <c r="Y14" s="1338"/>
      <c r="Z14" s="1186"/>
      <c r="AA14" s="1331"/>
      <c r="AB14" s="1186"/>
      <c r="AC14" s="1345"/>
    </row>
    <row r="15" spans="1:29" ht="30" customHeight="1">
      <c r="A15" s="1095" t="s">
        <v>1939</v>
      </c>
      <c r="B15" s="2189" t="s">
        <v>1484</v>
      </c>
      <c r="C15" s="2134" t="s">
        <v>1864</v>
      </c>
      <c r="D15" s="2273" t="s">
        <v>1835</v>
      </c>
      <c r="E15" s="1092">
        <v>0</v>
      </c>
      <c r="F15" s="1166" t="s">
        <v>1833</v>
      </c>
      <c r="G15" s="1166">
        <f>E15*V15</f>
        <v>0</v>
      </c>
      <c r="H15" s="1093">
        <v>0</v>
      </c>
      <c r="I15" s="1093">
        <v>0</v>
      </c>
      <c r="J15" s="1093">
        <v>0</v>
      </c>
      <c r="K15" s="1094"/>
      <c r="L15" s="2175"/>
      <c r="M15" s="1170"/>
      <c r="N15" s="1235"/>
      <c r="O15" s="2303" t="s">
        <v>1484</v>
      </c>
      <c r="P15" s="1370"/>
      <c r="Q15" s="1363"/>
      <c r="R15" s="1189"/>
      <c r="S15" s="1337"/>
      <c r="T15" s="1190"/>
      <c r="U15" s="1329"/>
      <c r="V15" s="1189">
        <v>8</v>
      </c>
      <c r="W15" s="1191"/>
      <c r="X15" s="1332"/>
      <c r="Y15" s="1339"/>
      <c r="Z15" s="1350"/>
      <c r="AA15" s="1332"/>
      <c r="AB15" s="1350"/>
      <c r="AC15" s="1346"/>
    </row>
    <row r="16" spans="1:29" ht="30" customHeight="1">
      <c r="A16" s="1095" t="s">
        <v>1940</v>
      </c>
      <c r="B16" s="2190"/>
      <c r="C16" s="2135"/>
      <c r="D16" s="2302"/>
      <c r="E16" s="1092">
        <v>0</v>
      </c>
      <c r="F16" s="1166" t="s">
        <v>1834</v>
      </c>
      <c r="G16" s="1166">
        <f>E16*W16</f>
        <v>0</v>
      </c>
      <c r="H16" s="1093">
        <v>0</v>
      </c>
      <c r="I16" s="1093">
        <v>0</v>
      </c>
      <c r="J16" s="1093">
        <v>0</v>
      </c>
      <c r="K16" s="1094"/>
      <c r="L16" s="2175"/>
      <c r="M16" s="1170"/>
      <c r="N16" s="1235"/>
      <c r="O16" s="2304"/>
      <c r="P16" s="1369"/>
      <c r="Q16" s="1364"/>
      <c r="R16" s="1192"/>
      <c r="S16" s="1193"/>
      <c r="T16" s="1374"/>
      <c r="U16" s="1352"/>
      <c r="V16" s="1326"/>
      <c r="W16" s="1193">
        <v>12</v>
      </c>
      <c r="X16" s="1333"/>
      <c r="Y16" s="1340"/>
      <c r="Z16" s="1326"/>
      <c r="AA16" s="1333"/>
      <c r="AB16" s="1326"/>
      <c r="AC16" s="1347"/>
    </row>
    <row r="17" spans="1:29" ht="30" customHeight="1">
      <c r="A17" s="1095" t="s">
        <v>1941</v>
      </c>
      <c r="B17" s="2191"/>
      <c r="C17" s="2301"/>
      <c r="D17" s="1238" t="s">
        <v>1865</v>
      </c>
      <c r="E17" s="1092">
        <v>0</v>
      </c>
      <c r="F17" s="1157"/>
      <c r="G17" s="1166">
        <f>E17*X17</f>
        <v>0</v>
      </c>
      <c r="H17" s="1093">
        <v>0</v>
      </c>
      <c r="I17" s="1093">
        <v>0</v>
      </c>
      <c r="J17" s="1093">
        <v>0</v>
      </c>
      <c r="K17" s="1094"/>
      <c r="L17" s="2175"/>
      <c r="M17" s="1170"/>
      <c r="N17" s="1235"/>
      <c r="O17" s="2305"/>
      <c r="P17" s="1367"/>
      <c r="Q17" s="1254"/>
      <c r="R17" s="1195"/>
      <c r="S17" s="1341"/>
      <c r="T17" s="1277"/>
      <c r="U17" s="1328"/>
      <c r="V17" s="1327"/>
      <c r="W17" s="1198"/>
      <c r="X17" s="1334">
        <v>2</v>
      </c>
      <c r="Y17" s="1341"/>
      <c r="Z17" s="1195"/>
      <c r="AA17" s="1334"/>
      <c r="AB17" s="1195"/>
      <c r="AC17" s="1348"/>
    </row>
    <row r="18" spans="1:29" ht="30" customHeight="1">
      <c r="A18" s="1095" t="s">
        <v>1942</v>
      </c>
      <c r="B18" s="2189" t="s">
        <v>1485</v>
      </c>
      <c r="C18" s="2134" t="s">
        <v>1866</v>
      </c>
      <c r="D18" s="2273" t="s">
        <v>1867</v>
      </c>
      <c r="E18" s="1092">
        <v>0</v>
      </c>
      <c r="F18" s="1166" t="s">
        <v>1833</v>
      </c>
      <c r="G18" s="1166">
        <f>E18*V18</f>
        <v>0</v>
      </c>
      <c r="H18" s="1093">
        <v>0</v>
      </c>
      <c r="I18" s="1093">
        <v>0</v>
      </c>
      <c r="J18" s="1093">
        <v>0</v>
      </c>
      <c r="K18" s="1094"/>
      <c r="L18" s="2175"/>
      <c r="M18" s="1170"/>
      <c r="N18" s="1235"/>
      <c r="O18" s="2303" t="s">
        <v>1485</v>
      </c>
      <c r="P18" s="1370"/>
      <c r="Q18" s="1363"/>
      <c r="R18" s="1189"/>
      <c r="S18" s="1337"/>
      <c r="T18" s="1190"/>
      <c r="U18" s="1329"/>
      <c r="V18" s="1189">
        <v>24</v>
      </c>
      <c r="W18" s="1191"/>
      <c r="X18" s="1332"/>
      <c r="Y18" s="1339"/>
      <c r="Z18" s="1350"/>
      <c r="AA18" s="1332"/>
      <c r="AB18" s="1350"/>
      <c r="AC18" s="1346"/>
    </row>
    <row r="19" spans="1:29" ht="30" customHeight="1">
      <c r="A19" s="1095" t="s">
        <v>1943</v>
      </c>
      <c r="B19" s="2190"/>
      <c r="C19" s="2135"/>
      <c r="D19" s="2302"/>
      <c r="E19" s="1092">
        <v>0</v>
      </c>
      <c r="F19" s="1166" t="s">
        <v>1834</v>
      </c>
      <c r="G19" s="1166">
        <f>E19*W19</f>
        <v>0</v>
      </c>
      <c r="H19" s="1093">
        <v>0</v>
      </c>
      <c r="I19" s="1093">
        <v>0</v>
      </c>
      <c r="J19" s="1093">
        <v>0</v>
      </c>
      <c r="K19" s="1094"/>
      <c r="L19" s="2175"/>
      <c r="M19" s="1170"/>
      <c r="N19" s="1235"/>
      <c r="O19" s="2304"/>
      <c r="P19" s="1371"/>
      <c r="Q19" s="1364"/>
      <c r="R19" s="1192"/>
      <c r="S19" s="1193"/>
      <c r="T19" s="1374"/>
      <c r="U19" s="1352"/>
      <c r="V19" s="1326"/>
      <c r="W19" s="1193">
        <v>32</v>
      </c>
      <c r="X19" s="1333"/>
      <c r="Y19" s="1340"/>
      <c r="Z19" s="1326"/>
      <c r="AA19" s="1333"/>
      <c r="AB19" s="1326"/>
      <c r="AC19" s="1347"/>
    </row>
    <row r="20" spans="1:29" ht="30" customHeight="1" thickBot="1">
      <c r="A20" s="1095" t="s">
        <v>1944</v>
      </c>
      <c r="B20" s="2191"/>
      <c r="C20" s="2301"/>
      <c r="D20" s="1238" t="s">
        <v>1865</v>
      </c>
      <c r="E20" s="1092">
        <v>0</v>
      </c>
      <c r="F20" s="1157"/>
      <c r="G20" s="1166">
        <f>E20*X20</f>
        <v>0</v>
      </c>
      <c r="H20" s="1093">
        <v>0</v>
      </c>
      <c r="I20" s="1093">
        <v>0</v>
      </c>
      <c r="J20" s="1093">
        <v>0</v>
      </c>
      <c r="K20" s="1094"/>
      <c r="L20" s="2175"/>
      <c r="M20" s="1170"/>
      <c r="N20" s="1235"/>
      <c r="O20" s="2305"/>
      <c r="P20" s="1367"/>
      <c r="Q20" s="1254"/>
      <c r="R20" s="1195"/>
      <c r="S20" s="1341"/>
      <c r="T20" s="1277"/>
      <c r="U20" s="1328"/>
      <c r="V20" s="1327"/>
      <c r="W20" s="1198"/>
      <c r="X20" s="1334">
        <v>2</v>
      </c>
      <c r="Y20" s="1341"/>
      <c r="Z20" s="1195"/>
      <c r="AA20" s="1334"/>
      <c r="AB20" s="1195"/>
      <c r="AC20" s="1348"/>
    </row>
    <row r="21" spans="1:29" ht="20.100000000000001" customHeight="1" thickBot="1">
      <c r="A21" s="1095"/>
      <c r="B21" s="2208" t="s">
        <v>1406</v>
      </c>
      <c r="C21" s="2209"/>
      <c r="D21" s="2209"/>
      <c r="E21" s="2209"/>
      <c r="F21" s="2210"/>
      <c r="G21" s="1158">
        <f>SUM(G11:G20)</f>
        <v>0</v>
      </c>
      <c r="H21" s="1158">
        <f>SUM(H11:H20)</f>
        <v>0</v>
      </c>
      <c r="I21" s="1158">
        <f>SUM(I11:I20)</f>
        <v>0</v>
      </c>
      <c r="J21" s="1158">
        <f>SUM(J11:J20)</f>
        <v>0</v>
      </c>
      <c r="K21" s="1159"/>
      <c r="L21" s="2214" t="s">
        <v>1868</v>
      </c>
      <c r="M21" s="1201"/>
      <c r="N21" s="1170"/>
      <c r="O21" s="1202"/>
      <c r="P21" s="1202"/>
      <c r="Q21" s="1203"/>
      <c r="R21" s="1204"/>
      <c r="S21" s="1203"/>
      <c r="T21" s="1203"/>
      <c r="U21" s="1203"/>
      <c r="V21" s="1203"/>
      <c r="W21" s="1173"/>
      <c r="X21" s="1173"/>
      <c r="Y21" s="1173"/>
      <c r="Z21" s="1170"/>
      <c r="AA21" s="1173"/>
      <c r="AB21" s="1173"/>
      <c r="AC21" s="1173"/>
    </row>
    <row r="22" spans="1:29" ht="30" customHeight="1">
      <c r="A22" s="1095" t="s">
        <v>1945</v>
      </c>
      <c r="B22" s="1162" t="s">
        <v>1486</v>
      </c>
      <c r="C22" s="1153" t="s">
        <v>307</v>
      </c>
      <c r="D22" s="1098" t="s">
        <v>878</v>
      </c>
      <c r="E22" s="1239">
        <v>1</v>
      </c>
      <c r="F22" s="1375">
        <v>0.05</v>
      </c>
      <c r="G22" s="1607">
        <f>IF($E22=0,0,ROUNDUP($F22*G21,0))</f>
        <v>0</v>
      </c>
      <c r="H22" s="1607">
        <f>IF($E22=0,0,ROUNDUP($F22*H21,0))</f>
        <v>0</v>
      </c>
      <c r="I22" s="1607">
        <f>IF($E22=0,0,ROUNDUP($F22*I21,0))</f>
        <v>0</v>
      </c>
      <c r="J22" s="1093">
        <f>IF($E22=0,0,ROUNDUP($F22*J21,0))</f>
        <v>0</v>
      </c>
      <c r="K22" s="1091"/>
      <c r="L22" s="2215"/>
      <c r="M22" s="1201"/>
      <c r="N22" s="1170"/>
      <c r="O22" s="1177" t="s">
        <v>1486</v>
      </c>
      <c r="P22" s="1365"/>
      <c r="Q22" s="1256"/>
      <c r="R22" s="1200"/>
      <c r="S22" s="1342"/>
      <c r="T22" s="1181"/>
      <c r="U22" s="1182"/>
      <c r="V22" s="1342"/>
      <c r="W22" s="1181"/>
      <c r="X22" s="1335"/>
      <c r="Y22" s="1234"/>
      <c r="Z22" s="1203"/>
      <c r="AA22" s="1335"/>
      <c r="AB22" s="1342"/>
      <c r="AC22" s="1181"/>
    </row>
    <row r="23" spans="1:29" ht="30" customHeight="1" thickBot="1">
      <c r="A23" s="1095" t="s">
        <v>1946</v>
      </c>
      <c r="B23" s="1163" t="s">
        <v>1487</v>
      </c>
      <c r="C23" s="1156" t="s">
        <v>169</v>
      </c>
      <c r="D23" s="1099" t="s">
        <v>878</v>
      </c>
      <c r="E23" s="1239">
        <v>1</v>
      </c>
      <c r="F23" s="1589">
        <v>0.05</v>
      </c>
      <c r="G23" s="1588">
        <f>IF($E23=0,0,ROUNDUP($F23*G21,0))</f>
        <v>0</v>
      </c>
      <c r="H23" s="1588">
        <f>IF($E23=0,0,ROUNDUP($F23*H21,0))</f>
        <v>0</v>
      </c>
      <c r="I23" s="1588">
        <f>IF($E23=0,0,ROUNDUP($F23*I21,0))</f>
        <v>0</v>
      </c>
      <c r="J23" s="1093">
        <f>IF($E23=0,0,ROUNDUP($F23*J21,0))</f>
        <v>0</v>
      </c>
      <c r="K23" s="1097"/>
      <c r="L23" s="2215"/>
      <c r="M23" s="1201"/>
      <c r="N23" s="1170"/>
      <c r="O23" s="1177" t="s">
        <v>1487</v>
      </c>
      <c r="P23" s="1365"/>
      <c r="Q23" s="1256"/>
      <c r="R23" s="1200"/>
      <c r="S23" s="1342"/>
      <c r="T23" s="1181"/>
      <c r="U23" s="1182"/>
      <c r="V23" s="1342"/>
      <c r="W23" s="1181"/>
      <c r="X23" s="1336"/>
      <c r="Y23" s="1234"/>
      <c r="Z23" s="1353"/>
      <c r="AA23" s="1336"/>
      <c r="AB23" s="1342"/>
      <c r="AC23" s="1181"/>
    </row>
    <row r="24" spans="1:29" ht="20.100000000000001" customHeight="1" thickBot="1">
      <c r="B24" s="2208" t="s">
        <v>2569</v>
      </c>
      <c r="C24" s="2209"/>
      <c r="D24" s="2209"/>
      <c r="E24" s="2209"/>
      <c r="F24" s="2210"/>
      <c r="G24" s="1160">
        <f>SUM(G21:G23)</f>
        <v>0</v>
      </c>
      <c r="H24" s="1160">
        <f>SUM(H21:H23)</f>
        <v>0</v>
      </c>
      <c r="I24" s="1160">
        <f>SUM(I21:I23)</f>
        <v>0</v>
      </c>
      <c r="J24" s="1160">
        <f>SUM(J21:J23)</f>
        <v>0</v>
      </c>
      <c r="K24" s="1161"/>
      <c r="L24" s="2216"/>
      <c r="M24" s="1201"/>
      <c r="N24" s="1170"/>
      <c r="O24" s="1205"/>
      <c r="P24" s="1205"/>
      <c r="Q24" s="1206"/>
      <c r="R24" s="1207"/>
      <c r="S24" s="1206"/>
      <c r="T24" s="1206"/>
      <c r="U24" s="1206"/>
      <c r="V24" s="1206"/>
      <c r="W24" s="1173"/>
      <c r="X24" s="1173"/>
      <c r="Y24" s="1173"/>
      <c r="Z24" s="1170"/>
      <c r="AA24" s="1173"/>
      <c r="AB24" s="1173"/>
    </row>
    <row r="25" spans="1:29" ht="15">
      <c r="J25" s="1168" t="s">
        <v>1858</v>
      </c>
      <c r="O25" s="1129"/>
      <c r="P25" s="1129"/>
    </row>
  </sheetData>
  <sheetProtection algorithmName="SHA-512" hashValue="fHqhiCEZG4xiOuDwL5ylE3+QMusg5u2EkQ6LrYIbEU2cStMHGhcoBCmcb/+Qk+QMkL/AeDCnZvFgZivnIzLitA==" saltValue="IuDV1kak+O2NB9t3csfjkw==" spinCount="100000" sheet="1" objects="1" scenarios="1" formatCells="0" formatColumns="0" formatRows="0" insertColumns="0" insertRows="0"/>
  <dataConsolidate link="1"/>
  <mergeCells count="34">
    <mergeCell ref="X9:Z9"/>
    <mergeCell ref="AA9:AC9"/>
    <mergeCell ref="D18:D19"/>
    <mergeCell ref="O18:O20"/>
    <mergeCell ref="O9:O10"/>
    <mergeCell ref="U9:W9"/>
    <mergeCell ref="P9:T9"/>
    <mergeCell ref="O13:O14"/>
    <mergeCell ref="L1:L3"/>
    <mergeCell ref="B4:C4"/>
    <mergeCell ref="D4:J4"/>
    <mergeCell ref="B5:C5"/>
    <mergeCell ref="D5:J5"/>
    <mergeCell ref="L5:L10"/>
    <mergeCell ref="B6:C6"/>
    <mergeCell ref="D6:J6"/>
    <mergeCell ref="B9:B10"/>
    <mergeCell ref="C9:C10"/>
    <mergeCell ref="D9:F9"/>
    <mergeCell ref="B1:C3"/>
    <mergeCell ref="D1:J3"/>
    <mergeCell ref="G9:J9"/>
    <mergeCell ref="B24:F24"/>
    <mergeCell ref="B15:B17"/>
    <mergeCell ref="C15:C17"/>
    <mergeCell ref="D15:D16"/>
    <mergeCell ref="O15:O17"/>
    <mergeCell ref="L11:L20"/>
    <mergeCell ref="B13:B14"/>
    <mergeCell ref="C13:C14"/>
    <mergeCell ref="B18:B20"/>
    <mergeCell ref="C18:C20"/>
    <mergeCell ref="B21:F21"/>
    <mergeCell ref="L21:L24"/>
  </mergeCells>
  <phoneticPr fontId="51" type="noConversion"/>
  <dataValidations xWindow="497" yWindow="462" count="4">
    <dataValidation type="whole" allowBlank="1" showInputMessage="1" showErrorMessage="1" error="Enter 1 or 0._x000a_Yes=1_x000a_No=0" sqref="E22:E23" xr:uid="{F24D063D-7D16-4C8C-B72A-6754F48DE9B7}">
      <formula1>0</formula1>
      <formula2>1</formula2>
    </dataValidation>
    <dataValidation type="list" allowBlank="1" showInputMessage="1" showErrorMessage="1" promptTitle="Estimated Complexity" prompt="Simple= rural project, low number of structures, lots of available date_x000a_Complex = Multilane urban, many structures, not much existing data available" sqref="F11" xr:uid="{F2C8AEDD-F62B-4E1C-A819-3C6F343AC501}">
      <formula1>$U$10:$W$10</formula1>
    </dataValidation>
    <dataValidation type="whole" operator="greaterThanOrEqual" allowBlank="1" showInputMessage="1" showErrorMessage="1" error="Input a whole number greater than or equal to zero." sqref="E12:E20" xr:uid="{8486E155-CB57-4944-B304-173E0923ECE3}">
      <formula1>0</formula1>
    </dataValidation>
    <dataValidation type="decimal" operator="greaterThanOrEqual" allowBlank="1" showInputMessage="1" showErrorMessage="1" error="Enter a positive number with an accuravy of 2 decimal places." sqref="E11" xr:uid="{25FA4A07-8198-435E-AFE4-6D9BC7E1BD35}">
      <formula1>0</formula1>
    </dataValidation>
  </dataValidations>
  <hyperlinks>
    <hyperlink ref="L4" r:id="rId1" display="Video Tutorial - A short webinar for the Drainage Plans tab" xr:uid="{A0298D7F-E23A-4811-B421-FBFA77F3ECD1}"/>
  </hyperlinks>
  <printOptions horizontalCentered="1"/>
  <pageMargins left="0.5" right="0.5" top="1" bottom="1" header="0.5" footer="0.5"/>
  <pageSetup scale="48" fitToHeight="3" orientation="landscape" horizontalDpi="4294967292" r:id="rId2"/>
  <headerFooter alignWithMargins="0">
    <oddHeader>&amp;C&amp;"Arial,Bold"&amp;14&amp;U&amp;A</oddHeader>
    <oddFooter>&amp;L&amp;F
&amp;A&amp;CPage &amp;P of &amp;N&amp;R&amp;D</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5E19-A044-45BB-B1E2-9D35914FF206}">
  <sheetPr codeName="Sheet18"/>
  <dimension ref="A1:L49"/>
  <sheetViews>
    <sheetView showGridLines="0" zoomScale="115" zoomScaleNormal="115" workbookViewId="0">
      <pane ySplit="3" topLeftCell="A4" activePane="bottomLeft" state="frozen"/>
      <selection activeCell="A47" sqref="A47:A48"/>
      <selection pane="bottomLeft" sqref="A1:G1"/>
    </sheetView>
  </sheetViews>
  <sheetFormatPr defaultColWidth="8.88671875" defaultRowHeight="13.8"/>
  <cols>
    <col min="1" max="1" width="29.6640625" style="1610" customWidth="1"/>
    <col min="2" max="2" width="12.6640625" style="1610" customWidth="1"/>
    <col min="3" max="3" width="58.109375" style="1610" customWidth="1"/>
    <col min="4" max="5" width="13.88671875" style="1610" customWidth="1"/>
    <col min="6" max="6" width="36.6640625" style="1610" customWidth="1"/>
    <col min="7" max="7" width="17.33203125" style="1610" customWidth="1"/>
    <col min="8" max="8" width="8.88671875" style="1610"/>
    <col min="9" max="13" width="0" style="1610" hidden="1" customWidth="1"/>
    <col min="14" max="16384" width="8.88671875" style="1610"/>
  </cols>
  <sheetData>
    <row r="1" spans="1:12" ht="25.8" customHeight="1">
      <c r="A1" s="2343" t="s">
        <v>1607</v>
      </c>
      <c r="B1" s="2343"/>
      <c r="C1" s="2343"/>
      <c r="D1" s="2343"/>
      <c r="E1" s="2343"/>
      <c r="F1" s="2343"/>
      <c r="G1" s="2344"/>
    </row>
    <row r="2" spans="1:12" ht="33" customHeight="1" thickBot="1">
      <c r="A2" s="2345" t="s">
        <v>2595</v>
      </c>
      <c r="B2" s="2345"/>
      <c r="C2" s="2345"/>
      <c r="D2" s="2345"/>
      <c r="E2" s="2345"/>
      <c r="F2" s="2345"/>
      <c r="G2" s="2345"/>
    </row>
    <row r="3" spans="1:12" ht="20.25" customHeight="1" thickBot="1">
      <c r="A3" s="1612" t="s">
        <v>2048</v>
      </c>
      <c r="B3" s="2346" t="s">
        <v>2049</v>
      </c>
      <c r="C3" s="2346"/>
      <c r="D3" s="1613" t="s">
        <v>1825</v>
      </c>
      <c r="E3" s="1613" t="s">
        <v>2050</v>
      </c>
      <c r="F3" s="2347" t="s">
        <v>164</v>
      </c>
      <c r="G3" s="2348"/>
      <c r="I3" s="1610" t="s">
        <v>2051</v>
      </c>
      <c r="J3" s="1610" t="s">
        <v>1884</v>
      </c>
      <c r="K3" s="1610" t="s">
        <v>1833</v>
      </c>
      <c r="L3" s="1610" t="s">
        <v>1834</v>
      </c>
    </row>
    <row r="4" spans="1:12" ht="20.100000000000001" customHeight="1">
      <c r="A4" s="2339" t="s">
        <v>1608</v>
      </c>
      <c r="B4" s="1614" t="s">
        <v>2052</v>
      </c>
      <c r="C4" s="1615" t="s">
        <v>1609</v>
      </c>
      <c r="D4" s="2342"/>
      <c r="E4" s="2327">
        <f>IF(D4="N/A",0,IF(D4="Simple",1,IF(D4="Standard",2,IF(D4="Complex",3,0))))</f>
        <v>0</v>
      </c>
      <c r="F4" s="2332"/>
      <c r="G4" s="2333"/>
    </row>
    <row r="5" spans="1:12" ht="20.100000000000001" customHeight="1">
      <c r="A5" s="2340"/>
      <c r="B5" s="1614" t="s">
        <v>2053</v>
      </c>
      <c r="C5" s="1615" t="s">
        <v>1610</v>
      </c>
      <c r="D5" s="2312"/>
      <c r="E5" s="2328"/>
      <c r="F5" s="2332"/>
      <c r="G5" s="2333"/>
    </row>
    <row r="6" spans="1:12" ht="20.100000000000001" customHeight="1">
      <c r="A6" s="2340"/>
      <c r="B6" s="1614" t="s">
        <v>2054</v>
      </c>
      <c r="C6" s="1615" t="s">
        <v>2055</v>
      </c>
      <c r="D6" s="2312"/>
      <c r="E6" s="2328"/>
      <c r="F6" s="2332"/>
      <c r="G6" s="2333"/>
    </row>
    <row r="7" spans="1:12" ht="20.100000000000001" customHeight="1">
      <c r="A7" s="2341"/>
      <c r="B7" s="1614" t="s">
        <v>2056</v>
      </c>
      <c r="C7" s="1616" t="s">
        <v>2057</v>
      </c>
      <c r="D7" s="2313"/>
      <c r="E7" s="2329"/>
      <c r="F7" s="2334"/>
      <c r="G7" s="2335"/>
    </row>
    <row r="8" spans="1:12" ht="20.100000000000001" customHeight="1">
      <c r="A8" s="2336" t="s">
        <v>1313</v>
      </c>
      <c r="B8" s="1617" t="s">
        <v>2052</v>
      </c>
      <c r="C8" s="1618" t="s">
        <v>2058</v>
      </c>
      <c r="D8" s="2323"/>
      <c r="E8" s="2314">
        <f>IF(D8="N/A",0,IF(D8="Simple",1,IF(D8="Standard",2,IF(D8="Complex",3,0))))</f>
        <v>0</v>
      </c>
      <c r="F8" s="2316"/>
      <c r="G8" s="2317"/>
    </row>
    <row r="9" spans="1:12" ht="20.100000000000001" customHeight="1">
      <c r="A9" s="2337"/>
      <c r="B9" s="1617" t="s">
        <v>2053</v>
      </c>
      <c r="C9" s="1618" t="s">
        <v>1314</v>
      </c>
      <c r="D9" s="2312"/>
      <c r="E9" s="2314"/>
      <c r="F9" s="2318"/>
      <c r="G9" s="2319"/>
    </row>
    <row r="10" spans="1:12" ht="20.100000000000001" customHeight="1">
      <c r="A10" s="2337"/>
      <c r="B10" s="1617" t="s">
        <v>2054</v>
      </c>
      <c r="C10" s="1618" t="s">
        <v>1315</v>
      </c>
      <c r="D10" s="2312"/>
      <c r="E10" s="2314"/>
      <c r="F10" s="2318"/>
      <c r="G10" s="2319"/>
    </row>
    <row r="11" spans="1:12" ht="20.100000000000001" customHeight="1">
      <c r="A11" s="2338"/>
      <c r="B11" s="1617" t="s">
        <v>2056</v>
      </c>
      <c r="C11" s="1618" t="s">
        <v>1316</v>
      </c>
      <c r="D11" s="2313"/>
      <c r="E11" s="2315"/>
      <c r="F11" s="2320"/>
      <c r="G11" s="2321"/>
    </row>
    <row r="12" spans="1:12" ht="20.100000000000001" customHeight="1">
      <c r="A12" s="2324" t="s">
        <v>1317</v>
      </c>
      <c r="B12" s="1614" t="s">
        <v>2052</v>
      </c>
      <c r="C12" s="1615" t="s">
        <v>2059</v>
      </c>
      <c r="D12" s="2323"/>
      <c r="E12" s="2327">
        <f>IF(D12="N/A",0,IF(D12="Simple",1,IF(D12="Standard",2,IF(D12="Complex",3,0))))</f>
        <v>0</v>
      </c>
      <c r="F12" s="2330"/>
      <c r="G12" s="2331"/>
    </row>
    <row r="13" spans="1:12" ht="20.100000000000001" customHeight="1">
      <c r="A13" s="2325"/>
      <c r="B13" s="1614" t="s">
        <v>2053</v>
      </c>
      <c r="C13" s="1615" t="s">
        <v>1318</v>
      </c>
      <c r="D13" s="2312"/>
      <c r="E13" s="2328"/>
      <c r="F13" s="2332"/>
      <c r="G13" s="2333"/>
    </row>
    <row r="14" spans="1:12" ht="20.100000000000001" customHeight="1">
      <c r="A14" s="2325"/>
      <c r="B14" s="1614" t="s">
        <v>2054</v>
      </c>
      <c r="C14" s="1615" t="s">
        <v>1705</v>
      </c>
      <c r="D14" s="2312"/>
      <c r="E14" s="2328"/>
      <c r="F14" s="2332"/>
      <c r="G14" s="2333"/>
    </row>
    <row r="15" spans="1:12" ht="20.100000000000001" customHeight="1">
      <c r="A15" s="2326"/>
      <c r="B15" s="1614" t="s">
        <v>2056</v>
      </c>
      <c r="C15" s="1616" t="s">
        <v>1706</v>
      </c>
      <c r="D15" s="2313"/>
      <c r="E15" s="2329"/>
      <c r="F15" s="2334"/>
      <c r="G15" s="2335"/>
    </row>
    <row r="16" spans="1:12" ht="20.100000000000001" customHeight="1">
      <c r="A16" s="2310" t="s">
        <v>2060</v>
      </c>
      <c r="B16" s="1617" t="s">
        <v>2052</v>
      </c>
      <c r="C16" s="1618" t="s">
        <v>2061</v>
      </c>
      <c r="D16" s="2323"/>
      <c r="E16" s="2314">
        <f>IF(D16="N/A",0,IF(D16="Simple",1,IF(D16="Standard",2,IF(D16="Complex",3,0))))</f>
        <v>0</v>
      </c>
      <c r="F16" s="2316"/>
      <c r="G16" s="2317"/>
    </row>
    <row r="17" spans="1:7" ht="20.100000000000001" customHeight="1">
      <c r="A17" s="2311"/>
      <c r="B17" s="1617" t="s">
        <v>2053</v>
      </c>
      <c r="C17" s="1618" t="s">
        <v>2062</v>
      </c>
      <c r="D17" s="2312"/>
      <c r="E17" s="2314"/>
      <c r="F17" s="2318"/>
      <c r="G17" s="2319"/>
    </row>
    <row r="18" spans="1:7" ht="20.100000000000001" customHeight="1">
      <c r="A18" s="2311"/>
      <c r="B18" s="1617" t="s">
        <v>2054</v>
      </c>
      <c r="C18" s="1618" t="s">
        <v>2063</v>
      </c>
      <c r="D18" s="2312"/>
      <c r="E18" s="2314"/>
      <c r="F18" s="2318"/>
      <c r="G18" s="2319"/>
    </row>
    <row r="19" spans="1:7" ht="20.100000000000001" customHeight="1">
      <c r="A19" s="2322"/>
      <c r="B19" s="1617" t="s">
        <v>2056</v>
      </c>
      <c r="C19" s="1618" t="s">
        <v>2596</v>
      </c>
      <c r="D19" s="2313"/>
      <c r="E19" s="2315"/>
      <c r="F19" s="2320"/>
      <c r="G19" s="2321"/>
    </row>
    <row r="20" spans="1:7" ht="20.100000000000001" customHeight="1">
      <c r="A20" s="2324" t="s">
        <v>1614</v>
      </c>
      <c r="B20" s="1614" t="s">
        <v>2052</v>
      </c>
      <c r="C20" s="1615" t="s">
        <v>1618</v>
      </c>
      <c r="D20" s="2323"/>
      <c r="E20" s="2327">
        <f>IF(D20="N/A",0,IF(D20="Simple",1,IF(D20="Standard",2,IF(D20="Complex",3,0))))</f>
        <v>0</v>
      </c>
      <c r="F20" s="2330"/>
      <c r="G20" s="2331"/>
    </row>
    <row r="21" spans="1:7" ht="20.100000000000001" customHeight="1">
      <c r="A21" s="2325"/>
      <c r="B21" s="1614" t="s">
        <v>2053</v>
      </c>
      <c r="C21" s="1615" t="s">
        <v>2064</v>
      </c>
      <c r="D21" s="2312"/>
      <c r="E21" s="2328"/>
      <c r="F21" s="2332"/>
      <c r="G21" s="2333"/>
    </row>
    <row r="22" spans="1:7" ht="20.100000000000001" customHeight="1">
      <c r="A22" s="2325"/>
      <c r="B22" s="1614" t="s">
        <v>2054</v>
      </c>
      <c r="C22" s="1615" t="s">
        <v>2065</v>
      </c>
      <c r="D22" s="2312"/>
      <c r="E22" s="2328"/>
      <c r="F22" s="2332"/>
      <c r="G22" s="2333"/>
    </row>
    <row r="23" spans="1:7" ht="20.100000000000001" customHeight="1">
      <c r="A23" s="2326"/>
      <c r="B23" s="1614" t="s">
        <v>2056</v>
      </c>
      <c r="C23" s="1616" t="s">
        <v>2066</v>
      </c>
      <c r="D23" s="2313"/>
      <c r="E23" s="2329"/>
      <c r="F23" s="2334"/>
      <c r="G23" s="2335"/>
    </row>
    <row r="24" spans="1:7" ht="20.100000000000001" customHeight="1">
      <c r="A24" s="2310" t="s">
        <v>2597</v>
      </c>
      <c r="B24" s="1617" t="s">
        <v>2052</v>
      </c>
      <c r="C24" s="1618" t="s">
        <v>2067</v>
      </c>
      <c r="D24" s="2323"/>
      <c r="E24" s="2314">
        <f>IF(D24="N/A",0,IF(D24="Simple",1,IF(D24="Standard",2,IF(D24="Complex",3,0))))</f>
        <v>0</v>
      </c>
      <c r="F24" s="2316"/>
      <c r="G24" s="2317"/>
    </row>
    <row r="25" spans="1:7" ht="20.100000000000001" customHeight="1">
      <c r="A25" s="2311"/>
      <c r="B25" s="1617" t="s">
        <v>2053</v>
      </c>
      <c r="C25" s="1618" t="s">
        <v>2068</v>
      </c>
      <c r="D25" s="2312"/>
      <c r="E25" s="2314"/>
      <c r="F25" s="2318"/>
      <c r="G25" s="2319"/>
    </row>
    <row r="26" spans="1:7" ht="20.100000000000001" customHeight="1">
      <c r="A26" s="2311"/>
      <c r="B26" s="1617" t="s">
        <v>2054</v>
      </c>
      <c r="C26" s="1618" t="s">
        <v>1615</v>
      </c>
      <c r="D26" s="2312"/>
      <c r="E26" s="2314"/>
      <c r="F26" s="2318"/>
      <c r="G26" s="2319"/>
    </row>
    <row r="27" spans="1:7" ht="20.100000000000001" customHeight="1">
      <c r="A27" s="2322"/>
      <c r="B27" s="1617" t="s">
        <v>2056</v>
      </c>
      <c r="C27" s="1618" t="s">
        <v>1616</v>
      </c>
      <c r="D27" s="2313"/>
      <c r="E27" s="2315"/>
      <c r="F27" s="2320"/>
      <c r="G27" s="2321"/>
    </row>
    <row r="28" spans="1:7" ht="20.100000000000001" customHeight="1">
      <c r="A28" s="2324" t="s">
        <v>2069</v>
      </c>
      <c r="B28" s="1614" t="s">
        <v>2052</v>
      </c>
      <c r="C28" s="1615" t="s">
        <v>1618</v>
      </c>
      <c r="D28" s="2323"/>
      <c r="E28" s="2327">
        <f>IF(D28="N/A",0,IF(D28="Simple",1,IF(D28="Standard",2,IF(D28="Complex",3,0))))</f>
        <v>0</v>
      </c>
      <c r="F28" s="2330"/>
      <c r="G28" s="2331"/>
    </row>
    <row r="29" spans="1:7" ht="20.100000000000001" customHeight="1">
      <c r="A29" s="2325"/>
      <c r="B29" s="1614" t="s">
        <v>2053</v>
      </c>
      <c r="C29" s="1615" t="s">
        <v>2070</v>
      </c>
      <c r="D29" s="2312"/>
      <c r="E29" s="2328"/>
      <c r="F29" s="2332"/>
      <c r="G29" s="2333"/>
    </row>
    <row r="30" spans="1:7" ht="20.100000000000001" customHeight="1">
      <c r="A30" s="2325"/>
      <c r="B30" s="1614" t="s">
        <v>2054</v>
      </c>
      <c r="C30" s="1615" t="s">
        <v>2071</v>
      </c>
      <c r="D30" s="2312"/>
      <c r="E30" s="2328"/>
      <c r="F30" s="2332"/>
      <c r="G30" s="2333"/>
    </row>
    <row r="31" spans="1:7" ht="20.100000000000001" customHeight="1">
      <c r="A31" s="2326"/>
      <c r="B31" s="1614" t="s">
        <v>2056</v>
      </c>
      <c r="C31" s="1616" t="s">
        <v>2072</v>
      </c>
      <c r="D31" s="2313"/>
      <c r="E31" s="2329"/>
      <c r="F31" s="2334"/>
      <c r="G31" s="2335"/>
    </row>
    <row r="32" spans="1:7" ht="20.100000000000001" customHeight="1">
      <c r="A32" s="2310" t="s">
        <v>2073</v>
      </c>
      <c r="B32" s="1617" t="s">
        <v>2052</v>
      </c>
      <c r="C32" s="1618" t="s">
        <v>1618</v>
      </c>
      <c r="D32" s="2323"/>
      <c r="E32" s="2314">
        <f>IF(D32="N/A",0,IF(D32="Simple",1,IF(D32="Standard",2,IF(D32="Complex",3,0))))</f>
        <v>0</v>
      </c>
      <c r="F32" s="2316"/>
      <c r="G32" s="2317"/>
    </row>
    <row r="33" spans="1:7" ht="20.100000000000001" customHeight="1">
      <c r="A33" s="2311"/>
      <c r="B33" s="1617" t="s">
        <v>2053</v>
      </c>
      <c r="C33" s="1618" t="s">
        <v>2074</v>
      </c>
      <c r="D33" s="2312"/>
      <c r="E33" s="2314"/>
      <c r="F33" s="2318"/>
      <c r="G33" s="2319"/>
    </row>
    <row r="34" spans="1:7" ht="20.100000000000001" customHeight="1">
      <c r="A34" s="2311"/>
      <c r="B34" s="1617" t="s">
        <v>2054</v>
      </c>
      <c r="C34" s="1618" t="s">
        <v>2075</v>
      </c>
      <c r="D34" s="2312"/>
      <c r="E34" s="2314"/>
      <c r="F34" s="2318"/>
      <c r="G34" s="2319"/>
    </row>
    <row r="35" spans="1:7" ht="20.100000000000001" customHeight="1">
      <c r="A35" s="2322"/>
      <c r="B35" s="1617" t="s">
        <v>2056</v>
      </c>
      <c r="C35" s="1618" t="s">
        <v>2076</v>
      </c>
      <c r="D35" s="2313"/>
      <c r="E35" s="2315"/>
      <c r="F35" s="2320"/>
      <c r="G35" s="2321"/>
    </row>
    <row r="36" spans="1:7" ht="20.100000000000001" customHeight="1">
      <c r="A36" s="2324" t="s">
        <v>1617</v>
      </c>
      <c r="B36" s="1614" t="s">
        <v>2052</v>
      </c>
      <c r="C36" s="1615" t="s">
        <v>1618</v>
      </c>
      <c r="D36" s="2323"/>
      <c r="E36" s="2327">
        <f>IF(D36="N/A",0,IF(D36="Simple",1,IF(D36="Standard",2,IF(D36="Complex",3,0))))</f>
        <v>0</v>
      </c>
      <c r="F36" s="2330"/>
      <c r="G36" s="2331"/>
    </row>
    <row r="37" spans="1:7" ht="20.100000000000001" customHeight="1">
      <c r="A37" s="2325"/>
      <c r="B37" s="1614" t="s">
        <v>2053</v>
      </c>
      <c r="C37" s="1615" t="s">
        <v>2077</v>
      </c>
      <c r="D37" s="2312"/>
      <c r="E37" s="2328"/>
      <c r="F37" s="2332"/>
      <c r="G37" s="2333"/>
    </row>
    <row r="38" spans="1:7" ht="20.100000000000001" customHeight="1">
      <c r="A38" s="2325"/>
      <c r="B38" s="1614" t="s">
        <v>2054</v>
      </c>
      <c r="C38" s="1615" t="s">
        <v>2078</v>
      </c>
      <c r="D38" s="2312"/>
      <c r="E38" s="2328"/>
      <c r="F38" s="2332"/>
      <c r="G38" s="2333"/>
    </row>
    <row r="39" spans="1:7" ht="20.100000000000001" customHeight="1">
      <c r="A39" s="2326"/>
      <c r="B39" s="1614" t="s">
        <v>2056</v>
      </c>
      <c r="C39" s="1616" t="s">
        <v>2079</v>
      </c>
      <c r="D39" s="2313"/>
      <c r="E39" s="2329"/>
      <c r="F39" s="2334"/>
      <c r="G39" s="2335"/>
    </row>
    <row r="40" spans="1:7" ht="20.100000000000001" customHeight="1">
      <c r="A40" s="2310" t="s">
        <v>1672</v>
      </c>
      <c r="B40" s="1617" t="s">
        <v>2052</v>
      </c>
      <c r="C40" s="1618" t="s">
        <v>1618</v>
      </c>
      <c r="D40" s="2312"/>
      <c r="E40" s="2314">
        <f>IF(D40="N/A",0,IF(D40="Simple",1,IF(D40="Standard",2,IF(D40="Complex",3,0))))</f>
        <v>0</v>
      </c>
      <c r="F40" s="2316"/>
      <c r="G40" s="2317"/>
    </row>
    <row r="41" spans="1:7" ht="20.100000000000001" customHeight="1">
      <c r="A41" s="2311"/>
      <c r="B41" s="1617" t="s">
        <v>2053</v>
      </c>
      <c r="C41" s="1618" t="s">
        <v>1611</v>
      </c>
      <c r="D41" s="2312"/>
      <c r="E41" s="2314"/>
      <c r="F41" s="2318"/>
      <c r="G41" s="2319"/>
    </row>
    <row r="42" spans="1:7" ht="20.100000000000001" customHeight="1">
      <c r="A42" s="2311"/>
      <c r="B42" s="1617" t="s">
        <v>2054</v>
      </c>
      <c r="C42" s="1618" t="s">
        <v>1612</v>
      </c>
      <c r="D42" s="2312"/>
      <c r="E42" s="2314"/>
      <c r="F42" s="2318"/>
      <c r="G42" s="2319"/>
    </row>
    <row r="43" spans="1:7" ht="20.100000000000001" customHeight="1">
      <c r="A43" s="2311"/>
      <c r="B43" s="1617" t="s">
        <v>2056</v>
      </c>
      <c r="C43" s="1618" t="s">
        <v>1613</v>
      </c>
      <c r="D43" s="2313"/>
      <c r="E43" s="2315"/>
      <c r="F43" s="2320"/>
      <c r="G43" s="2321"/>
    </row>
    <row r="44" spans="1:7" ht="33.75" customHeight="1" thickBot="1">
      <c r="A44" s="2308" t="s">
        <v>2080</v>
      </c>
      <c r="B44" s="2309"/>
      <c r="C44" s="2309"/>
      <c r="D44" s="2309"/>
      <c r="E44" s="1620">
        <f>SUM(E4:E43)</f>
        <v>0</v>
      </c>
      <c r="F44" s="1619" t="s">
        <v>2081</v>
      </c>
      <c r="G44" s="1621" t="str">
        <f>IF(E44=0,"N/A",IF(E44&lt;10,"Simple",IF(E44&lt;21,"Standard","Complex")))</f>
        <v>N/A</v>
      </c>
    </row>
    <row r="45" spans="1:7">
      <c r="A45" s="1611"/>
      <c r="B45" s="1611"/>
      <c r="C45" s="1611"/>
      <c r="D45" s="1611"/>
      <c r="E45" s="1611"/>
      <c r="F45" s="1611"/>
      <c r="G45" s="1611"/>
    </row>
    <row r="46" spans="1:7">
      <c r="A46" s="1611"/>
      <c r="B46" s="1611"/>
      <c r="C46" s="1611"/>
      <c r="D46" s="1611"/>
      <c r="E46" s="1611"/>
      <c r="F46" s="1673" t="s">
        <v>2599</v>
      </c>
      <c r="G46" s="1949" t="s">
        <v>1884</v>
      </c>
    </row>
    <row r="47" spans="1:7">
      <c r="A47" s="1611"/>
      <c r="B47" s="1611"/>
      <c r="C47" s="1611"/>
      <c r="D47" s="1611"/>
      <c r="E47" s="1611"/>
      <c r="F47" s="1674" t="s">
        <v>2598</v>
      </c>
      <c r="G47" s="1950" t="s">
        <v>1833</v>
      </c>
    </row>
    <row r="48" spans="1:7">
      <c r="A48" s="1611"/>
      <c r="B48" s="1611"/>
      <c r="C48" s="1611"/>
      <c r="D48" s="1611"/>
      <c r="E48" s="1611"/>
      <c r="F48" s="1675" t="s">
        <v>2082</v>
      </c>
      <c r="G48" s="1951" t="s">
        <v>1834</v>
      </c>
    </row>
    <row r="49" spans="1:7">
      <c r="A49" s="1611"/>
      <c r="B49" s="1611"/>
      <c r="C49" s="1611"/>
      <c r="D49" s="1611"/>
      <c r="E49" s="1611"/>
      <c r="F49" s="1611"/>
      <c r="G49" s="1611"/>
    </row>
  </sheetData>
  <mergeCells count="45">
    <mergeCell ref="A4:A7"/>
    <mergeCell ref="D4:D7"/>
    <mergeCell ref="E4:E7"/>
    <mergeCell ref="F4:G7"/>
    <mergeCell ref="A1:G1"/>
    <mergeCell ref="A2:G2"/>
    <mergeCell ref="B3:C3"/>
    <mergeCell ref="F3:G3"/>
    <mergeCell ref="A8:A11"/>
    <mergeCell ref="D8:D11"/>
    <mergeCell ref="E8:E11"/>
    <mergeCell ref="F8:G11"/>
    <mergeCell ref="A12:A15"/>
    <mergeCell ref="D12:D15"/>
    <mergeCell ref="E12:E15"/>
    <mergeCell ref="F12:G15"/>
    <mergeCell ref="A16:A19"/>
    <mergeCell ref="D16:D19"/>
    <mergeCell ref="E16:E19"/>
    <mergeCell ref="F16:G19"/>
    <mergeCell ref="A20:A23"/>
    <mergeCell ref="D20:D23"/>
    <mergeCell ref="E20:E23"/>
    <mergeCell ref="F20:G23"/>
    <mergeCell ref="A24:A27"/>
    <mergeCell ref="D24:D27"/>
    <mergeCell ref="E24:E27"/>
    <mergeCell ref="F24:G27"/>
    <mergeCell ref="A28:A31"/>
    <mergeCell ref="D28:D31"/>
    <mergeCell ref="E28:E31"/>
    <mergeCell ref="F28:G31"/>
    <mergeCell ref="A32:A35"/>
    <mergeCell ref="D32:D35"/>
    <mergeCell ref="E32:E35"/>
    <mergeCell ref="F32:G35"/>
    <mergeCell ref="A36:A39"/>
    <mergeCell ref="D36:D39"/>
    <mergeCell ref="E36:E39"/>
    <mergeCell ref="F36:G39"/>
    <mergeCell ref="A44:D44"/>
    <mergeCell ref="A40:A43"/>
    <mergeCell ref="D40:D43"/>
    <mergeCell ref="E40:E43"/>
    <mergeCell ref="F40:G43"/>
  </mergeCells>
  <dataValidations count="1">
    <dataValidation type="list" allowBlank="1" showInputMessage="1" showErrorMessage="1" sqref="D4:D5 D8:D43" xr:uid="{2A69336B-1F39-4EDF-8FB8-BBA9E1C8D638}">
      <formula1>$I$3:$L$3</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ACB2C-1ACA-43F9-83A8-65E38B36ACBB}">
  <sheetPr codeName="Sheet19"/>
  <dimension ref="A1:AF48"/>
  <sheetViews>
    <sheetView showGridLines="0" topLeftCell="B1" zoomScale="85" zoomScaleNormal="85" workbookViewId="0">
      <selection activeCell="B1" sqref="B1:C3"/>
    </sheetView>
  </sheetViews>
  <sheetFormatPr defaultColWidth="9.109375" defaultRowHeight="13.8"/>
  <cols>
    <col min="1" max="1" width="12.6640625" style="366" hidden="1" customWidth="1"/>
    <col min="2" max="2" width="6.6640625" style="366" customWidth="1"/>
    <col min="3" max="3" width="50.6640625" style="366" customWidth="1"/>
    <col min="4" max="10" width="14.6640625" style="366" customWidth="1"/>
    <col min="11" max="11" width="100.6640625" style="366" customWidth="1"/>
    <col min="12" max="12" width="70.6640625" style="366" customWidth="1"/>
    <col min="13" max="13" width="8.6640625" style="366" customWidth="1"/>
    <col min="14" max="14" width="15.5546875" style="366" customWidth="1"/>
    <col min="15" max="15" width="8.6640625" style="366" hidden="1" customWidth="1"/>
    <col min="16" max="16" width="12.5546875" style="366" hidden="1" customWidth="1"/>
    <col min="17" max="22" width="12.6640625" style="1125" hidden="1" customWidth="1"/>
    <col min="23" max="25" width="12.6640625" style="1095" hidden="1" customWidth="1"/>
    <col min="26" max="26" width="12.6640625" style="366" hidden="1" customWidth="1"/>
    <col min="27" max="28" width="12.6640625" style="1095" hidden="1" customWidth="1"/>
    <col min="29" max="29" width="12.5546875" style="366" hidden="1" customWidth="1"/>
    <col min="30" max="16384" width="9.109375" style="366"/>
  </cols>
  <sheetData>
    <row r="1" spans="1:32" ht="15" customHeight="1">
      <c r="B1" s="2161" t="s">
        <v>592</v>
      </c>
      <c r="C1" s="2162"/>
      <c r="D1" s="2158" t="s">
        <v>2113</v>
      </c>
      <c r="E1" s="2158"/>
      <c r="F1" s="2158"/>
      <c r="G1" s="2158"/>
      <c r="H1" s="2158"/>
      <c r="I1" s="2158"/>
      <c r="J1" s="2158"/>
      <c r="K1" s="1083" t="str">
        <f>'Project Information'!B3</f>
        <v>Enter project name &amp; description</v>
      </c>
      <c r="L1" s="2145" t="s">
        <v>1819</v>
      </c>
      <c r="M1" s="1169"/>
      <c r="N1" s="1170"/>
      <c r="O1" s="1169"/>
      <c r="P1" s="1169"/>
      <c r="Q1" s="1171"/>
      <c r="R1" s="1171"/>
      <c r="S1" s="1171"/>
      <c r="T1" s="1171"/>
      <c r="U1" s="1172"/>
      <c r="V1" s="1172"/>
      <c r="W1" s="1173"/>
      <c r="X1" s="1173"/>
      <c r="Y1" s="1173"/>
      <c r="Z1" s="1170"/>
      <c r="AA1" s="1173"/>
      <c r="AB1" s="1173"/>
    </row>
    <row r="2" spans="1:32" ht="15" customHeight="1">
      <c r="B2" s="2163"/>
      <c r="C2" s="2164"/>
      <c r="D2" s="2159"/>
      <c r="E2" s="2159"/>
      <c r="F2" s="2159"/>
      <c r="G2" s="2159"/>
      <c r="H2" s="2159"/>
      <c r="I2" s="2159"/>
      <c r="J2" s="2159"/>
      <c r="K2" s="1084" t="str">
        <f>'Project Information'!B1</f>
        <v>999999-1-32-01</v>
      </c>
      <c r="L2" s="2146"/>
      <c r="M2" s="1169"/>
      <c r="N2" s="1170"/>
      <c r="O2" s="1169"/>
      <c r="P2" s="1169"/>
      <c r="Q2" s="1171"/>
      <c r="R2" s="1171"/>
      <c r="S2" s="1171"/>
      <c r="T2" s="1171"/>
      <c r="U2" s="1172"/>
      <c r="V2" s="1172"/>
      <c r="W2" s="1173"/>
      <c r="X2" s="1173"/>
      <c r="Y2" s="1173"/>
      <c r="Z2" s="1170"/>
      <c r="AA2" s="1173"/>
      <c r="AB2" s="1173"/>
    </row>
    <row r="3" spans="1:32" s="1086" customFormat="1" ht="15" customHeight="1" thickBot="1">
      <c r="B3" s="2165"/>
      <c r="C3" s="2166"/>
      <c r="D3" s="2160"/>
      <c r="E3" s="2160"/>
      <c r="F3" s="2160"/>
      <c r="G3" s="2160"/>
      <c r="H3" s="2160"/>
      <c r="I3" s="2160"/>
      <c r="J3" s="2160"/>
      <c r="K3" s="1085"/>
      <c r="L3" s="2147"/>
      <c r="M3" s="1169"/>
      <c r="N3" s="1174"/>
      <c r="O3" s="1169"/>
      <c r="P3" s="1169"/>
      <c r="Q3" s="1172"/>
      <c r="R3" s="1172"/>
      <c r="S3" s="1172"/>
      <c r="T3" s="1172"/>
      <c r="U3" s="1172"/>
      <c r="V3" s="1172"/>
      <c r="W3" s="1173"/>
      <c r="X3" s="1173"/>
      <c r="Y3" s="1173"/>
      <c r="Z3" s="1174"/>
      <c r="AA3" s="1173"/>
      <c r="AB3" s="1173"/>
    </row>
    <row r="4" spans="1:32" s="1086" customFormat="1" ht="30" customHeight="1" thickBot="1">
      <c r="B4" s="2223" t="s">
        <v>1396</v>
      </c>
      <c r="C4" s="2224"/>
      <c r="D4" s="2225" t="s">
        <v>1397</v>
      </c>
      <c r="E4" s="2225"/>
      <c r="F4" s="2225"/>
      <c r="G4" s="2225"/>
      <c r="H4" s="2225"/>
      <c r="I4" s="2225"/>
      <c r="J4" s="2225"/>
      <c r="K4" s="1139" t="s">
        <v>1398</v>
      </c>
      <c r="L4" s="1609" t="s">
        <v>2630</v>
      </c>
      <c r="M4" s="1175"/>
      <c r="N4" s="1174"/>
      <c r="O4" s="1175"/>
      <c r="P4" s="1175"/>
      <c r="Q4" s="1176"/>
      <c r="R4" s="1176"/>
      <c r="S4" s="1176"/>
      <c r="T4" s="1176"/>
      <c r="U4" s="1172"/>
      <c r="V4" s="1172"/>
      <c r="W4" s="1173"/>
      <c r="X4" s="1173"/>
      <c r="Y4" s="1173"/>
      <c r="Z4" s="1174"/>
      <c r="AA4" s="1173"/>
      <c r="AB4" s="1173"/>
    </row>
    <row r="5" spans="1:32" s="1086" customFormat="1" ht="30" customHeight="1">
      <c r="B5" s="2226" t="s">
        <v>1400</v>
      </c>
      <c r="C5" s="2227"/>
      <c r="D5" s="2228"/>
      <c r="E5" s="2228"/>
      <c r="F5" s="2228"/>
      <c r="G5" s="2228"/>
      <c r="H5" s="2228"/>
      <c r="I5" s="2228"/>
      <c r="J5" s="2155"/>
      <c r="K5" s="1087"/>
      <c r="L5" s="2220" t="s">
        <v>1820</v>
      </c>
      <c r="M5" s="1175"/>
      <c r="N5" s="1174"/>
      <c r="O5" s="1175"/>
      <c r="P5" s="1175"/>
      <c r="Q5" s="1176"/>
      <c r="R5" s="1176"/>
      <c r="S5" s="1176"/>
      <c r="T5" s="1176"/>
      <c r="U5" s="1172"/>
      <c r="V5" s="1172"/>
      <c r="W5" s="1173"/>
      <c r="X5" s="1173"/>
      <c r="Y5" s="1173"/>
      <c r="Z5" s="1174"/>
      <c r="AA5" s="1173"/>
      <c r="AB5" s="1173"/>
    </row>
    <row r="6" spans="1:32" s="1086" customFormat="1" ht="30" customHeight="1" thickBot="1">
      <c r="B6" s="2229" t="s">
        <v>1399</v>
      </c>
      <c r="C6" s="2230"/>
      <c r="D6" s="2231"/>
      <c r="E6" s="2231"/>
      <c r="F6" s="2231"/>
      <c r="G6" s="2231"/>
      <c r="H6" s="2231"/>
      <c r="I6" s="2231"/>
      <c r="J6" s="2139"/>
      <c r="K6" s="1088"/>
      <c r="L6" s="2221"/>
      <c r="M6" s="1175"/>
      <c r="N6" s="1174"/>
      <c r="O6" s="1175"/>
      <c r="P6" s="1175"/>
      <c r="Q6" s="1176"/>
      <c r="R6" s="1176"/>
      <c r="S6" s="1176"/>
      <c r="T6" s="1176"/>
      <c r="U6" s="1172"/>
      <c r="V6" s="1172"/>
      <c r="W6" s="1173"/>
      <c r="X6" s="1173"/>
      <c r="Y6" s="1173"/>
      <c r="Z6" s="1174"/>
      <c r="AA6" s="1173"/>
      <c r="AB6" s="1173"/>
    </row>
    <row r="7" spans="1:32" s="1086" customFormat="1" ht="15" customHeight="1">
      <c r="B7" s="1140" t="s">
        <v>1430</v>
      </c>
      <c r="C7" s="1141"/>
      <c r="D7" s="1142"/>
      <c r="E7" s="1142"/>
      <c r="F7" s="1142"/>
      <c r="G7" s="1142"/>
      <c r="H7" s="1142"/>
      <c r="I7" s="1142"/>
      <c r="J7" s="1142"/>
      <c r="K7" s="1850"/>
      <c r="L7" s="2221"/>
      <c r="M7" s="1175"/>
      <c r="N7" s="1174"/>
      <c r="O7" s="1175"/>
      <c r="P7" s="1175"/>
      <c r="Q7" s="1172"/>
      <c r="R7" s="1172"/>
      <c r="S7" s="1172"/>
      <c r="T7" s="1172"/>
      <c r="U7" s="1172"/>
      <c r="V7" s="1172"/>
      <c r="W7" s="1173"/>
      <c r="X7" s="1173"/>
      <c r="Y7" s="1173"/>
      <c r="Z7" s="1174"/>
      <c r="AA7" s="1173"/>
      <c r="AB7" s="1173"/>
    </row>
    <row r="8" spans="1:32" s="1086" customFormat="1" ht="15" customHeight="1" thickBot="1">
      <c r="B8" s="1144"/>
      <c r="C8" s="1145"/>
      <c r="D8" s="1146"/>
      <c r="E8" s="1146"/>
      <c r="F8" s="1146"/>
      <c r="G8" s="1146"/>
      <c r="H8" s="1146"/>
      <c r="I8" s="1146"/>
      <c r="J8" s="1146"/>
      <c r="K8" s="1851"/>
      <c r="L8" s="2221"/>
      <c r="M8" s="1175"/>
      <c r="N8" s="1174"/>
      <c r="O8" s="1175"/>
      <c r="P8" s="1175"/>
      <c r="Q8" s="1172"/>
      <c r="R8" s="1172"/>
      <c r="S8" s="1172"/>
      <c r="T8" s="1172"/>
      <c r="U8" s="1172"/>
      <c r="V8" s="1172"/>
      <c r="W8" s="1173"/>
      <c r="X8" s="1173"/>
      <c r="Y8" s="1173"/>
      <c r="Z8" s="1174"/>
      <c r="AA8" s="1173"/>
      <c r="AB8" s="1173"/>
    </row>
    <row r="9" spans="1:32" s="1089" customFormat="1" ht="30" customHeight="1">
      <c r="B9" s="2178" t="s">
        <v>79</v>
      </c>
      <c r="C9" s="2180" t="s">
        <v>190</v>
      </c>
      <c r="D9" s="2255" t="s">
        <v>1821</v>
      </c>
      <c r="E9" s="2255"/>
      <c r="F9" s="2255"/>
      <c r="G9" s="2182" t="s">
        <v>1822</v>
      </c>
      <c r="H9" s="2183"/>
      <c r="I9" s="2183"/>
      <c r="J9" s="2183"/>
      <c r="K9" s="1148" t="s">
        <v>1823</v>
      </c>
      <c r="L9" s="2221"/>
      <c r="M9" s="1175"/>
      <c r="N9" s="2349"/>
      <c r="O9" s="2192" t="s">
        <v>190</v>
      </c>
      <c r="P9" s="2239" t="s">
        <v>1870</v>
      </c>
      <c r="Q9" s="2238"/>
      <c r="R9" s="2238"/>
      <c r="S9" s="2238"/>
      <c r="T9" s="2240"/>
      <c r="U9" s="2239" t="s">
        <v>1915</v>
      </c>
      <c r="V9" s="2238"/>
      <c r="W9" s="2240"/>
      <c r="X9" s="2239" t="s">
        <v>1961</v>
      </c>
      <c r="Y9" s="2238"/>
      <c r="Z9" s="2240"/>
      <c r="AA9" s="2239" t="s">
        <v>1862</v>
      </c>
      <c r="AB9" s="2238"/>
      <c r="AC9" s="2240"/>
    </row>
    <row r="10" spans="1:32" s="1089" customFormat="1" ht="30" customHeight="1">
      <c r="B10" s="2179"/>
      <c r="C10" s="2181"/>
      <c r="D10" s="1908" t="s">
        <v>1824</v>
      </c>
      <c r="E10" s="1908" t="s">
        <v>87</v>
      </c>
      <c r="F10" s="1908" t="s">
        <v>1825</v>
      </c>
      <c r="G10" s="2202" t="s">
        <v>1826</v>
      </c>
      <c r="H10" s="2202" t="s">
        <v>1827</v>
      </c>
      <c r="I10" s="2202" t="s">
        <v>1196</v>
      </c>
      <c r="J10" s="2202" t="s">
        <v>1828</v>
      </c>
      <c r="K10" s="2232" t="s">
        <v>1829</v>
      </c>
      <c r="L10" s="2221"/>
      <c r="M10" s="1175"/>
      <c r="N10" s="2349"/>
      <c r="O10" s="2192"/>
      <c r="P10" s="1635" t="s">
        <v>1927</v>
      </c>
      <c r="Q10" s="1636" t="s">
        <v>1859</v>
      </c>
      <c r="R10" s="1636" t="s">
        <v>1860</v>
      </c>
      <c r="S10" s="1636" t="s">
        <v>1861</v>
      </c>
      <c r="T10" s="1637" t="s">
        <v>1928</v>
      </c>
      <c r="U10" s="1636" t="s">
        <v>1884</v>
      </c>
      <c r="V10" s="1636" t="s">
        <v>1833</v>
      </c>
      <c r="W10" s="1637" t="s">
        <v>1834</v>
      </c>
      <c r="X10" s="1635" t="s">
        <v>1929</v>
      </c>
      <c r="Y10" s="1636" t="s">
        <v>1930</v>
      </c>
      <c r="Z10" s="1636" t="s">
        <v>1931</v>
      </c>
      <c r="AA10" s="1635" t="s">
        <v>1932</v>
      </c>
      <c r="AB10" s="1636" t="s">
        <v>1933</v>
      </c>
      <c r="AC10" s="1637" t="s">
        <v>1934</v>
      </c>
    </row>
    <row r="11" spans="1:32" s="1089" customFormat="1" ht="30" customHeight="1" thickBot="1">
      <c r="B11" s="2276" t="s">
        <v>2562</v>
      </c>
      <c r="C11" s="2277"/>
      <c r="D11" s="2277"/>
      <c r="E11" s="2291"/>
      <c r="F11" s="1917"/>
      <c r="G11" s="2234"/>
      <c r="H11" s="2234"/>
      <c r="I11" s="2234"/>
      <c r="J11" s="2234"/>
      <c r="K11" s="2233"/>
      <c r="L11" s="2222"/>
      <c r="M11" s="1175"/>
      <c r="N11" s="1229"/>
      <c r="O11" s="1676"/>
      <c r="P11" s="1912"/>
      <c r="Q11" s="1913"/>
      <c r="R11" s="1913"/>
      <c r="S11" s="1913"/>
      <c r="T11" s="1914"/>
      <c r="U11" s="1913"/>
      <c r="V11" s="1913"/>
      <c r="W11" s="1914"/>
      <c r="X11" s="1912"/>
      <c r="Y11" s="1913"/>
      <c r="Z11" s="1913"/>
      <c r="AA11" s="1912"/>
      <c r="AB11" s="1913"/>
      <c r="AC11" s="1914"/>
    </row>
    <row r="12" spans="1:32" ht="30" customHeight="1">
      <c r="A12" s="1095" t="s">
        <v>2114</v>
      </c>
      <c r="B12" s="2171" t="s">
        <v>2115</v>
      </c>
      <c r="C12" s="2135" t="s">
        <v>2579</v>
      </c>
      <c r="D12" s="1644" t="s">
        <v>2116</v>
      </c>
      <c r="E12" s="1645">
        <v>0</v>
      </c>
      <c r="F12" s="1911" t="str">
        <f>IF($F$11=0,"",$F$11)</f>
        <v/>
      </c>
      <c r="G12" s="1640">
        <f>ROUNDUP(ROUND(E12,2)*(IF(F12="Simple",U12,(IF(F12="Standard",V12,(IF(F12="Complex",W12,0)))))),0)</f>
        <v>0</v>
      </c>
      <c r="H12" s="1646">
        <v>0</v>
      </c>
      <c r="I12" s="1646">
        <v>0</v>
      </c>
      <c r="J12" s="1856">
        <v>0</v>
      </c>
      <c r="K12" s="1681"/>
      <c r="L12" s="2174" t="s">
        <v>1883</v>
      </c>
      <c r="M12" s="1170"/>
      <c r="N12" s="1235"/>
      <c r="O12" s="2176" t="s">
        <v>2115</v>
      </c>
      <c r="P12" s="1370"/>
      <c r="Q12" s="1363"/>
      <c r="R12" s="1189"/>
      <c r="S12" s="1337"/>
      <c r="T12" s="1190"/>
      <c r="U12" s="1853">
        <v>8</v>
      </c>
      <c r="V12" s="1339">
        <v>12</v>
      </c>
      <c r="W12" s="1742">
        <v>16</v>
      </c>
      <c r="X12" s="1330"/>
      <c r="Y12" s="1337"/>
      <c r="Z12" s="1189"/>
      <c r="AA12" s="1330"/>
      <c r="AB12" s="1189"/>
      <c r="AC12" s="1344"/>
    </row>
    <row r="13" spans="1:32" ht="30" customHeight="1">
      <c r="A13" s="1095" t="s">
        <v>2117</v>
      </c>
      <c r="B13" s="2172"/>
      <c r="C13" s="2136"/>
      <c r="D13" s="1238" t="s">
        <v>2029</v>
      </c>
      <c r="E13" s="1092">
        <v>0</v>
      </c>
      <c r="F13" s="1911" t="str">
        <f>IF($F$11=0,"",$F$11)</f>
        <v/>
      </c>
      <c r="G13" s="1640">
        <f>E13*(IF(F13="Simple",U13,(IF(F13="Standard",V13,(IF(F13="Complex",W13,0))))))</f>
        <v>0</v>
      </c>
      <c r="H13" s="1093">
        <v>0</v>
      </c>
      <c r="I13" s="1093">
        <v>0</v>
      </c>
      <c r="J13" s="1854">
        <v>0</v>
      </c>
      <c r="K13" s="1681"/>
      <c r="L13" s="2175"/>
      <c r="M13" s="1170"/>
      <c r="N13" s="1235"/>
      <c r="O13" s="2176"/>
      <c r="P13" s="1367"/>
      <c r="Q13" s="1276"/>
      <c r="R13" s="1274"/>
      <c r="S13" s="1323"/>
      <c r="T13" s="1277"/>
      <c r="U13" s="1318">
        <v>4</v>
      </c>
      <c r="V13" s="1343">
        <v>6</v>
      </c>
      <c r="W13" s="1768">
        <v>8</v>
      </c>
      <c r="X13" s="1855"/>
      <c r="Y13" s="1323"/>
      <c r="Z13" s="1274"/>
      <c r="AA13" s="1855"/>
      <c r="AB13" s="1274"/>
      <c r="AC13" s="1641"/>
    </row>
    <row r="14" spans="1:32" ht="30" customHeight="1">
      <c r="A14" s="1095" t="s">
        <v>2118</v>
      </c>
      <c r="B14" s="1154" t="s">
        <v>2119</v>
      </c>
      <c r="C14" s="369" t="s">
        <v>2600</v>
      </c>
      <c r="D14" s="1643"/>
      <c r="E14" s="1221">
        <v>0</v>
      </c>
      <c r="F14" s="1911" t="str">
        <f>IF($F$11=0,"",$F$11)</f>
        <v/>
      </c>
      <c r="G14" s="1640">
        <f>E14*(IF(F14="Simple",U14,(IF(F14="Standard",V14,(IF(F14="Complex",W14,0))))))</f>
        <v>0</v>
      </c>
      <c r="H14" s="1093">
        <v>0</v>
      </c>
      <c r="I14" s="1093">
        <v>0</v>
      </c>
      <c r="J14" s="1854">
        <v>0</v>
      </c>
      <c r="K14" s="1094"/>
      <c r="L14" s="2175"/>
      <c r="M14" s="1170"/>
      <c r="N14" s="1235"/>
      <c r="O14" s="1680" t="s">
        <v>2119</v>
      </c>
      <c r="P14" s="1365"/>
      <c r="Q14" s="1255"/>
      <c r="R14" s="1179"/>
      <c r="S14" s="1342"/>
      <c r="T14" s="1181"/>
      <c r="U14" s="1182">
        <v>16</v>
      </c>
      <c r="V14" s="1234">
        <v>24</v>
      </c>
      <c r="W14" s="1181">
        <v>32</v>
      </c>
      <c r="X14" s="1260"/>
      <c r="Y14" s="1321"/>
      <c r="Z14" s="1179"/>
      <c r="AA14" s="1260"/>
      <c r="AB14" s="1179"/>
      <c r="AC14" s="1289"/>
    </row>
    <row r="15" spans="1:32" ht="30" customHeight="1">
      <c r="A15" s="1095" t="s">
        <v>2120</v>
      </c>
      <c r="B15" s="1629" t="s">
        <v>2121</v>
      </c>
      <c r="C15" s="1454" t="s">
        <v>2122</v>
      </c>
      <c r="D15" s="1238" t="s">
        <v>2032</v>
      </c>
      <c r="E15" s="1092">
        <v>0</v>
      </c>
      <c r="F15" s="1157"/>
      <c r="G15" s="1166">
        <f>IF(E15=0,0,X15)</f>
        <v>0</v>
      </c>
      <c r="H15" s="1093">
        <v>0</v>
      </c>
      <c r="I15" s="1093">
        <v>0</v>
      </c>
      <c r="J15" s="1854">
        <v>0</v>
      </c>
      <c r="K15" s="1094"/>
      <c r="L15" s="2175"/>
      <c r="M15" s="1170"/>
      <c r="N15" s="1235"/>
      <c r="O15" s="1680" t="s">
        <v>2121</v>
      </c>
      <c r="P15" s="1366"/>
      <c r="Q15" s="1361"/>
      <c r="R15" s="1184"/>
      <c r="S15" s="1361"/>
      <c r="T15" s="1185"/>
      <c r="U15" s="1329"/>
      <c r="V15" s="1184"/>
      <c r="W15" s="1172"/>
      <c r="X15" s="1330">
        <v>12</v>
      </c>
      <c r="Y15" s="1337"/>
      <c r="Z15" s="1189"/>
      <c r="AA15" s="1330"/>
      <c r="AB15" s="1189"/>
      <c r="AC15" s="1344"/>
    </row>
    <row r="16" spans="1:32" s="1105" customFormat="1" ht="30" customHeight="1">
      <c r="A16" s="1095" t="s">
        <v>2123</v>
      </c>
      <c r="B16" s="2266" t="s">
        <v>2124</v>
      </c>
      <c r="C16" s="2134" t="s">
        <v>2584</v>
      </c>
      <c r="D16" s="1644" t="s">
        <v>2116</v>
      </c>
      <c r="E16" s="1645">
        <v>0</v>
      </c>
      <c r="F16" s="1911" t="str">
        <f>IF($F$11=0,"",$F$11)</f>
        <v/>
      </c>
      <c r="G16" s="1640">
        <f>ROUNDUP(ROUND(E16,2)*(IF(F16="Simple",U16,(IF(F16="Standard",V16,(IF(F16="Complex",W16,0)))))),0)</f>
        <v>0</v>
      </c>
      <c r="H16" s="1646">
        <v>0</v>
      </c>
      <c r="I16" s="1646">
        <v>0</v>
      </c>
      <c r="J16" s="1856">
        <v>0</v>
      </c>
      <c r="K16" s="1245"/>
      <c r="L16" s="2175"/>
      <c r="M16" s="366"/>
      <c r="N16" s="1796"/>
      <c r="O16" s="2265" t="s">
        <v>2124</v>
      </c>
      <c r="P16" s="1780"/>
      <c r="Q16" s="1776"/>
      <c r="R16" s="1776"/>
      <c r="S16" s="1776"/>
      <c r="T16" s="1779"/>
      <c r="U16" s="1753">
        <v>8</v>
      </c>
      <c r="V16" s="1857">
        <v>10</v>
      </c>
      <c r="W16" s="1416">
        <v>12</v>
      </c>
      <c r="X16" s="1410"/>
      <c r="Y16" s="1652"/>
      <c r="Z16" s="1651"/>
      <c r="AA16" s="1410"/>
      <c r="AB16" s="1652"/>
      <c r="AC16" s="1858"/>
      <c r="AD16" s="1104"/>
      <c r="AE16" s="1104"/>
      <c r="AF16" s="1104"/>
    </row>
    <row r="17" spans="1:32" s="1105" customFormat="1" ht="30" customHeight="1">
      <c r="A17" s="1095" t="s">
        <v>2125</v>
      </c>
      <c r="B17" s="2267"/>
      <c r="C17" s="2135"/>
      <c r="D17" s="1238" t="s">
        <v>2029</v>
      </c>
      <c r="E17" s="1092">
        <v>0</v>
      </c>
      <c r="F17" s="1911" t="str">
        <f>IF($F$11=0,"",$F$11)</f>
        <v/>
      </c>
      <c r="G17" s="1640">
        <f>E17*(IF(F17="Simple",U17,(IF(F17="Standard",V17,(IF(F17="Complex",W17,0))))))</f>
        <v>0</v>
      </c>
      <c r="H17" s="1093">
        <v>0</v>
      </c>
      <c r="I17" s="1093">
        <v>0</v>
      </c>
      <c r="J17" s="1854">
        <v>0</v>
      </c>
      <c r="K17" s="1245"/>
      <c r="L17" s="2175"/>
      <c r="M17" s="366"/>
      <c r="N17" s="1796"/>
      <c r="O17" s="2265"/>
      <c r="P17" s="1762"/>
      <c r="Q17" s="1759"/>
      <c r="R17" s="1759"/>
      <c r="S17" s="1759"/>
      <c r="T17" s="1804"/>
      <c r="U17" s="1437">
        <v>4</v>
      </c>
      <c r="V17" s="1340">
        <v>6</v>
      </c>
      <c r="W17" s="1761">
        <v>8</v>
      </c>
      <c r="X17" s="1417"/>
      <c r="Y17" s="1859"/>
      <c r="Z17" s="1860"/>
      <c r="AA17" s="1417"/>
      <c r="AB17" s="1859"/>
      <c r="AC17" s="1861"/>
      <c r="AD17" s="1104"/>
      <c r="AE17" s="1104"/>
      <c r="AF17" s="1104"/>
    </row>
    <row r="18" spans="1:32" s="1105" customFormat="1" ht="30" customHeight="1">
      <c r="A18" s="1095" t="s">
        <v>2126</v>
      </c>
      <c r="B18" s="2272"/>
      <c r="C18" s="2136"/>
      <c r="D18" s="1238" t="s">
        <v>617</v>
      </c>
      <c r="E18" s="1092">
        <v>0</v>
      </c>
      <c r="F18" s="1157"/>
      <c r="G18" s="1649">
        <f>IF(E18=0,0,E18*X18)</f>
        <v>0</v>
      </c>
      <c r="H18" s="1093">
        <v>0</v>
      </c>
      <c r="I18" s="1093">
        <v>0</v>
      </c>
      <c r="J18" s="1854">
        <v>0</v>
      </c>
      <c r="K18" s="1245"/>
      <c r="L18" s="2175"/>
      <c r="M18" s="366"/>
      <c r="N18" s="1796"/>
      <c r="O18" s="2265"/>
      <c r="P18" s="1769"/>
      <c r="Q18" s="1766"/>
      <c r="R18" s="1766"/>
      <c r="S18" s="1766"/>
      <c r="T18" s="1791"/>
      <c r="U18" s="1318"/>
      <c r="V18" s="1343"/>
      <c r="W18" s="1862"/>
      <c r="X18" s="1273">
        <v>4</v>
      </c>
      <c r="Y18" s="1434"/>
      <c r="Z18" s="1435"/>
      <c r="AA18" s="1273"/>
      <c r="AB18" s="1434"/>
      <c r="AC18" s="1436"/>
      <c r="AD18" s="1104"/>
      <c r="AE18" s="1104"/>
      <c r="AF18" s="1104"/>
    </row>
    <row r="19" spans="1:32" ht="30" customHeight="1">
      <c r="A19" s="1095" t="s">
        <v>2128</v>
      </c>
      <c r="B19" s="1154" t="s">
        <v>2127</v>
      </c>
      <c r="C19" s="1218" t="s">
        <v>2616</v>
      </c>
      <c r="D19" s="1643"/>
      <c r="E19" s="1221">
        <v>0</v>
      </c>
      <c r="F19" s="1911" t="str">
        <f>IF($F$11=0,"",$F$11)</f>
        <v/>
      </c>
      <c r="G19" s="1640">
        <f>E19*(IF(F19="Simple",U19,(IF(F19="Standard",V19,(IF(F19="Complex",W19,0))))))</f>
        <v>0</v>
      </c>
      <c r="H19" s="1093">
        <v>0</v>
      </c>
      <c r="I19" s="1093">
        <v>0</v>
      </c>
      <c r="J19" s="1854">
        <v>0</v>
      </c>
      <c r="K19" s="1094"/>
      <c r="L19" s="2175"/>
      <c r="M19" s="1170"/>
      <c r="N19" s="1235"/>
      <c r="O19" s="1680" t="s">
        <v>2127</v>
      </c>
      <c r="P19" s="1365"/>
      <c r="Q19" s="1255"/>
      <c r="R19" s="1179"/>
      <c r="S19" s="1255"/>
      <c r="T19" s="1181"/>
      <c r="U19" s="1182">
        <v>8</v>
      </c>
      <c r="V19" s="1342">
        <v>12</v>
      </c>
      <c r="W19" s="1382">
        <v>16</v>
      </c>
      <c r="X19" s="1260"/>
      <c r="Y19" s="1321"/>
      <c r="Z19" s="1179"/>
      <c r="AA19" s="1260"/>
      <c r="AB19" s="1179"/>
      <c r="AC19" s="1289"/>
    </row>
    <row r="20" spans="1:32" ht="30" customHeight="1" thickBot="1">
      <c r="A20" s="1095" t="s">
        <v>2130</v>
      </c>
      <c r="B20" s="1653" t="s">
        <v>2129</v>
      </c>
      <c r="C20" s="1654" t="s">
        <v>189</v>
      </c>
      <c r="D20" s="1643"/>
      <c r="E20" s="1221">
        <v>0</v>
      </c>
      <c r="F20" s="1911" t="str">
        <f>IF($F$11=0,"",$F$11)</f>
        <v/>
      </c>
      <c r="G20" s="1640">
        <f>E20*(IF(F20="Simple",U20,(IF(F20="Standard",V20,(IF(F20="Complex",W20,0))))))</f>
        <v>0</v>
      </c>
      <c r="H20" s="1093">
        <v>0</v>
      </c>
      <c r="I20" s="1093">
        <v>0</v>
      </c>
      <c r="J20" s="1854">
        <v>0</v>
      </c>
      <c r="K20" s="1097"/>
      <c r="L20" s="2175"/>
      <c r="M20" s="1170"/>
      <c r="N20" s="1235"/>
      <c r="O20" s="1680" t="s">
        <v>2129</v>
      </c>
      <c r="P20" s="1366"/>
      <c r="Q20" s="1361"/>
      <c r="R20" s="1184"/>
      <c r="S20" s="1361"/>
      <c r="T20" s="1185"/>
      <c r="U20" s="1182">
        <v>3</v>
      </c>
      <c r="V20" s="1342">
        <v>6</v>
      </c>
      <c r="W20" s="1382">
        <v>9</v>
      </c>
      <c r="X20" s="1260"/>
      <c r="Y20" s="1321"/>
      <c r="Z20" s="1179"/>
      <c r="AA20" s="1260"/>
      <c r="AB20" s="1179"/>
      <c r="AC20" s="1289"/>
    </row>
    <row r="21" spans="1:32" ht="20.100000000000001" customHeight="1" thickBot="1">
      <c r="A21" s="1095"/>
      <c r="B21" s="2208" t="s">
        <v>2580</v>
      </c>
      <c r="C21" s="2209"/>
      <c r="D21" s="2209"/>
      <c r="E21" s="2209"/>
      <c r="F21" s="2210"/>
      <c r="G21" s="1655">
        <f>SUM(G12:G20)</f>
        <v>0</v>
      </c>
      <c r="H21" s="1158">
        <f>SUM(H12:H20)</f>
        <v>0</v>
      </c>
      <c r="I21" s="1158">
        <f>SUM(I12:I20)</f>
        <v>0</v>
      </c>
      <c r="J21" s="1863">
        <f>SUM(J12:J20)</f>
        <v>0</v>
      </c>
      <c r="K21" s="1159"/>
      <c r="L21" s="2214" t="s">
        <v>1868</v>
      </c>
      <c r="M21" s="1201"/>
      <c r="N21" s="1170"/>
      <c r="O21" s="1656"/>
      <c r="P21" s="1202"/>
      <c r="Q21" s="1203"/>
      <c r="R21" s="1204"/>
      <c r="S21" s="1203"/>
      <c r="T21" s="1203"/>
      <c r="U21" s="1203"/>
      <c r="V21" s="1203"/>
      <c r="W21" s="1173"/>
      <c r="X21" s="1173"/>
      <c r="Y21" s="1173"/>
      <c r="Z21" s="1170"/>
      <c r="AA21" s="1173"/>
      <c r="AB21" s="1173"/>
      <c r="AC21" s="1173"/>
    </row>
    <row r="22" spans="1:32" ht="30" customHeight="1">
      <c r="A22" s="1095" t="s">
        <v>2131</v>
      </c>
      <c r="B22" s="1657" t="s">
        <v>2132</v>
      </c>
      <c r="C22" s="1153" t="s">
        <v>307</v>
      </c>
      <c r="D22" s="1098" t="s">
        <v>878</v>
      </c>
      <c r="E22" s="1240">
        <v>1</v>
      </c>
      <c r="F22" s="1375">
        <v>0.05</v>
      </c>
      <c r="G22" s="1607">
        <f t="shared" ref="G22:I23" si="0">IF($E22=0,0,ROUNDUP($F22*G$21,0))</f>
        <v>0</v>
      </c>
      <c r="H22" s="1607">
        <f t="shared" si="0"/>
        <v>0</v>
      </c>
      <c r="I22" s="1607">
        <f t="shared" si="0"/>
        <v>0</v>
      </c>
      <c r="J22" s="1090">
        <f>IF($E22=0,0,ROUNDUP($F22*J$21,0))</f>
        <v>0</v>
      </c>
      <c r="K22" s="1091"/>
      <c r="L22" s="2215"/>
      <c r="M22" s="1201"/>
      <c r="N22" s="1170"/>
      <c r="O22" s="1659" t="s">
        <v>2132</v>
      </c>
      <c r="P22" s="1365"/>
      <c r="Q22" s="1256"/>
      <c r="R22" s="1200"/>
      <c r="S22" s="1342"/>
      <c r="T22" s="1181"/>
      <c r="U22" s="1182"/>
      <c r="V22" s="1342"/>
      <c r="W22" s="1181"/>
      <c r="X22" s="1335"/>
      <c r="Y22" s="1234"/>
      <c r="Z22" s="1203"/>
      <c r="AA22" s="1335"/>
      <c r="AB22" s="1342"/>
      <c r="AC22" s="1181"/>
    </row>
    <row r="23" spans="1:32" ht="30" customHeight="1">
      <c r="A23" s="1095" t="s">
        <v>2133</v>
      </c>
      <c r="B23" s="1155" t="s">
        <v>2134</v>
      </c>
      <c r="C23" s="369" t="s">
        <v>169</v>
      </c>
      <c r="D23" s="1238" t="s">
        <v>878</v>
      </c>
      <c r="E23" s="1658">
        <v>1</v>
      </c>
      <c r="F23" s="1665">
        <v>0.05</v>
      </c>
      <c r="G23" s="1649">
        <f t="shared" si="0"/>
        <v>0</v>
      </c>
      <c r="H23" s="1649">
        <f t="shared" si="0"/>
        <v>0</v>
      </c>
      <c r="I23" s="1649">
        <f t="shared" si="0"/>
        <v>0</v>
      </c>
      <c r="J23" s="1646">
        <f>IF($E23=0,0,ROUNDUP($F23*J$21,0))</f>
        <v>0</v>
      </c>
      <c r="K23" s="1094"/>
      <c r="L23" s="2215"/>
      <c r="M23" s="1201"/>
      <c r="N23" s="1170"/>
      <c r="O23" s="1659" t="s">
        <v>2134</v>
      </c>
      <c r="P23" s="1365"/>
      <c r="Q23" s="1256"/>
      <c r="R23" s="1200"/>
      <c r="S23" s="1342"/>
      <c r="T23" s="1181"/>
      <c r="U23" s="1182"/>
      <c r="V23" s="1342"/>
      <c r="W23" s="1181"/>
      <c r="X23" s="1660"/>
      <c r="Y23" s="1234"/>
      <c r="Z23" s="1661"/>
      <c r="AA23" s="1660"/>
      <c r="AB23" s="1342"/>
      <c r="AC23" s="1181"/>
    </row>
    <row r="24" spans="1:32" ht="30" customHeight="1">
      <c r="A24" s="1095" t="s">
        <v>2136</v>
      </c>
      <c r="B24" s="2350" t="s">
        <v>2137</v>
      </c>
      <c r="C24" s="2280" t="s">
        <v>2581</v>
      </c>
      <c r="D24" s="1238" t="s">
        <v>2135</v>
      </c>
      <c r="E24" s="1931">
        <f>D40</f>
        <v>0</v>
      </c>
      <c r="F24" s="1157"/>
      <c r="G24" s="1166">
        <f>$E24*$X24</f>
        <v>0</v>
      </c>
      <c r="H24" s="1093">
        <v>0</v>
      </c>
      <c r="I24" s="1093">
        <v>0</v>
      </c>
      <c r="J24" s="1854">
        <v>0</v>
      </c>
      <c r="K24" s="1094"/>
      <c r="L24" s="2215"/>
      <c r="M24" s="1201"/>
      <c r="N24" s="1170"/>
      <c r="O24" s="2281" t="s">
        <v>2137</v>
      </c>
      <c r="P24" s="1365"/>
      <c r="Q24" s="1256"/>
      <c r="R24" s="1200"/>
      <c r="S24" s="1342"/>
      <c r="T24" s="1181"/>
      <c r="U24" s="1182"/>
      <c r="V24" s="1342"/>
      <c r="W24" s="1181"/>
      <c r="X24" s="1660">
        <v>2</v>
      </c>
      <c r="Y24" s="1234"/>
      <c r="Z24" s="1661"/>
      <c r="AA24" s="1660"/>
      <c r="AB24" s="1342"/>
      <c r="AC24" s="1181"/>
    </row>
    <row r="25" spans="1:32" ht="30" customHeight="1">
      <c r="A25" s="1095" t="s">
        <v>2138</v>
      </c>
      <c r="B25" s="2350"/>
      <c r="C25" s="2280"/>
      <c r="D25" s="1238" t="s">
        <v>2250</v>
      </c>
      <c r="E25" s="1157"/>
      <c r="F25" s="1157"/>
      <c r="G25" s="1649">
        <f>E40</f>
        <v>0</v>
      </c>
      <c r="H25" s="1093">
        <v>0</v>
      </c>
      <c r="I25" s="1093">
        <v>0</v>
      </c>
      <c r="J25" s="1854">
        <v>0</v>
      </c>
      <c r="K25" s="1094"/>
      <c r="L25" s="2215"/>
      <c r="M25" s="1201"/>
      <c r="N25" s="1170"/>
      <c r="O25" s="2282"/>
      <c r="P25" s="1365"/>
      <c r="Q25" s="1256"/>
      <c r="R25" s="1200"/>
      <c r="S25" s="1342"/>
      <c r="T25" s="1181"/>
      <c r="U25" s="1182"/>
      <c r="V25" s="1342"/>
      <c r="W25" s="1181"/>
      <c r="X25" s="1660"/>
      <c r="Y25" s="1234"/>
      <c r="Z25" s="1661"/>
      <c r="AA25" s="1660"/>
      <c r="AB25" s="1342"/>
      <c r="AC25" s="1181"/>
    </row>
    <row r="26" spans="1:32" ht="30" customHeight="1" thickBot="1">
      <c r="A26" s="1095" t="s">
        <v>2413</v>
      </c>
      <c r="B26" s="1662" t="s">
        <v>2139</v>
      </c>
      <c r="C26" s="1663" t="s">
        <v>2252</v>
      </c>
      <c r="D26" s="1099" t="s">
        <v>85</v>
      </c>
      <c r="E26" s="1164"/>
      <c r="F26" s="1164"/>
      <c r="G26" s="1690">
        <f>G48</f>
        <v>0</v>
      </c>
      <c r="H26" s="1096">
        <v>0</v>
      </c>
      <c r="I26" s="1096">
        <v>0</v>
      </c>
      <c r="J26" s="1864">
        <v>0</v>
      </c>
      <c r="K26" s="1865"/>
      <c r="L26" s="2215"/>
      <c r="M26" s="1201"/>
      <c r="N26" s="1170"/>
      <c r="O26" s="1659" t="s">
        <v>2139</v>
      </c>
      <c r="P26" s="1365"/>
      <c r="Q26" s="1256"/>
      <c r="R26" s="1200"/>
      <c r="S26" s="1342"/>
      <c r="T26" s="1181"/>
      <c r="U26" s="1182"/>
      <c r="V26" s="1342"/>
      <c r="W26" s="1181"/>
      <c r="X26" s="1660"/>
      <c r="Y26" s="1234"/>
      <c r="Z26" s="1661"/>
      <c r="AA26" s="1660"/>
      <c r="AB26" s="1342"/>
      <c r="AC26" s="1181"/>
    </row>
    <row r="27" spans="1:32" ht="20.100000000000001" customHeight="1" thickBot="1">
      <c r="A27" s="1095"/>
      <c r="B27" s="2208" t="s">
        <v>2582</v>
      </c>
      <c r="C27" s="2209"/>
      <c r="D27" s="2209"/>
      <c r="E27" s="2209"/>
      <c r="F27" s="2210"/>
      <c r="G27" s="1894">
        <f>SUM(G22:G26)</f>
        <v>0</v>
      </c>
      <c r="H27" s="1894">
        <f t="shared" ref="H27:J27" si="1">SUM(H22:H26)</f>
        <v>0</v>
      </c>
      <c r="I27" s="1894">
        <f t="shared" si="1"/>
        <v>0</v>
      </c>
      <c r="J27" s="1894">
        <f t="shared" si="1"/>
        <v>0</v>
      </c>
      <c r="K27" s="1159"/>
      <c r="L27" s="2215"/>
      <c r="M27" s="1201"/>
      <c r="N27" s="1170"/>
      <c r="O27" s="1664"/>
      <c r="P27" s="1202"/>
      <c r="Q27" s="1203"/>
      <c r="R27" s="1204"/>
      <c r="S27" s="1203"/>
      <c r="T27" s="1203"/>
      <c r="U27" s="1203"/>
      <c r="V27" s="1203"/>
      <c r="W27" s="1173"/>
      <c r="X27" s="1173"/>
      <c r="Y27" s="1173"/>
      <c r="Z27" s="1170"/>
      <c r="AA27" s="1173"/>
      <c r="AB27" s="1173"/>
      <c r="AC27" s="1173"/>
    </row>
    <row r="28" spans="1:32" ht="30" customHeight="1" thickBot="1">
      <c r="A28" s="1095" t="s">
        <v>2414</v>
      </c>
      <c r="B28" s="1662" t="s">
        <v>2415</v>
      </c>
      <c r="C28" s="1663" t="s">
        <v>78</v>
      </c>
      <c r="D28" s="1238" t="s">
        <v>878</v>
      </c>
      <c r="E28" s="1658">
        <v>1</v>
      </c>
      <c r="F28" s="1665">
        <v>0.03</v>
      </c>
      <c r="G28" s="1699">
        <f>IF($E28=0,0,ROUNDUP((G$21+G$27)*$F$28,0))</f>
        <v>0</v>
      </c>
      <c r="H28" s="1699">
        <f t="shared" ref="H28:J28" si="2">IF($E28=0,0,ROUNDUP((H$21+H$27)*$F$28,0))</f>
        <v>0</v>
      </c>
      <c r="I28" s="1699">
        <f t="shared" si="2"/>
        <v>0</v>
      </c>
      <c r="J28" s="1932">
        <f t="shared" si="2"/>
        <v>0</v>
      </c>
      <c r="K28" s="1865"/>
      <c r="L28" s="2215"/>
      <c r="M28" s="1201"/>
      <c r="N28" s="1170"/>
      <c r="O28" s="1659" t="s">
        <v>2415</v>
      </c>
      <c r="P28" s="1365"/>
      <c r="Q28" s="1256"/>
      <c r="R28" s="1200"/>
      <c r="S28" s="1342"/>
      <c r="T28" s="1181"/>
      <c r="U28" s="1182"/>
      <c r="V28" s="1342"/>
      <c r="W28" s="1181"/>
      <c r="X28" s="1335"/>
      <c r="Y28" s="1234"/>
      <c r="Z28" s="1349"/>
      <c r="AA28" s="1182"/>
      <c r="AB28" s="1342"/>
      <c r="AC28" s="1181"/>
    </row>
    <row r="29" spans="1:32" ht="20.100000000000001" customHeight="1" thickBot="1">
      <c r="B29" s="2208" t="s">
        <v>2583</v>
      </c>
      <c r="C29" s="2209"/>
      <c r="D29" s="2209"/>
      <c r="E29" s="2209"/>
      <c r="F29" s="2210"/>
      <c r="G29" s="1895">
        <f>G21+G27+G28</f>
        <v>0</v>
      </c>
      <c r="H29" s="1895">
        <f t="shared" ref="H29:J29" si="3">H21+H27+H28</f>
        <v>0</v>
      </c>
      <c r="I29" s="1895">
        <f t="shared" si="3"/>
        <v>0</v>
      </c>
      <c r="J29" s="1895">
        <f t="shared" si="3"/>
        <v>0</v>
      </c>
      <c r="K29" s="1161"/>
      <c r="L29" s="2216"/>
      <c r="M29" s="1201"/>
      <c r="N29" s="1170"/>
      <c r="O29" s="1205"/>
      <c r="P29" s="1205"/>
      <c r="Q29" s="1206"/>
      <c r="R29" s="1207"/>
      <c r="S29" s="1206"/>
      <c r="T29" s="1206"/>
      <c r="U29" s="1206"/>
      <c r="V29" s="1206"/>
      <c r="W29" s="1173"/>
      <c r="X29" s="1173"/>
      <c r="Y29" s="1173"/>
      <c r="Z29" s="1170"/>
      <c r="AA29" s="1173"/>
      <c r="AB29" s="1173"/>
    </row>
    <row r="30" spans="1:32">
      <c r="J30" s="1703" t="s">
        <v>1858</v>
      </c>
    </row>
    <row r="31" spans="1:32" ht="14.4" thickBot="1">
      <c r="J31" s="1703"/>
    </row>
    <row r="32" spans="1:32" s="1089" customFormat="1" ht="36" customHeight="1" thickBot="1">
      <c r="A32" s="1704"/>
      <c r="B32" s="1704"/>
      <c r="C32" s="1706" t="s">
        <v>82</v>
      </c>
      <c r="D32" s="1707" t="s">
        <v>2140</v>
      </c>
      <c r="E32" s="1708" t="s">
        <v>2255</v>
      </c>
      <c r="F32" s="1707" t="s">
        <v>2141</v>
      </c>
      <c r="G32" s="2292" t="s">
        <v>1823</v>
      </c>
      <c r="H32" s="2293"/>
      <c r="I32" s="2293"/>
      <c r="J32" s="2294"/>
    </row>
    <row r="33" spans="1:10" s="1089" customFormat="1" ht="20.100000000000001" customHeight="1">
      <c r="A33" s="1710"/>
      <c r="B33" s="1710"/>
      <c r="C33" s="1712" t="s">
        <v>148</v>
      </c>
      <c r="D33" s="1713">
        <v>0</v>
      </c>
      <c r="E33" s="1713">
        <v>0</v>
      </c>
      <c r="F33" s="1844">
        <v>0</v>
      </c>
      <c r="G33" s="2295"/>
      <c r="H33" s="2296"/>
      <c r="I33" s="2296"/>
      <c r="J33" s="2297"/>
    </row>
    <row r="34" spans="1:10" s="1089" customFormat="1" ht="20.100000000000001" customHeight="1">
      <c r="A34" s="1710"/>
      <c r="B34" s="1710"/>
      <c r="C34" s="1712" t="s">
        <v>236</v>
      </c>
      <c r="D34" s="1713">
        <v>0</v>
      </c>
      <c r="E34" s="1713">
        <v>0</v>
      </c>
      <c r="F34" s="1713">
        <v>0</v>
      </c>
      <c r="G34" s="2286"/>
      <c r="H34" s="2287"/>
      <c r="I34" s="2287"/>
      <c r="J34" s="2288"/>
    </row>
    <row r="35" spans="1:10" s="1089" customFormat="1" ht="20.100000000000001" customHeight="1">
      <c r="A35" s="1710"/>
      <c r="B35" s="1710"/>
      <c r="C35" s="1712" t="s">
        <v>1319</v>
      </c>
      <c r="D35" s="1713">
        <v>0</v>
      </c>
      <c r="E35" s="1713">
        <v>0</v>
      </c>
      <c r="F35" s="1713">
        <v>0</v>
      </c>
      <c r="G35" s="2286"/>
      <c r="H35" s="2287"/>
      <c r="I35" s="2287"/>
      <c r="J35" s="2288"/>
    </row>
    <row r="36" spans="1:10" s="1089" customFormat="1" ht="20.100000000000001" customHeight="1" thickBot="1">
      <c r="A36" s="1710"/>
      <c r="B36" s="1710"/>
      <c r="C36" s="1714" t="s">
        <v>231</v>
      </c>
      <c r="D36" s="1715">
        <v>0</v>
      </c>
      <c r="E36" s="1715">
        <v>0</v>
      </c>
      <c r="F36" s="1715">
        <v>0</v>
      </c>
      <c r="G36" s="2298"/>
      <c r="H36" s="2299"/>
      <c r="I36" s="2299"/>
      <c r="J36" s="2300"/>
    </row>
    <row r="37" spans="1:10" s="1089" customFormat="1" ht="20.100000000000001" customHeight="1" thickBot="1">
      <c r="A37" s="1103"/>
      <c r="B37" s="1103"/>
      <c r="C37" s="1717" t="s">
        <v>238</v>
      </c>
      <c r="D37" s="1718">
        <f>SUM(D33:D36)</f>
        <v>0</v>
      </c>
      <c r="E37" s="1898">
        <f>SUM(E33:E36)</f>
        <v>0</v>
      </c>
      <c r="F37" s="1719">
        <f>SUM(F33:F36)</f>
        <v>0</v>
      </c>
      <c r="G37" s="2351"/>
      <c r="H37" s="2351"/>
      <c r="I37" s="2351"/>
      <c r="J37" s="2351"/>
    </row>
    <row r="38" spans="1:10" s="1089" customFormat="1" ht="20.100000000000001" customHeight="1">
      <c r="A38" s="1710"/>
      <c r="B38" s="1710"/>
      <c r="C38" s="1712" t="s">
        <v>861</v>
      </c>
      <c r="D38" s="1943">
        <v>0</v>
      </c>
      <c r="E38" s="1722">
        <v>0</v>
      </c>
      <c r="F38" s="1729"/>
      <c r="G38" s="2351"/>
      <c r="H38" s="2351"/>
      <c r="I38" s="2351"/>
      <c r="J38" s="2351"/>
    </row>
    <row r="39" spans="1:10" s="1089" customFormat="1" ht="20.100000000000001" customHeight="1" thickBot="1">
      <c r="A39" s="1710"/>
      <c r="B39" s="1710"/>
      <c r="C39" s="1724" t="s">
        <v>155</v>
      </c>
      <c r="D39" s="1943">
        <v>0</v>
      </c>
      <c r="E39" s="1725">
        <v>0</v>
      </c>
      <c r="F39" s="1846"/>
      <c r="G39" s="2351"/>
      <c r="H39" s="2351"/>
      <c r="I39" s="2351"/>
      <c r="J39" s="2351"/>
    </row>
    <row r="40" spans="1:10" s="1723" customFormat="1" ht="20.100000000000001" customHeight="1" thickTop="1" thickBot="1">
      <c r="A40" s="1103"/>
      <c r="B40" s="1103"/>
      <c r="C40" s="1726" t="s">
        <v>156</v>
      </c>
      <c r="D40" s="1945">
        <f>SUM(D37:D39)</f>
        <v>0</v>
      </c>
      <c r="E40" s="1727">
        <f>SUM(E37:E39)</f>
        <v>0</v>
      </c>
      <c r="F40" s="1729"/>
      <c r="G40" s="1817"/>
      <c r="H40" s="1817"/>
      <c r="I40" s="1817"/>
      <c r="J40" s="1817"/>
    </row>
    <row r="41" spans="1:10" ht="14.4" thickBot="1"/>
    <row r="42" spans="1:10" ht="31.8" thickBot="1">
      <c r="C42" s="1706" t="s">
        <v>133</v>
      </c>
      <c r="D42" s="1707" t="s">
        <v>2256</v>
      </c>
      <c r="E42" s="1707" t="s">
        <v>2257</v>
      </c>
      <c r="F42" s="1707" t="s">
        <v>2258</v>
      </c>
      <c r="G42" s="1709" t="s">
        <v>102</v>
      </c>
    </row>
    <row r="43" spans="1:10">
      <c r="C43" s="1712" t="s">
        <v>2259</v>
      </c>
      <c r="D43" s="1713">
        <v>0</v>
      </c>
      <c r="E43" s="1713">
        <v>0</v>
      </c>
      <c r="F43" s="1713">
        <v>0</v>
      </c>
      <c r="G43" s="1928">
        <f>D43*(E43+F43)</f>
        <v>0</v>
      </c>
    </row>
    <row r="44" spans="1:10">
      <c r="C44" s="1712" t="s">
        <v>2260</v>
      </c>
      <c r="D44" s="1713">
        <v>0</v>
      </c>
      <c r="E44" s="1713">
        <v>0</v>
      </c>
      <c r="F44" s="1713">
        <v>0</v>
      </c>
      <c r="G44" s="1928">
        <f t="shared" ref="G44:G47" si="4">D44*(E44+F44)</f>
        <v>0</v>
      </c>
    </row>
    <row r="45" spans="1:10">
      <c r="C45" s="1712" t="s">
        <v>2261</v>
      </c>
      <c r="D45" s="1713">
        <v>0</v>
      </c>
      <c r="E45" s="1713">
        <v>0</v>
      </c>
      <c r="F45" s="1713">
        <v>0</v>
      </c>
      <c r="G45" s="1928">
        <f t="shared" si="4"/>
        <v>0</v>
      </c>
    </row>
    <row r="46" spans="1:10">
      <c r="C46" s="1712" t="s">
        <v>2262</v>
      </c>
      <c r="D46" s="1713">
        <v>0</v>
      </c>
      <c r="E46" s="1713">
        <v>0</v>
      </c>
      <c r="F46" s="1713">
        <v>0</v>
      </c>
      <c r="G46" s="1928">
        <f t="shared" si="4"/>
        <v>0</v>
      </c>
    </row>
    <row r="47" spans="1:10" ht="14.4" thickBot="1">
      <c r="C47" s="1712" t="s">
        <v>2263</v>
      </c>
      <c r="D47" s="1713">
        <v>0</v>
      </c>
      <c r="E47" s="1713">
        <v>0</v>
      </c>
      <c r="F47" s="1713">
        <v>0</v>
      </c>
      <c r="G47" s="1928">
        <f t="shared" si="4"/>
        <v>0</v>
      </c>
    </row>
    <row r="48" spans="1:10" ht="16.2" thickBot="1">
      <c r="C48" s="2203" t="s">
        <v>2264</v>
      </c>
      <c r="D48" s="2204"/>
      <c r="E48" s="2204"/>
      <c r="F48" s="2205"/>
      <c r="G48" s="1709">
        <f>SUM(G43:G47)</f>
        <v>0</v>
      </c>
    </row>
  </sheetData>
  <sheetProtection algorithmName="SHA-512" hashValue="U9W6FN3pFzi35SbkhosZOl7yVoxZv2fT9PEvoxIWHtFJyzZase+l5WhKeYdWaJG1qebTGzRNfzf/9fmTEOUecw==" saltValue="c3ywl3czntAsh7iS2JZrQw==" spinCount="100000" sheet="1" objects="1" scenarios="1" formatCells="0" formatColumns="0" formatRows="0" insertColumns="0" insertRows="0"/>
  <mergeCells count="49">
    <mergeCell ref="C48:F48"/>
    <mergeCell ref="G32:J32"/>
    <mergeCell ref="G33:J33"/>
    <mergeCell ref="G34:J34"/>
    <mergeCell ref="G35:J35"/>
    <mergeCell ref="G36:J36"/>
    <mergeCell ref="G37:J37"/>
    <mergeCell ref="B29:F29"/>
    <mergeCell ref="L12:L20"/>
    <mergeCell ref="L21:L29"/>
    <mergeCell ref="G38:J38"/>
    <mergeCell ref="G39:J39"/>
    <mergeCell ref="O16:O18"/>
    <mergeCell ref="B21:F21"/>
    <mergeCell ref="B24:B25"/>
    <mergeCell ref="C24:C25"/>
    <mergeCell ref="B27:F27"/>
    <mergeCell ref="B16:B18"/>
    <mergeCell ref="C16:C18"/>
    <mergeCell ref="O24:O25"/>
    <mergeCell ref="B9:B10"/>
    <mergeCell ref="C9:C10"/>
    <mergeCell ref="D9:F9"/>
    <mergeCell ref="P9:T9"/>
    <mergeCell ref="U9:W9"/>
    <mergeCell ref="H10:H11"/>
    <mergeCell ref="I10:I11"/>
    <mergeCell ref="J10:J11"/>
    <mergeCell ref="X9:Z9"/>
    <mergeCell ref="AA9:AC9"/>
    <mergeCell ref="B12:B13"/>
    <mergeCell ref="C12:C13"/>
    <mergeCell ref="O12:O13"/>
    <mergeCell ref="G9:J9"/>
    <mergeCell ref="N9:N10"/>
    <mergeCell ref="O9:O10"/>
    <mergeCell ref="L5:L11"/>
    <mergeCell ref="B5:C5"/>
    <mergeCell ref="D5:J5"/>
    <mergeCell ref="B6:C6"/>
    <mergeCell ref="D6:J6"/>
    <mergeCell ref="K10:K11"/>
    <mergeCell ref="B11:E11"/>
    <mergeCell ref="G10:G11"/>
    <mergeCell ref="B1:C3"/>
    <mergeCell ref="D1:J3"/>
    <mergeCell ref="L1:L3"/>
    <mergeCell ref="B4:C4"/>
    <mergeCell ref="D4:J4"/>
  </mergeCells>
  <dataValidations count="6">
    <dataValidation type="whole" operator="greaterThanOrEqual" allowBlank="1" showInputMessage="1" showErrorMessage="1" sqref="D38:E39 D43:G47 D33:F36 F39 G37:G40" xr:uid="{262F30CB-5F84-402C-8ABC-483BF3C902F7}">
      <formula1>0</formula1>
    </dataValidation>
    <dataValidation type="whole" operator="greaterThanOrEqual" allowBlank="1" showInputMessage="1" showErrorMessage="1" error="Input a whole number greater or equal to zero." sqref="E18" xr:uid="{877B0F44-6395-481B-9242-BEDCA23AB509}">
      <formula1>0</formula1>
    </dataValidation>
    <dataValidation type="whole" allowBlank="1" showInputMessage="1" showErrorMessage="1" error="Enter 1 or 0._x000a_Yes=1_x000a_No=0" sqref="E14 E19:E20 E28 E22:E23" xr:uid="{6E815ADE-90DA-4601-AF8E-922C8572D780}">
      <formula1>0</formula1>
      <formula2>1</formula2>
    </dataValidation>
    <dataValidation type="whole" operator="greaterThanOrEqual" allowBlank="1" showInputMessage="1" showErrorMessage="1" error="Input a whole number greater than or equal to zero." sqref="E13 E15 E17 E24" xr:uid="{3BF93C7B-3BC5-4749-A7D8-EC754045E9A3}">
      <formula1>0</formula1>
    </dataValidation>
    <dataValidation type="decimal" operator="greaterThanOrEqual" allowBlank="1" showInputMessage="1" showErrorMessage="1" error="Enter a positive number with an accuravy of 2 decimal places." sqref="E12 E16" xr:uid="{80856659-D4B2-49F9-BA86-FA0767248769}">
      <formula1>0</formula1>
    </dataValidation>
    <dataValidation type="list" allowBlank="1" showInputMessage="1" showErrorMessage="1" prompt="What is the estimated complexity of the selective C&amp;G? (See Selective C&amp;G Guidelines)" sqref="F11" xr:uid="{F96D195D-3447-4CEA-BD6D-FFAEFF2BAC8C}">
      <formula1>$U$10:$W$10</formula1>
    </dataValidation>
  </dataValidations>
  <hyperlinks>
    <hyperlink ref="L4" r:id="rId1" display="Video Tutorial - A short webinar for the Drainage Plans tab" xr:uid="{3C42C819-8706-43E0-8A86-75AA0CB4471F}"/>
  </hyperlinks>
  <pageMargins left="0.7" right="0.7" top="0.75" bottom="0.75" header="0.3" footer="0.3"/>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N42"/>
  <sheetViews>
    <sheetView showGridLines="0" zoomScaleNormal="100" zoomScaleSheetLayoutView="100" workbookViewId="0"/>
  </sheetViews>
  <sheetFormatPr defaultColWidth="9.109375" defaultRowHeight="13.2"/>
  <cols>
    <col min="1" max="1" width="118.33203125" style="243" customWidth="1"/>
    <col min="2" max="16384" width="9.109375" style="242"/>
  </cols>
  <sheetData>
    <row r="1" spans="1:14">
      <c r="A1" s="579" t="s">
        <v>1209</v>
      </c>
    </row>
    <row r="2" spans="1:14">
      <c r="N2" s="242" t="s">
        <v>400</v>
      </c>
    </row>
    <row r="3" spans="1:14" ht="79.2">
      <c r="A3" s="243" t="s">
        <v>1210</v>
      </c>
    </row>
    <row r="4" spans="1:14">
      <c r="A4" s="243" t="s">
        <v>1211</v>
      </c>
    </row>
    <row r="6" spans="1:14" ht="39.6">
      <c r="A6" s="243" t="s">
        <v>1212</v>
      </c>
    </row>
    <row r="8" spans="1:14">
      <c r="A8" s="580" t="s">
        <v>1213</v>
      </c>
    </row>
    <row r="9" spans="1:14">
      <c r="A9" s="244"/>
    </row>
    <row r="10" spans="1:14">
      <c r="A10" s="200" t="s">
        <v>1214</v>
      </c>
    </row>
    <row r="11" spans="1:14">
      <c r="A11" s="200" t="s">
        <v>1215</v>
      </c>
    </row>
    <row r="12" spans="1:14">
      <c r="A12" s="200" t="s">
        <v>1216</v>
      </c>
    </row>
    <row r="13" spans="1:14">
      <c r="A13" s="200" t="s">
        <v>1217</v>
      </c>
    </row>
    <row r="14" spans="1:14">
      <c r="A14" s="200" t="s">
        <v>1218</v>
      </c>
    </row>
    <row r="15" spans="1:14">
      <c r="A15" s="200" t="s">
        <v>1219</v>
      </c>
    </row>
    <row r="16" spans="1:14">
      <c r="A16" s="200" t="s">
        <v>1220</v>
      </c>
    </row>
    <row r="17" spans="1:1">
      <c r="A17" s="200" t="s">
        <v>1221</v>
      </c>
    </row>
    <row r="19" spans="1:1">
      <c r="A19" s="580" t="s">
        <v>1188</v>
      </c>
    </row>
    <row r="20" spans="1:1">
      <c r="A20" s="244"/>
    </row>
    <row r="21" spans="1:1">
      <c r="A21" s="200" t="s">
        <v>1222</v>
      </c>
    </row>
    <row r="22" spans="1:1">
      <c r="A22" s="200" t="s">
        <v>1223</v>
      </c>
    </row>
    <row r="23" spans="1:1">
      <c r="A23" s="200" t="s">
        <v>1224</v>
      </c>
    </row>
    <row r="24" spans="1:1">
      <c r="A24" s="200" t="s">
        <v>1225</v>
      </c>
    </row>
    <row r="25" spans="1:1">
      <c r="A25" s="200" t="s">
        <v>1226</v>
      </c>
    </row>
    <row r="26" spans="1:1">
      <c r="A26" s="200" t="s">
        <v>1227</v>
      </c>
    </row>
    <row r="28" spans="1:1">
      <c r="A28" s="580" t="s">
        <v>1189</v>
      </c>
    </row>
    <row r="30" spans="1:1">
      <c r="A30" s="200" t="s">
        <v>1228</v>
      </c>
    </row>
    <row r="31" spans="1:1">
      <c r="A31" s="200" t="s">
        <v>1229</v>
      </c>
    </row>
    <row r="32" spans="1:1">
      <c r="A32" s="200" t="s">
        <v>1230</v>
      </c>
    </row>
    <row r="33" spans="1:1">
      <c r="A33" s="200" t="s">
        <v>1231</v>
      </c>
    </row>
    <row r="34" spans="1:1">
      <c r="A34" s="200" t="s">
        <v>1232</v>
      </c>
    </row>
    <row r="35" spans="1:1">
      <c r="A35" s="200" t="s">
        <v>1233</v>
      </c>
    </row>
    <row r="36" spans="1:1">
      <c r="A36" s="200" t="s">
        <v>1234</v>
      </c>
    </row>
    <row r="37" spans="1:1">
      <c r="A37" s="200" t="s">
        <v>1235</v>
      </c>
    </row>
    <row r="38" spans="1:1">
      <c r="A38" s="200" t="s">
        <v>1236</v>
      </c>
    </row>
    <row r="39" spans="1:1">
      <c r="A39" s="200" t="s">
        <v>1237</v>
      </c>
    </row>
    <row r="40" spans="1:1">
      <c r="A40" s="200" t="s">
        <v>1238</v>
      </c>
    </row>
    <row r="41" spans="1:1">
      <c r="A41" s="201" t="s">
        <v>1239</v>
      </c>
    </row>
    <row r="42" spans="1:1">
      <c r="A42" s="200" t="s">
        <v>1240</v>
      </c>
    </row>
  </sheetData>
  <pageMargins left="0.75" right="0.75" top="1" bottom="1" header="0.5" footer="0.5"/>
  <pageSetup orientation="landscape" r:id="rId1"/>
  <headerFooter alignWithMargins="0">
    <oddFooter>&amp;CPage &amp;P of &amp;N</oddFooter>
  </headerFooter>
  <rowBreaks count="2" manualBreakCount="2">
    <brk id="2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L2"/>
  <sheetViews>
    <sheetView showGridLines="0" showRuler="0" zoomScaleNormal="100" zoomScaleSheetLayoutView="100" workbookViewId="0"/>
  </sheetViews>
  <sheetFormatPr defaultRowHeight="13.2"/>
  <cols>
    <col min="1" max="1" width="118.6640625" customWidth="1"/>
  </cols>
  <sheetData>
    <row r="1" spans="1:12" ht="15.6">
      <c r="A1" s="926" t="s">
        <v>134</v>
      </c>
      <c r="B1" s="924"/>
      <c r="C1" s="924"/>
      <c r="D1" s="924"/>
      <c r="E1" s="924"/>
      <c r="F1" s="924"/>
      <c r="G1" s="924"/>
      <c r="H1" s="924"/>
      <c r="I1" s="924"/>
      <c r="J1" s="924"/>
      <c r="K1" s="924"/>
      <c r="L1" s="924"/>
    </row>
    <row r="2" spans="1:12" ht="76.8" thickBot="1">
      <c r="A2" s="927" t="s">
        <v>1429</v>
      </c>
      <c r="B2" s="925"/>
      <c r="C2" s="925"/>
      <c r="D2" s="925"/>
      <c r="E2" s="925"/>
      <c r="F2" s="925"/>
      <c r="G2" s="925"/>
      <c r="H2" s="925"/>
      <c r="I2" s="925"/>
      <c r="J2" s="925"/>
      <c r="K2" s="925"/>
      <c r="L2" s="925"/>
    </row>
  </sheetData>
  <phoneticPr fontId="0" type="noConversion"/>
  <printOptions horizontalCentered="1"/>
  <pageMargins left="0.5" right="0.5" top="1" bottom="1" header="0.5" footer="0.5"/>
  <pageSetup orientation="landscape" horizontalDpi="4294967292" r:id="rId1"/>
  <headerFooter alignWithMargins="0">
    <oddHeader>&amp;C&amp;"Arial,Bold"&amp;12&amp;UDisclaimer</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autoPageBreaks="0" fitToPage="1"/>
  </sheetPr>
  <dimension ref="A1:P668"/>
  <sheetViews>
    <sheetView showGridLines="0" showRuler="0" zoomScale="85" zoomScaleNormal="85" zoomScaleSheetLayoutView="100" workbookViewId="0"/>
  </sheetViews>
  <sheetFormatPr defaultColWidth="9.109375" defaultRowHeight="15.6"/>
  <cols>
    <col min="1" max="1" width="6.33203125" style="375" customWidth="1"/>
    <col min="2" max="2" width="50.6640625" style="376" customWidth="1"/>
    <col min="3" max="6" width="12.6640625" style="371" customWidth="1"/>
    <col min="7" max="7" width="53.33203125" style="371" customWidth="1"/>
    <col min="8" max="8" width="22.33203125" style="372" customWidth="1"/>
    <col min="9" max="9" width="12.6640625" style="371" customWidth="1"/>
    <col min="10" max="10" width="19.109375" style="371" customWidth="1"/>
    <col min="11" max="15" width="9.109375" style="371"/>
    <col min="16" max="16" width="0" style="371" hidden="1" customWidth="1"/>
    <col min="17" max="16384" width="9.109375" style="371"/>
  </cols>
  <sheetData>
    <row r="1" spans="1:9">
      <c r="A1" s="380" t="s">
        <v>592</v>
      </c>
      <c r="B1" s="370"/>
      <c r="H1" s="371"/>
      <c r="I1" s="920" t="str">
        <f>'Project Information'!$B$3</f>
        <v>Enter project name &amp; description</v>
      </c>
    </row>
    <row r="2" spans="1:9">
      <c r="A2" s="285"/>
      <c r="B2" s="370"/>
      <c r="H2" s="371"/>
      <c r="I2" s="920" t="str">
        <f>'Project Information'!$B$1</f>
        <v>999999-1-32-01</v>
      </c>
    </row>
    <row r="3" spans="1:9" s="240" customFormat="1" ht="14.4" thickBot="1">
      <c r="A3" s="328"/>
      <c r="B3" s="329"/>
      <c r="C3" s="330"/>
      <c r="D3" s="330"/>
      <c r="E3" s="330"/>
      <c r="F3" s="330"/>
      <c r="G3" s="330"/>
      <c r="H3" s="330"/>
      <c r="I3" s="330"/>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c r="A7" s="921" t="s">
        <v>1430</v>
      </c>
      <c r="B7" s="286"/>
    </row>
    <row r="8" spans="1:9" s="240" customFormat="1" ht="15" customHeight="1" thickBot="1">
      <c r="A8" s="921"/>
      <c r="B8" s="286"/>
    </row>
    <row r="9" spans="1:9" ht="48" customHeight="1">
      <c r="A9" s="377" t="s">
        <v>79</v>
      </c>
      <c r="B9" s="282" t="s">
        <v>190</v>
      </c>
      <c r="C9" s="282" t="s">
        <v>87</v>
      </c>
      <c r="D9" s="282" t="s">
        <v>101</v>
      </c>
      <c r="E9" s="282" t="s">
        <v>706</v>
      </c>
      <c r="F9" s="282" t="s">
        <v>102</v>
      </c>
      <c r="G9" s="314"/>
      <c r="H9" s="2362" t="s">
        <v>164</v>
      </c>
      <c r="I9" s="2363"/>
    </row>
    <row r="10" spans="1:9" ht="30" customHeight="1">
      <c r="A10" s="256">
        <v>7.1</v>
      </c>
      <c r="B10" s="281" t="s">
        <v>1488</v>
      </c>
      <c r="C10" s="381" t="s">
        <v>85</v>
      </c>
      <c r="D10" s="382" t="s">
        <v>616</v>
      </c>
      <c r="E10" s="677">
        <f>F30</f>
        <v>0</v>
      </c>
      <c r="F10" s="237">
        <f>ROUND(D10*E10,0)</f>
        <v>0</v>
      </c>
      <c r="G10" s="2357" t="s">
        <v>1456</v>
      </c>
      <c r="H10" s="2358"/>
      <c r="I10" s="2359"/>
    </row>
    <row r="11" spans="1:9" ht="30" customHeight="1">
      <c r="A11" s="383">
        <v>7.2</v>
      </c>
      <c r="B11" s="319" t="s">
        <v>1659</v>
      </c>
      <c r="C11" s="381" t="s">
        <v>85</v>
      </c>
      <c r="D11" s="382" t="s">
        <v>616</v>
      </c>
      <c r="E11" s="997">
        <v>0</v>
      </c>
      <c r="F11" s="237">
        <f t="shared" ref="F11:F25" si="0">ROUND(D11*E11,0)</f>
        <v>0</v>
      </c>
      <c r="G11" s="2357"/>
      <c r="H11" s="2360"/>
      <c r="I11" s="2361"/>
    </row>
    <row r="12" spans="1:9" ht="30" customHeight="1">
      <c r="A12" s="256">
        <v>7.3</v>
      </c>
      <c r="B12" s="281" t="s">
        <v>612</v>
      </c>
      <c r="C12" s="381" t="s">
        <v>85</v>
      </c>
      <c r="D12" s="382" t="s">
        <v>616</v>
      </c>
      <c r="E12" s="997">
        <v>0</v>
      </c>
      <c r="F12" s="237">
        <f t="shared" si="0"/>
        <v>0</v>
      </c>
      <c r="G12" s="2357"/>
      <c r="H12" s="2360"/>
      <c r="I12" s="2361"/>
    </row>
    <row r="13" spans="1:9" ht="30" customHeight="1">
      <c r="A13" s="383">
        <v>7.4</v>
      </c>
      <c r="B13" s="281" t="s">
        <v>1174</v>
      </c>
      <c r="C13" s="381" t="s">
        <v>85</v>
      </c>
      <c r="D13" s="382" t="s">
        <v>616</v>
      </c>
      <c r="E13" s="997">
        <v>0</v>
      </c>
      <c r="F13" s="237">
        <f t="shared" si="0"/>
        <v>0</v>
      </c>
      <c r="G13" s="2357"/>
      <c r="H13" s="2360"/>
      <c r="I13" s="2361"/>
    </row>
    <row r="14" spans="1:9" ht="30" customHeight="1">
      <c r="A14" s="256">
        <v>7.5</v>
      </c>
      <c r="B14" s="281" t="s">
        <v>199</v>
      </c>
      <c r="C14" s="381" t="s">
        <v>85</v>
      </c>
      <c r="D14" s="382" t="s">
        <v>616</v>
      </c>
      <c r="E14" s="677">
        <f>F31</f>
        <v>0</v>
      </c>
      <c r="F14" s="237">
        <f t="shared" si="0"/>
        <v>0</v>
      </c>
      <c r="G14" s="2357" t="s">
        <v>1456</v>
      </c>
      <c r="H14" s="2358"/>
      <c r="I14" s="2359"/>
    </row>
    <row r="15" spans="1:9" ht="30" customHeight="1">
      <c r="A15" s="383">
        <v>7.6</v>
      </c>
      <c r="B15" s="281" t="s">
        <v>200</v>
      </c>
      <c r="C15" s="381" t="s">
        <v>85</v>
      </c>
      <c r="D15" s="382" t="s">
        <v>616</v>
      </c>
      <c r="E15" s="677">
        <f>SUM(F32:F33)</f>
        <v>0</v>
      </c>
      <c r="F15" s="237">
        <f t="shared" si="0"/>
        <v>0</v>
      </c>
      <c r="G15" s="2357" t="s">
        <v>578</v>
      </c>
      <c r="H15" s="2358"/>
      <c r="I15" s="2359"/>
    </row>
    <row r="16" spans="1:9" ht="30" customHeight="1">
      <c r="A16" s="256">
        <v>7.7</v>
      </c>
      <c r="B16" s="281" t="s">
        <v>197</v>
      </c>
      <c r="C16" s="381" t="s">
        <v>85</v>
      </c>
      <c r="D16" s="382" t="s">
        <v>616</v>
      </c>
      <c r="E16" s="997">
        <v>0</v>
      </c>
      <c r="F16" s="237">
        <f t="shared" si="0"/>
        <v>0</v>
      </c>
      <c r="G16" s="2357"/>
      <c r="H16" s="2360"/>
      <c r="I16" s="2361"/>
    </row>
    <row r="17" spans="1:11" ht="30" customHeight="1">
      <c r="A17" s="383">
        <v>7.8</v>
      </c>
      <c r="B17" s="281" t="s">
        <v>202</v>
      </c>
      <c r="C17" s="381" t="s">
        <v>85</v>
      </c>
      <c r="D17" s="382" t="s">
        <v>616</v>
      </c>
      <c r="E17" s="997">
        <v>0</v>
      </c>
      <c r="F17" s="237">
        <f t="shared" si="0"/>
        <v>0</v>
      </c>
      <c r="G17" s="2357"/>
      <c r="H17" s="2360"/>
      <c r="I17" s="2361"/>
    </row>
    <row r="18" spans="1:11" ht="30" customHeight="1">
      <c r="A18" s="256">
        <v>7.9</v>
      </c>
      <c r="B18" s="281" t="s">
        <v>201</v>
      </c>
      <c r="C18" s="381" t="s">
        <v>85</v>
      </c>
      <c r="D18" s="382" t="s">
        <v>616</v>
      </c>
      <c r="E18" s="677">
        <f>F34</f>
        <v>0</v>
      </c>
      <c r="F18" s="237">
        <f t="shared" si="0"/>
        <v>0</v>
      </c>
      <c r="G18" s="2357" t="s">
        <v>1456</v>
      </c>
      <c r="H18" s="2358"/>
      <c r="I18" s="2359"/>
    </row>
    <row r="19" spans="1:11" s="373" customFormat="1" ht="30" customHeight="1">
      <c r="A19" s="384">
        <v>7.1</v>
      </c>
      <c r="B19" s="281" t="s">
        <v>1160</v>
      </c>
      <c r="C19" s="381" t="s">
        <v>85</v>
      </c>
      <c r="D19" s="382" t="s">
        <v>616</v>
      </c>
      <c r="E19" s="997">
        <v>0</v>
      </c>
      <c r="F19" s="237">
        <f t="shared" si="0"/>
        <v>0</v>
      </c>
      <c r="G19" s="2357"/>
      <c r="H19" s="2360"/>
      <c r="I19" s="2361"/>
    </row>
    <row r="20" spans="1:11" ht="30" customHeight="1">
      <c r="A20" s="385">
        <v>7.11</v>
      </c>
      <c r="B20" s="281" t="s">
        <v>239</v>
      </c>
      <c r="C20" s="381" t="s">
        <v>85</v>
      </c>
      <c r="D20" s="382" t="s">
        <v>616</v>
      </c>
      <c r="E20" s="997">
        <v>0</v>
      </c>
      <c r="F20" s="237">
        <f t="shared" si="0"/>
        <v>0</v>
      </c>
      <c r="G20" s="2357"/>
      <c r="H20" s="2360"/>
      <c r="I20" s="2361"/>
    </row>
    <row r="21" spans="1:11" ht="30" customHeight="1">
      <c r="A21" s="386">
        <v>7.12</v>
      </c>
      <c r="B21" s="281" t="s">
        <v>198</v>
      </c>
      <c r="C21" s="381" t="s">
        <v>85</v>
      </c>
      <c r="D21" s="382" t="s">
        <v>616</v>
      </c>
      <c r="E21" s="997">
        <v>0</v>
      </c>
      <c r="F21" s="237">
        <f t="shared" si="0"/>
        <v>0</v>
      </c>
      <c r="G21" s="2357"/>
      <c r="H21" s="2360"/>
      <c r="I21" s="2361"/>
    </row>
    <row r="22" spans="1:11" ht="30" customHeight="1">
      <c r="A22" s="385">
        <v>7.13</v>
      </c>
      <c r="B22" s="281" t="s">
        <v>203</v>
      </c>
      <c r="C22" s="381" t="s">
        <v>85</v>
      </c>
      <c r="D22" s="382" t="s">
        <v>616</v>
      </c>
      <c r="E22" s="997">
        <v>0</v>
      </c>
      <c r="F22" s="237">
        <f t="shared" si="0"/>
        <v>0</v>
      </c>
      <c r="G22" s="2357"/>
      <c r="H22" s="2360"/>
      <c r="I22" s="2361"/>
    </row>
    <row r="23" spans="1:11" ht="30" customHeight="1">
      <c r="A23" s="386">
        <v>7.14</v>
      </c>
      <c r="B23" s="281" t="s">
        <v>614</v>
      </c>
      <c r="C23" s="381" t="s">
        <v>85</v>
      </c>
      <c r="D23" s="387" t="s">
        <v>616</v>
      </c>
      <c r="E23" s="997">
        <v>0</v>
      </c>
      <c r="F23" s="237">
        <f>ROUND(D23*E23,0)</f>
        <v>0</v>
      </c>
      <c r="G23" s="2357"/>
      <c r="H23" s="2360"/>
      <c r="I23" s="2361"/>
    </row>
    <row r="24" spans="1:11" ht="30" customHeight="1">
      <c r="A24" s="385">
        <v>7.15</v>
      </c>
      <c r="B24" s="281" t="s">
        <v>615</v>
      </c>
      <c r="C24" s="381" t="s">
        <v>85</v>
      </c>
      <c r="D24" s="382" t="s">
        <v>616</v>
      </c>
      <c r="E24" s="997">
        <v>0</v>
      </c>
      <c r="F24" s="237">
        <f t="shared" si="0"/>
        <v>0</v>
      </c>
      <c r="G24" s="2357"/>
      <c r="H24" s="2360"/>
      <c r="I24" s="2361"/>
    </row>
    <row r="25" spans="1:11" ht="30" customHeight="1">
      <c r="A25" s="386">
        <v>7.16</v>
      </c>
      <c r="B25" s="281" t="s">
        <v>240</v>
      </c>
      <c r="C25" s="381" t="s">
        <v>85</v>
      </c>
      <c r="D25" s="382" t="s">
        <v>616</v>
      </c>
      <c r="E25" s="997">
        <v>0</v>
      </c>
      <c r="F25" s="237">
        <f t="shared" si="0"/>
        <v>0</v>
      </c>
      <c r="G25" s="2357"/>
      <c r="H25" s="2360"/>
      <c r="I25" s="2361"/>
    </row>
    <row r="26" spans="1:11" ht="30" customHeight="1">
      <c r="A26" s="386">
        <v>7.17</v>
      </c>
      <c r="B26" s="281" t="s">
        <v>223</v>
      </c>
      <c r="C26" s="381" t="s">
        <v>85</v>
      </c>
      <c r="D26" s="382" t="s">
        <v>616</v>
      </c>
      <c r="E26" s="997">
        <v>0</v>
      </c>
      <c r="F26" s="237">
        <f>ROUND(D26*E26,0)</f>
        <v>0</v>
      </c>
      <c r="G26" s="2357"/>
      <c r="H26" s="2360"/>
      <c r="I26" s="2361"/>
    </row>
    <row r="27" spans="1:11" ht="20.100000000000001" customHeight="1" thickBot="1">
      <c r="A27" s="2352" t="s">
        <v>374</v>
      </c>
      <c r="B27" s="2353"/>
      <c r="C27" s="2353"/>
      <c r="D27" s="2353"/>
      <c r="E27" s="2353"/>
      <c r="F27" s="264">
        <f>SUM(F10:F26,F35)</f>
        <v>0</v>
      </c>
      <c r="G27" s="2380"/>
      <c r="H27" s="2381"/>
      <c r="I27" s="2382"/>
    </row>
    <row r="28" spans="1:11" ht="16.2" thickBot="1">
      <c r="A28" s="371"/>
      <c r="B28" s="371"/>
      <c r="E28" s="372"/>
      <c r="H28" s="371"/>
    </row>
    <row r="29" spans="1:11" s="284" customFormat="1" ht="51.6" customHeight="1" thickBot="1">
      <c r="A29" s="2376" t="s">
        <v>82</v>
      </c>
      <c r="B29" s="2377"/>
      <c r="C29" s="2015" t="s">
        <v>87</v>
      </c>
      <c r="D29" s="2015" t="s">
        <v>101</v>
      </c>
      <c r="E29" s="2015" t="s">
        <v>706</v>
      </c>
      <c r="F29" s="2015" t="s">
        <v>102</v>
      </c>
      <c r="G29" s="2015" t="s">
        <v>164</v>
      </c>
      <c r="H29" s="2015" t="s">
        <v>575</v>
      </c>
      <c r="I29" s="1034" t="s">
        <v>576</v>
      </c>
    </row>
    <row r="30" spans="1:11" s="352" customFormat="1" ht="19.5" customHeight="1">
      <c r="A30" s="2378" t="s">
        <v>1407</v>
      </c>
      <c r="B30" s="2379"/>
      <c r="C30" s="635" t="s">
        <v>141</v>
      </c>
      <c r="D30" s="1010">
        <v>0</v>
      </c>
      <c r="E30" s="1010">
        <v>0</v>
      </c>
      <c r="F30" s="635">
        <f t="shared" ref="F30:F35" si="1">E30*D30</f>
        <v>0</v>
      </c>
      <c r="G30" s="635"/>
      <c r="H30" s="2017"/>
      <c r="I30" s="2018">
        <f>IF(H30="Yes",D30,0)</f>
        <v>0</v>
      </c>
      <c r="J30" s="359"/>
      <c r="K30" s="4"/>
    </row>
    <row r="31" spans="1:11" s="352" customFormat="1" ht="19.5" customHeight="1">
      <c r="A31" s="2372" t="s">
        <v>1408</v>
      </c>
      <c r="B31" s="2373"/>
      <c r="C31" s="234" t="s">
        <v>141</v>
      </c>
      <c r="D31" s="990">
        <v>0</v>
      </c>
      <c r="E31" s="990">
        <v>0</v>
      </c>
      <c r="F31" s="234">
        <f t="shared" si="1"/>
        <v>0</v>
      </c>
      <c r="G31" s="234"/>
      <c r="H31" s="2016"/>
      <c r="I31" s="995">
        <f t="shared" ref="I31:I35" si="2">IF(H31="Yes",D31,0)</f>
        <v>0</v>
      </c>
      <c r="J31" s="359"/>
      <c r="K31" s="4"/>
    </row>
    <row r="32" spans="1:11" s="352" customFormat="1" ht="19.5" customHeight="1">
      <c r="A32" s="2372" t="s">
        <v>1409</v>
      </c>
      <c r="B32" s="2373"/>
      <c r="C32" s="234" t="s">
        <v>141</v>
      </c>
      <c r="D32" s="990">
        <v>0</v>
      </c>
      <c r="E32" s="990">
        <v>0</v>
      </c>
      <c r="F32" s="234">
        <f t="shared" si="1"/>
        <v>0</v>
      </c>
      <c r="G32" s="234"/>
      <c r="H32" s="2016"/>
      <c r="I32" s="995">
        <f t="shared" si="2"/>
        <v>0</v>
      </c>
      <c r="J32" s="359"/>
      <c r="K32" s="4"/>
    </row>
    <row r="33" spans="1:16" s="352" customFormat="1" ht="19.5" customHeight="1">
      <c r="A33" s="2372" t="s">
        <v>1410</v>
      </c>
      <c r="B33" s="2373"/>
      <c r="C33" s="234" t="s">
        <v>141</v>
      </c>
      <c r="D33" s="990">
        <v>0</v>
      </c>
      <c r="E33" s="990">
        <v>0</v>
      </c>
      <c r="F33" s="234">
        <f t="shared" si="1"/>
        <v>0</v>
      </c>
      <c r="G33" s="234"/>
      <c r="H33" s="2016"/>
      <c r="I33" s="995">
        <f t="shared" si="2"/>
        <v>0</v>
      </c>
      <c r="J33" s="359"/>
      <c r="K33" s="4"/>
      <c r="P33" s="2014" t="s">
        <v>1840</v>
      </c>
    </row>
    <row r="34" spans="1:16" s="352" customFormat="1" ht="19.5" customHeight="1">
      <c r="A34" s="2372" t="s">
        <v>1411</v>
      </c>
      <c r="B34" s="2373"/>
      <c r="C34" s="234" t="s">
        <v>141</v>
      </c>
      <c r="D34" s="990">
        <v>0</v>
      </c>
      <c r="E34" s="990">
        <v>0</v>
      </c>
      <c r="F34" s="234">
        <f t="shared" si="1"/>
        <v>0</v>
      </c>
      <c r="G34" s="234"/>
      <c r="H34" s="2016"/>
      <c r="I34" s="995">
        <f t="shared" si="2"/>
        <v>0</v>
      </c>
      <c r="J34" s="359"/>
      <c r="K34" s="4"/>
      <c r="P34" s="2014" t="s">
        <v>1842</v>
      </c>
    </row>
    <row r="35" spans="1:16" s="352" customFormat="1" ht="32.25" customHeight="1" thickBot="1">
      <c r="A35" s="2374" t="s">
        <v>1489</v>
      </c>
      <c r="B35" s="2375"/>
      <c r="C35" s="346" t="s">
        <v>141</v>
      </c>
      <c r="D35" s="994">
        <v>0</v>
      </c>
      <c r="E35" s="994">
        <v>0</v>
      </c>
      <c r="F35" s="346">
        <f t="shared" si="1"/>
        <v>0</v>
      </c>
      <c r="G35" s="346"/>
      <c r="H35" s="346"/>
      <c r="I35" s="995">
        <f t="shared" si="2"/>
        <v>0</v>
      </c>
      <c r="J35" s="359"/>
      <c r="K35" s="4"/>
      <c r="P35" s="2013"/>
    </row>
    <row r="36" spans="1:16" s="352" customFormat="1" ht="19.5" customHeight="1" thickTop="1" thickBot="1">
      <c r="A36" s="2370" t="s">
        <v>156</v>
      </c>
      <c r="B36" s="2371"/>
      <c r="C36" s="362"/>
      <c r="D36" s="362"/>
      <c r="E36" s="362"/>
      <c r="F36" s="343">
        <f>SUM(F30:F35)</f>
        <v>0</v>
      </c>
      <c r="G36" s="343"/>
      <c r="H36" s="344" t="s">
        <v>1414</v>
      </c>
      <c r="I36" s="350">
        <f>SUM(I30:I35)</f>
        <v>0</v>
      </c>
      <c r="J36" s="363"/>
      <c r="K36" s="364"/>
    </row>
    <row r="37" spans="1:16" s="352" customFormat="1" ht="13.2">
      <c r="A37" s="4"/>
      <c r="C37" s="4"/>
      <c r="D37" s="4"/>
      <c r="E37" s="4"/>
      <c r="F37" s="197"/>
      <c r="G37" s="197"/>
      <c r="H37" s="4"/>
      <c r="I37" s="197" t="s">
        <v>1405</v>
      </c>
    </row>
    <row r="38" spans="1:16">
      <c r="A38" s="371"/>
      <c r="B38" s="371"/>
      <c r="E38" s="372"/>
      <c r="H38" s="371"/>
      <c r="I38" s="374"/>
      <c r="J38" s="359"/>
      <c r="K38" s="4"/>
    </row>
    <row r="39" spans="1:16">
      <c r="A39" s="371"/>
      <c r="B39" s="371"/>
      <c r="E39" s="372"/>
      <c r="H39" s="371"/>
      <c r="I39" s="359"/>
      <c r="J39" s="359"/>
      <c r="K39" s="4"/>
    </row>
    <row r="40" spans="1:16">
      <c r="A40" s="371"/>
      <c r="B40" s="371"/>
      <c r="E40" s="372"/>
      <c r="H40" s="371"/>
      <c r="I40" s="359"/>
      <c r="J40" s="359"/>
      <c r="K40" s="4"/>
    </row>
    <row r="41" spans="1:16">
      <c r="A41" s="371"/>
      <c r="B41" s="371"/>
      <c r="E41" s="372"/>
      <c r="H41" s="371"/>
    </row>
    <row r="42" spans="1:16">
      <c r="A42" s="371"/>
      <c r="B42" s="371"/>
      <c r="E42" s="372"/>
      <c r="H42" s="371"/>
    </row>
    <row r="43" spans="1:16">
      <c r="A43" s="371"/>
      <c r="B43" s="371"/>
      <c r="E43" s="372"/>
      <c r="H43" s="371"/>
    </row>
    <row r="44" spans="1:16">
      <c r="A44" s="371"/>
      <c r="B44" s="371"/>
      <c r="E44" s="372"/>
      <c r="H44" s="371"/>
    </row>
    <row r="45" spans="1:16">
      <c r="A45" s="371"/>
      <c r="B45" s="371"/>
      <c r="E45" s="372"/>
      <c r="H45" s="371"/>
    </row>
    <row r="46" spans="1:16">
      <c r="A46" s="371"/>
      <c r="B46" s="371"/>
      <c r="E46" s="372"/>
      <c r="H46" s="371"/>
    </row>
    <row r="47" spans="1:16">
      <c r="A47" s="371"/>
      <c r="B47" s="371"/>
      <c r="E47" s="372"/>
      <c r="H47" s="371"/>
    </row>
    <row r="48" spans="1:16">
      <c r="A48" s="371"/>
      <c r="B48" s="371"/>
      <c r="E48" s="372"/>
      <c r="H48" s="371"/>
    </row>
    <row r="49" spans="5:5" s="371" customFormat="1">
      <c r="E49" s="372"/>
    </row>
    <row r="50" spans="5:5" s="371" customFormat="1">
      <c r="E50" s="372"/>
    </row>
    <row r="51" spans="5:5" s="371" customFormat="1">
      <c r="E51" s="372"/>
    </row>
    <row r="52" spans="5:5" s="371" customFormat="1">
      <c r="E52" s="372"/>
    </row>
    <row r="53" spans="5:5" s="371" customFormat="1">
      <c r="E53" s="372"/>
    </row>
    <row r="54" spans="5:5" s="371" customFormat="1">
      <c r="E54" s="372"/>
    </row>
    <row r="55" spans="5:5" s="371" customFormat="1">
      <c r="E55" s="372"/>
    </row>
    <row r="56" spans="5:5" s="371" customFormat="1">
      <c r="E56" s="372"/>
    </row>
    <row r="57" spans="5:5" s="371" customFormat="1">
      <c r="E57" s="372"/>
    </row>
    <row r="58" spans="5:5" s="371" customFormat="1">
      <c r="E58" s="372"/>
    </row>
    <row r="59" spans="5:5" s="371" customFormat="1">
      <c r="E59" s="372"/>
    </row>
    <row r="60" spans="5:5" s="371" customFormat="1">
      <c r="E60" s="372"/>
    </row>
    <row r="61" spans="5:5" s="371" customFormat="1">
      <c r="E61" s="372"/>
    </row>
    <row r="62" spans="5:5" s="371" customFormat="1">
      <c r="E62" s="372"/>
    </row>
    <row r="63" spans="5:5" s="371" customFormat="1">
      <c r="E63" s="372"/>
    </row>
    <row r="64" spans="5:5" s="371" customFormat="1">
      <c r="E64" s="372"/>
    </row>
    <row r="65" spans="5:5" s="371" customFormat="1">
      <c r="E65" s="372"/>
    </row>
    <row r="66" spans="5:5" s="371" customFormat="1">
      <c r="E66" s="372"/>
    </row>
    <row r="67" spans="5:5" s="371" customFormat="1">
      <c r="E67" s="372"/>
    </row>
    <row r="68" spans="5:5" s="371" customFormat="1">
      <c r="E68" s="372"/>
    </row>
    <row r="69" spans="5:5" s="371" customFormat="1">
      <c r="E69" s="372"/>
    </row>
    <row r="70" spans="5:5" s="371" customFormat="1">
      <c r="E70" s="372"/>
    </row>
    <row r="71" spans="5:5" s="371" customFormat="1">
      <c r="E71" s="372"/>
    </row>
    <row r="72" spans="5:5" s="371" customFormat="1">
      <c r="E72" s="372"/>
    </row>
    <row r="73" spans="5:5" s="371" customFormat="1">
      <c r="E73" s="372"/>
    </row>
    <row r="74" spans="5:5" s="371" customFormat="1">
      <c r="E74" s="372"/>
    </row>
    <row r="75" spans="5:5" s="371" customFormat="1">
      <c r="E75" s="372"/>
    </row>
    <row r="76" spans="5:5" s="371" customFormat="1">
      <c r="E76" s="372"/>
    </row>
    <row r="77" spans="5:5" s="371" customFormat="1">
      <c r="E77" s="372"/>
    </row>
    <row r="78" spans="5:5" s="371" customFormat="1">
      <c r="E78" s="372"/>
    </row>
    <row r="79" spans="5:5" s="371" customFormat="1">
      <c r="E79" s="372"/>
    </row>
    <row r="80" spans="5:5" s="371" customFormat="1">
      <c r="E80" s="372"/>
    </row>
    <row r="81" spans="5:5" s="371" customFormat="1">
      <c r="E81" s="372"/>
    </row>
    <row r="82" spans="5:5" s="371" customFormat="1">
      <c r="E82" s="372"/>
    </row>
    <row r="83" spans="5:5" s="371" customFormat="1">
      <c r="E83" s="372"/>
    </row>
    <row r="84" spans="5:5" s="371" customFormat="1">
      <c r="E84" s="372"/>
    </row>
    <row r="85" spans="5:5" s="371" customFormat="1">
      <c r="E85" s="372"/>
    </row>
    <row r="86" spans="5:5" s="371" customFormat="1">
      <c r="E86" s="372"/>
    </row>
    <row r="87" spans="5:5" s="371" customFormat="1">
      <c r="E87" s="372"/>
    </row>
    <row r="88" spans="5:5" s="371" customFormat="1">
      <c r="E88" s="372"/>
    </row>
    <row r="89" spans="5:5" s="371" customFormat="1">
      <c r="E89" s="372"/>
    </row>
    <row r="90" spans="5:5" s="371" customFormat="1">
      <c r="E90" s="372"/>
    </row>
    <row r="91" spans="5:5" s="371" customFormat="1">
      <c r="E91" s="372"/>
    </row>
    <row r="92" spans="5:5" s="371" customFormat="1">
      <c r="E92" s="372"/>
    </row>
    <row r="93" spans="5:5" s="371" customFormat="1">
      <c r="E93" s="372"/>
    </row>
    <row r="94" spans="5:5" s="371" customFormat="1">
      <c r="E94" s="372"/>
    </row>
    <row r="95" spans="5:5" s="371" customFormat="1">
      <c r="E95" s="372"/>
    </row>
    <row r="96" spans="5:5" s="371" customFormat="1">
      <c r="E96" s="372"/>
    </row>
    <row r="97" spans="5:5" s="371" customFormat="1">
      <c r="E97" s="372"/>
    </row>
    <row r="98" spans="5:5" s="371" customFormat="1">
      <c r="E98" s="372"/>
    </row>
    <row r="99" spans="5:5" s="371" customFormat="1">
      <c r="E99" s="372"/>
    </row>
    <row r="100" spans="5:5" s="371" customFormat="1">
      <c r="E100" s="372"/>
    </row>
    <row r="101" spans="5:5" s="371" customFormat="1">
      <c r="E101" s="372"/>
    </row>
    <row r="102" spans="5:5" s="371" customFormat="1">
      <c r="E102" s="372"/>
    </row>
    <row r="103" spans="5:5" s="371" customFormat="1">
      <c r="E103" s="372"/>
    </row>
    <row r="104" spans="5:5" s="371" customFormat="1">
      <c r="E104" s="372"/>
    </row>
    <row r="105" spans="5:5" s="371" customFormat="1">
      <c r="E105" s="372"/>
    </row>
    <row r="106" spans="5:5" s="371" customFormat="1">
      <c r="E106" s="372"/>
    </row>
    <row r="107" spans="5:5" s="371" customFormat="1">
      <c r="E107" s="372"/>
    </row>
    <row r="108" spans="5:5" s="371" customFormat="1">
      <c r="E108" s="372"/>
    </row>
    <row r="109" spans="5:5" s="371" customFormat="1">
      <c r="E109" s="372"/>
    </row>
    <row r="110" spans="5:5" s="371" customFormat="1">
      <c r="E110" s="372"/>
    </row>
    <row r="111" spans="5:5" s="371" customFormat="1">
      <c r="E111" s="372"/>
    </row>
    <row r="112" spans="5:5" s="371" customFormat="1">
      <c r="E112" s="372"/>
    </row>
    <row r="113" spans="5:5" s="371" customFormat="1">
      <c r="E113" s="372"/>
    </row>
    <row r="114" spans="5:5" s="371" customFormat="1">
      <c r="E114" s="372"/>
    </row>
    <row r="115" spans="5:5" s="371" customFormat="1">
      <c r="E115" s="372"/>
    </row>
    <row r="116" spans="5:5" s="371" customFormat="1">
      <c r="E116" s="372"/>
    </row>
    <row r="117" spans="5:5" s="371" customFormat="1">
      <c r="E117" s="372"/>
    </row>
    <row r="118" spans="5:5" s="371" customFormat="1">
      <c r="E118" s="372"/>
    </row>
    <row r="119" spans="5:5" s="371" customFormat="1">
      <c r="E119" s="372"/>
    </row>
    <row r="120" spans="5:5" s="371" customFormat="1">
      <c r="E120" s="372"/>
    </row>
    <row r="121" spans="5:5" s="371" customFormat="1">
      <c r="E121" s="372"/>
    </row>
    <row r="122" spans="5:5" s="371" customFormat="1">
      <c r="E122" s="372"/>
    </row>
    <row r="123" spans="5:5" s="371" customFormat="1">
      <c r="E123" s="372"/>
    </row>
    <row r="124" spans="5:5" s="371" customFormat="1">
      <c r="E124" s="372"/>
    </row>
    <row r="125" spans="5:5" s="371" customFormat="1">
      <c r="E125" s="372"/>
    </row>
    <row r="126" spans="5:5" s="371" customFormat="1">
      <c r="E126" s="372"/>
    </row>
    <row r="127" spans="5:5" s="371" customFormat="1">
      <c r="E127" s="372"/>
    </row>
    <row r="128" spans="5:5" s="371" customFormat="1">
      <c r="E128" s="372"/>
    </row>
    <row r="129" spans="5:5" s="371" customFormat="1">
      <c r="E129" s="372"/>
    </row>
    <row r="130" spans="5:5" s="371" customFormat="1">
      <c r="E130" s="372"/>
    </row>
    <row r="131" spans="5:5" s="371" customFormat="1">
      <c r="E131" s="372"/>
    </row>
    <row r="132" spans="5:5" s="371" customFormat="1">
      <c r="E132" s="372"/>
    </row>
    <row r="133" spans="5:5" s="371" customFormat="1">
      <c r="E133" s="372"/>
    </row>
    <row r="134" spans="5:5" s="371" customFormat="1">
      <c r="E134" s="372"/>
    </row>
    <row r="135" spans="5:5" s="371" customFormat="1">
      <c r="E135" s="372"/>
    </row>
    <row r="136" spans="5:5" s="371" customFormat="1">
      <c r="E136" s="372"/>
    </row>
    <row r="137" spans="5:5" s="371" customFormat="1">
      <c r="E137" s="372"/>
    </row>
    <row r="138" spans="5:5" s="371" customFormat="1">
      <c r="E138" s="372"/>
    </row>
    <row r="139" spans="5:5" s="371" customFormat="1">
      <c r="E139" s="372"/>
    </row>
    <row r="140" spans="5:5" s="371" customFormat="1">
      <c r="E140" s="372"/>
    </row>
    <row r="141" spans="5:5" s="371" customFormat="1">
      <c r="E141" s="372"/>
    </row>
    <row r="142" spans="5:5" s="371" customFormat="1">
      <c r="E142" s="372"/>
    </row>
    <row r="143" spans="5:5" s="371" customFormat="1">
      <c r="E143" s="372"/>
    </row>
    <row r="144" spans="5:5" s="371" customFormat="1">
      <c r="E144" s="372"/>
    </row>
    <row r="145" spans="3:5" s="371" customFormat="1">
      <c r="C145" s="372"/>
    </row>
    <row r="146" spans="3:5" s="371" customFormat="1">
      <c r="C146" s="372"/>
    </row>
    <row r="147" spans="3:5" s="371" customFormat="1">
      <c r="C147" s="372"/>
    </row>
    <row r="148" spans="3:5" s="371" customFormat="1">
      <c r="C148" s="372"/>
    </row>
    <row r="149" spans="3:5" s="371" customFormat="1">
      <c r="C149" s="372"/>
    </row>
    <row r="150" spans="3:5" s="371" customFormat="1">
      <c r="C150" s="372"/>
    </row>
    <row r="151" spans="3:5" s="371" customFormat="1">
      <c r="C151" s="372"/>
    </row>
    <row r="152" spans="3:5" s="371" customFormat="1">
      <c r="C152" s="372"/>
    </row>
    <row r="153" spans="3:5" s="371" customFormat="1">
      <c r="C153" s="372"/>
    </row>
    <row r="154" spans="3:5" s="371" customFormat="1">
      <c r="C154" s="372"/>
    </row>
    <row r="155" spans="3:5" s="371" customFormat="1">
      <c r="C155" s="372"/>
    </row>
    <row r="156" spans="3:5" s="371" customFormat="1">
      <c r="E156" s="372"/>
    </row>
    <row r="157" spans="3:5" s="371" customFormat="1">
      <c r="E157" s="372"/>
    </row>
    <row r="158" spans="3:5" s="371" customFormat="1">
      <c r="E158" s="372"/>
    </row>
    <row r="159" spans="3:5" s="371" customFormat="1">
      <c r="E159" s="372"/>
    </row>
    <row r="160" spans="3:5" s="371" customFormat="1">
      <c r="E160" s="372"/>
    </row>
    <row r="161" spans="5:5" s="371" customFormat="1">
      <c r="E161" s="372"/>
    </row>
    <row r="162" spans="5:5" s="371" customFormat="1">
      <c r="E162" s="372"/>
    </row>
    <row r="163" spans="5:5" s="371" customFormat="1">
      <c r="E163" s="372"/>
    </row>
    <row r="164" spans="5:5" s="371" customFormat="1">
      <c r="E164" s="372"/>
    </row>
    <row r="165" spans="5:5" s="371" customFormat="1">
      <c r="E165" s="372"/>
    </row>
    <row r="166" spans="5:5" s="371" customFormat="1">
      <c r="E166" s="372"/>
    </row>
    <row r="167" spans="5:5" s="371" customFormat="1">
      <c r="E167" s="372"/>
    </row>
    <row r="168" spans="5:5" s="371" customFormat="1">
      <c r="E168" s="372"/>
    </row>
    <row r="169" spans="5:5" s="371" customFormat="1">
      <c r="E169" s="372"/>
    </row>
    <row r="170" spans="5:5" s="371" customFormat="1">
      <c r="E170" s="372"/>
    </row>
    <row r="171" spans="5:5" s="371" customFormat="1">
      <c r="E171" s="372"/>
    </row>
    <row r="172" spans="5:5" s="371" customFormat="1">
      <c r="E172" s="372"/>
    </row>
    <row r="173" spans="5:5" s="371" customFormat="1">
      <c r="E173" s="372"/>
    </row>
    <row r="174" spans="5:5" s="371" customFormat="1">
      <c r="E174" s="372"/>
    </row>
    <row r="175" spans="5:5" s="371" customFormat="1">
      <c r="E175" s="372"/>
    </row>
    <row r="176" spans="5:5" s="371" customFormat="1">
      <c r="E176" s="372"/>
    </row>
    <row r="177" spans="5:5" s="371" customFormat="1">
      <c r="E177" s="372"/>
    </row>
    <row r="178" spans="5:5" s="371" customFormat="1">
      <c r="E178" s="372"/>
    </row>
    <row r="179" spans="5:5" s="371" customFormat="1">
      <c r="E179" s="372"/>
    </row>
    <row r="180" spans="5:5" s="371" customFormat="1">
      <c r="E180" s="372"/>
    </row>
    <row r="181" spans="5:5" s="371" customFormat="1">
      <c r="E181" s="372"/>
    </row>
    <row r="182" spans="5:5" s="371" customFormat="1">
      <c r="E182" s="372"/>
    </row>
    <row r="183" spans="5:5" s="371" customFormat="1">
      <c r="E183" s="372"/>
    </row>
    <row r="184" spans="5:5" s="371" customFormat="1">
      <c r="E184" s="372"/>
    </row>
    <row r="185" spans="5:5" s="371" customFormat="1">
      <c r="E185" s="372"/>
    </row>
    <row r="186" spans="5:5" s="371" customFormat="1">
      <c r="E186" s="372"/>
    </row>
    <row r="187" spans="5:5" s="371" customFormat="1">
      <c r="E187" s="372"/>
    </row>
    <row r="188" spans="5:5" s="371" customFormat="1">
      <c r="E188" s="372"/>
    </row>
    <row r="189" spans="5:5" s="371" customFormat="1">
      <c r="E189" s="372"/>
    </row>
    <row r="190" spans="5:5" s="371" customFormat="1">
      <c r="E190" s="372"/>
    </row>
    <row r="191" spans="5:5" s="371" customFormat="1">
      <c r="E191" s="372"/>
    </row>
    <row r="192" spans="5:5" s="371" customFormat="1">
      <c r="E192" s="372"/>
    </row>
    <row r="193" spans="5:5" s="371" customFormat="1">
      <c r="E193" s="372"/>
    </row>
    <row r="194" spans="5:5" s="371" customFormat="1">
      <c r="E194" s="372"/>
    </row>
    <row r="195" spans="5:5" s="371" customFormat="1">
      <c r="E195" s="372"/>
    </row>
    <row r="196" spans="5:5" s="371" customFormat="1">
      <c r="E196" s="372"/>
    </row>
    <row r="197" spans="5:5" s="371" customFormat="1">
      <c r="E197" s="372"/>
    </row>
    <row r="198" spans="5:5" s="371" customFormat="1">
      <c r="E198" s="372"/>
    </row>
    <row r="199" spans="5:5" s="371" customFormat="1">
      <c r="E199" s="372"/>
    </row>
    <row r="200" spans="5:5" s="371" customFormat="1">
      <c r="E200" s="372"/>
    </row>
    <row r="201" spans="5:5" s="371" customFormat="1">
      <c r="E201" s="372"/>
    </row>
    <row r="202" spans="5:5" s="371" customFormat="1">
      <c r="E202" s="372"/>
    </row>
    <row r="203" spans="5:5" s="371" customFormat="1">
      <c r="E203" s="372"/>
    </row>
    <row r="204" spans="5:5" s="371" customFormat="1">
      <c r="E204" s="372"/>
    </row>
    <row r="205" spans="5:5" s="371" customFormat="1">
      <c r="E205" s="372"/>
    </row>
    <row r="206" spans="5:5" s="371" customFormat="1">
      <c r="E206" s="372"/>
    </row>
    <row r="207" spans="5:5" s="371" customFormat="1">
      <c r="E207" s="372"/>
    </row>
    <row r="208" spans="5:5" s="371" customFormat="1">
      <c r="E208" s="372"/>
    </row>
    <row r="209" spans="5:5" s="371" customFormat="1">
      <c r="E209" s="372"/>
    </row>
    <row r="210" spans="5:5" s="371" customFormat="1">
      <c r="E210" s="372"/>
    </row>
    <row r="211" spans="5:5" s="371" customFormat="1">
      <c r="E211" s="372"/>
    </row>
    <row r="212" spans="5:5" s="371" customFormat="1">
      <c r="E212" s="372"/>
    </row>
    <row r="213" spans="5:5" s="371" customFormat="1">
      <c r="E213" s="372"/>
    </row>
    <row r="214" spans="5:5" s="371" customFormat="1">
      <c r="E214" s="372"/>
    </row>
    <row r="215" spans="5:5" s="371" customFormat="1">
      <c r="E215" s="372"/>
    </row>
    <row r="216" spans="5:5" s="371" customFormat="1">
      <c r="E216" s="372"/>
    </row>
    <row r="217" spans="5:5" s="371" customFormat="1">
      <c r="E217" s="372"/>
    </row>
    <row r="218" spans="5:5" s="371" customFormat="1">
      <c r="E218" s="372"/>
    </row>
    <row r="219" spans="5:5" s="371" customFormat="1">
      <c r="E219" s="372"/>
    </row>
    <row r="220" spans="5:5" s="371" customFormat="1">
      <c r="E220" s="372"/>
    </row>
    <row r="221" spans="5:5" s="371" customFormat="1">
      <c r="E221" s="372"/>
    </row>
    <row r="222" spans="5:5" s="371" customFormat="1">
      <c r="E222" s="372"/>
    </row>
    <row r="223" spans="5:5" s="371" customFormat="1">
      <c r="E223" s="372"/>
    </row>
    <row r="224" spans="5:5" s="371" customFormat="1">
      <c r="E224" s="372"/>
    </row>
    <row r="225" spans="5:5" s="371" customFormat="1">
      <c r="E225" s="372"/>
    </row>
    <row r="226" spans="5:5" s="371" customFormat="1">
      <c r="E226" s="372"/>
    </row>
    <row r="227" spans="5:5" s="371" customFormat="1">
      <c r="E227" s="372"/>
    </row>
    <row r="228" spans="5:5" s="371" customFormat="1">
      <c r="E228" s="372"/>
    </row>
    <row r="229" spans="5:5" s="371" customFormat="1">
      <c r="E229" s="372"/>
    </row>
    <row r="230" spans="5:5" s="371" customFormat="1">
      <c r="E230" s="372"/>
    </row>
    <row r="231" spans="5:5" s="371" customFormat="1">
      <c r="E231" s="372"/>
    </row>
    <row r="232" spans="5:5" s="371" customFormat="1">
      <c r="E232" s="372"/>
    </row>
    <row r="233" spans="5:5" s="371" customFormat="1">
      <c r="E233" s="372"/>
    </row>
    <row r="234" spans="5:5" s="371" customFormat="1">
      <c r="E234" s="372"/>
    </row>
    <row r="235" spans="5:5" s="371" customFormat="1">
      <c r="E235" s="372"/>
    </row>
    <row r="236" spans="5:5" s="371" customFormat="1">
      <c r="E236" s="372"/>
    </row>
    <row r="237" spans="5:5" s="371" customFormat="1">
      <c r="E237" s="372"/>
    </row>
    <row r="238" spans="5:5" s="371" customFormat="1">
      <c r="E238" s="372"/>
    </row>
    <row r="239" spans="5:5" s="371" customFormat="1">
      <c r="E239" s="372"/>
    </row>
    <row r="240" spans="5:5" s="371" customFormat="1">
      <c r="E240" s="372"/>
    </row>
    <row r="241" spans="5:5" s="371" customFormat="1">
      <c r="E241" s="372"/>
    </row>
    <row r="242" spans="5:5" s="371" customFormat="1">
      <c r="E242" s="372"/>
    </row>
    <row r="243" spans="5:5" s="371" customFormat="1">
      <c r="E243" s="372"/>
    </row>
    <row r="244" spans="5:5" s="371" customFormat="1">
      <c r="E244" s="372"/>
    </row>
    <row r="245" spans="5:5" s="371" customFormat="1">
      <c r="E245" s="372"/>
    </row>
    <row r="246" spans="5:5" s="371" customFormat="1">
      <c r="E246" s="372"/>
    </row>
    <row r="247" spans="5:5" s="371" customFormat="1">
      <c r="E247" s="372"/>
    </row>
    <row r="248" spans="5:5" s="371" customFormat="1">
      <c r="E248" s="372"/>
    </row>
    <row r="249" spans="5:5" s="371" customFormat="1">
      <c r="E249" s="372"/>
    </row>
    <row r="250" spans="5:5" s="371" customFormat="1">
      <c r="E250" s="372"/>
    </row>
    <row r="251" spans="5:5" s="371" customFormat="1">
      <c r="E251" s="372"/>
    </row>
    <row r="252" spans="5:5" s="371" customFormat="1">
      <c r="E252" s="372"/>
    </row>
    <row r="253" spans="5:5" s="371" customFormat="1">
      <c r="E253" s="372"/>
    </row>
    <row r="254" spans="5:5" s="371" customFormat="1">
      <c r="E254" s="372"/>
    </row>
    <row r="255" spans="5:5" s="371" customFormat="1">
      <c r="E255" s="372"/>
    </row>
    <row r="256" spans="5:5" s="371" customFormat="1">
      <c r="E256" s="372"/>
    </row>
    <row r="257" spans="5:5" s="371" customFormat="1">
      <c r="E257" s="372"/>
    </row>
    <row r="258" spans="5:5" s="371" customFormat="1">
      <c r="E258" s="372"/>
    </row>
    <row r="259" spans="5:5" s="371" customFormat="1">
      <c r="E259" s="372"/>
    </row>
    <row r="260" spans="5:5" s="371" customFormat="1">
      <c r="E260" s="372"/>
    </row>
    <row r="261" spans="5:5" s="371" customFormat="1">
      <c r="E261" s="372"/>
    </row>
    <row r="262" spans="5:5" s="371" customFormat="1">
      <c r="E262" s="372"/>
    </row>
    <row r="263" spans="5:5" s="371" customFormat="1">
      <c r="E263" s="372"/>
    </row>
    <row r="264" spans="5:5" s="371" customFormat="1">
      <c r="E264" s="372"/>
    </row>
    <row r="265" spans="5:5" s="371" customFormat="1">
      <c r="E265" s="372"/>
    </row>
    <row r="266" spans="5:5" s="371" customFormat="1">
      <c r="E266" s="372"/>
    </row>
    <row r="267" spans="5:5" s="371" customFormat="1">
      <c r="E267" s="372"/>
    </row>
    <row r="268" spans="5:5" s="371" customFormat="1">
      <c r="E268" s="372"/>
    </row>
    <row r="269" spans="5:5" s="371" customFormat="1">
      <c r="E269" s="372"/>
    </row>
    <row r="270" spans="5:5" s="371" customFormat="1">
      <c r="E270" s="372"/>
    </row>
    <row r="271" spans="5:5" s="371" customFormat="1">
      <c r="E271" s="372"/>
    </row>
    <row r="272" spans="5:5" s="371" customFormat="1">
      <c r="E272" s="372"/>
    </row>
    <row r="273" spans="5:5" s="371" customFormat="1">
      <c r="E273" s="372"/>
    </row>
    <row r="274" spans="5:5" s="371" customFormat="1">
      <c r="E274" s="372"/>
    </row>
    <row r="275" spans="5:5" s="371" customFormat="1">
      <c r="E275" s="372"/>
    </row>
    <row r="276" spans="5:5" s="371" customFormat="1">
      <c r="E276" s="372"/>
    </row>
    <row r="277" spans="5:5" s="371" customFormat="1">
      <c r="E277" s="372"/>
    </row>
    <row r="278" spans="5:5" s="371" customFormat="1">
      <c r="E278" s="372"/>
    </row>
    <row r="279" spans="5:5" s="371" customFormat="1">
      <c r="E279" s="372"/>
    </row>
    <row r="280" spans="5:5" s="371" customFormat="1">
      <c r="E280" s="372"/>
    </row>
    <row r="281" spans="5:5" s="371" customFormat="1">
      <c r="E281" s="372"/>
    </row>
    <row r="282" spans="5:5" s="371" customFormat="1">
      <c r="E282" s="372"/>
    </row>
    <row r="283" spans="5:5" s="371" customFormat="1">
      <c r="E283" s="372"/>
    </row>
    <row r="284" spans="5:5" s="371" customFormat="1">
      <c r="E284" s="372"/>
    </row>
    <row r="285" spans="5:5" s="371" customFormat="1">
      <c r="E285" s="372"/>
    </row>
    <row r="286" spans="5:5" s="371" customFormat="1">
      <c r="E286" s="372"/>
    </row>
    <row r="287" spans="5:5" s="371" customFormat="1">
      <c r="E287" s="372"/>
    </row>
    <row r="288" spans="5:5" s="371" customFormat="1">
      <c r="E288" s="372"/>
    </row>
    <row r="289" spans="5:5" s="371" customFormat="1">
      <c r="E289" s="372"/>
    </row>
    <row r="290" spans="5:5" s="371" customFormat="1">
      <c r="E290" s="372"/>
    </row>
    <row r="291" spans="5:5" s="371" customFormat="1">
      <c r="E291" s="372"/>
    </row>
    <row r="292" spans="5:5" s="371" customFormat="1">
      <c r="E292" s="372"/>
    </row>
    <row r="293" spans="5:5" s="371" customFormat="1">
      <c r="E293" s="372"/>
    </row>
    <row r="294" spans="5:5" s="371" customFormat="1">
      <c r="E294" s="372"/>
    </row>
    <row r="295" spans="5:5" s="371" customFormat="1">
      <c r="E295" s="372"/>
    </row>
    <row r="296" spans="5:5" s="371" customFormat="1">
      <c r="E296" s="372"/>
    </row>
    <row r="297" spans="5:5" s="371" customFormat="1">
      <c r="E297" s="372"/>
    </row>
    <row r="298" spans="5:5" s="371" customFormat="1">
      <c r="E298" s="372"/>
    </row>
    <row r="299" spans="5:5" s="371" customFormat="1">
      <c r="E299" s="372"/>
    </row>
    <row r="300" spans="5:5" s="371" customFormat="1">
      <c r="E300" s="372"/>
    </row>
    <row r="301" spans="5:5" s="371" customFormat="1">
      <c r="E301" s="372"/>
    </row>
    <row r="302" spans="5:5" s="371" customFormat="1">
      <c r="E302" s="372"/>
    </row>
    <row r="303" spans="5:5" s="371" customFormat="1">
      <c r="E303" s="372"/>
    </row>
    <row r="304" spans="5:5" s="371" customFormat="1">
      <c r="E304" s="372"/>
    </row>
    <row r="305" spans="5:5" s="371" customFormat="1">
      <c r="E305" s="372"/>
    </row>
    <row r="306" spans="5:5" s="371" customFormat="1">
      <c r="E306" s="372"/>
    </row>
    <row r="307" spans="5:5" s="371" customFormat="1">
      <c r="E307" s="372"/>
    </row>
    <row r="308" spans="5:5" s="371" customFormat="1">
      <c r="E308" s="372"/>
    </row>
    <row r="309" spans="5:5" s="371" customFormat="1">
      <c r="E309" s="372"/>
    </row>
    <row r="310" spans="5:5" s="371" customFormat="1">
      <c r="E310" s="372"/>
    </row>
    <row r="311" spans="5:5" s="371" customFormat="1">
      <c r="E311" s="372"/>
    </row>
    <row r="312" spans="5:5" s="371" customFormat="1">
      <c r="E312" s="372"/>
    </row>
    <row r="313" spans="5:5" s="371" customFormat="1">
      <c r="E313" s="372"/>
    </row>
    <row r="314" spans="5:5" s="371" customFormat="1">
      <c r="E314" s="372"/>
    </row>
    <row r="315" spans="5:5" s="371" customFormat="1">
      <c r="E315" s="372"/>
    </row>
    <row r="316" spans="5:5" s="371" customFormat="1">
      <c r="E316" s="372"/>
    </row>
    <row r="317" spans="5:5" s="371" customFormat="1">
      <c r="E317" s="372"/>
    </row>
    <row r="318" spans="5:5" s="371" customFormat="1">
      <c r="E318" s="372"/>
    </row>
    <row r="319" spans="5:5" s="371" customFormat="1">
      <c r="E319" s="372"/>
    </row>
    <row r="320" spans="5:5" s="371" customFormat="1">
      <c r="E320" s="372"/>
    </row>
    <row r="321" spans="5:5" s="371" customFormat="1">
      <c r="E321" s="372"/>
    </row>
    <row r="322" spans="5:5" s="371" customFormat="1">
      <c r="E322" s="372"/>
    </row>
    <row r="323" spans="5:5" s="371" customFormat="1">
      <c r="E323" s="372"/>
    </row>
    <row r="324" spans="5:5" s="371" customFormat="1">
      <c r="E324" s="372"/>
    </row>
    <row r="325" spans="5:5" s="371" customFormat="1">
      <c r="E325" s="372"/>
    </row>
    <row r="326" spans="5:5" s="371" customFormat="1">
      <c r="E326" s="372"/>
    </row>
    <row r="327" spans="5:5" s="371" customFormat="1">
      <c r="E327" s="372"/>
    </row>
    <row r="328" spans="5:5" s="371" customFormat="1">
      <c r="E328" s="372"/>
    </row>
    <row r="329" spans="5:5" s="371" customFormat="1">
      <c r="E329" s="372"/>
    </row>
    <row r="330" spans="5:5" s="371" customFormat="1">
      <c r="E330" s="372"/>
    </row>
    <row r="331" spans="5:5" s="371" customFormat="1">
      <c r="E331" s="372"/>
    </row>
    <row r="332" spans="5:5" s="371" customFormat="1">
      <c r="E332" s="372"/>
    </row>
    <row r="333" spans="5:5" s="371" customFormat="1">
      <c r="E333" s="372"/>
    </row>
    <row r="334" spans="5:5" s="371" customFormat="1">
      <c r="E334" s="372"/>
    </row>
    <row r="335" spans="5:5" s="371" customFormat="1">
      <c r="E335" s="372"/>
    </row>
    <row r="336" spans="5:5" s="371" customFormat="1">
      <c r="E336" s="372"/>
    </row>
    <row r="337" spans="5:5" s="371" customFormat="1">
      <c r="E337" s="372"/>
    </row>
    <row r="338" spans="5:5" s="371" customFormat="1">
      <c r="E338" s="372"/>
    </row>
    <row r="339" spans="5:5" s="371" customFormat="1">
      <c r="E339" s="372"/>
    </row>
    <row r="340" spans="5:5" s="371" customFormat="1">
      <c r="E340" s="372"/>
    </row>
    <row r="341" spans="5:5" s="371" customFormat="1">
      <c r="E341" s="372"/>
    </row>
    <row r="342" spans="5:5" s="371" customFormat="1">
      <c r="E342" s="372"/>
    </row>
    <row r="343" spans="5:5" s="371" customFormat="1">
      <c r="E343" s="372"/>
    </row>
    <row r="344" spans="5:5" s="371" customFormat="1">
      <c r="E344" s="372"/>
    </row>
    <row r="345" spans="5:5" s="371" customFormat="1">
      <c r="E345" s="372"/>
    </row>
    <row r="346" spans="5:5" s="371" customFormat="1">
      <c r="E346" s="372"/>
    </row>
    <row r="347" spans="5:5" s="371" customFormat="1">
      <c r="E347" s="372"/>
    </row>
    <row r="348" spans="5:5" s="371" customFormat="1">
      <c r="E348" s="372"/>
    </row>
    <row r="349" spans="5:5" s="371" customFormat="1">
      <c r="E349" s="372"/>
    </row>
    <row r="350" spans="5:5" s="371" customFormat="1">
      <c r="E350" s="372"/>
    </row>
    <row r="351" spans="5:5" s="371" customFormat="1">
      <c r="E351" s="372"/>
    </row>
    <row r="352" spans="5:5" s="371" customFormat="1">
      <c r="E352" s="372"/>
    </row>
    <row r="353" spans="5:5" s="371" customFormat="1">
      <c r="E353" s="372"/>
    </row>
    <row r="354" spans="5:5" s="371" customFormat="1">
      <c r="E354" s="372"/>
    </row>
    <row r="355" spans="5:5" s="371" customFormat="1">
      <c r="E355" s="372"/>
    </row>
    <row r="356" spans="5:5" s="371" customFormat="1">
      <c r="E356" s="372"/>
    </row>
    <row r="357" spans="5:5" s="371" customFormat="1">
      <c r="E357" s="372"/>
    </row>
    <row r="358" spans="5:5" s="371" customFormat="1">
      <c r="E358" s="372"/>
    </row>
    <row r="359" spans="5:5" s="371" customFormat="1">
      <c r="E359" s="372"/>
    </row>
    <row r="360" spans="5:5" s="371" customFormat="1">
      <c r="E360" s="372"/>
    </row>
    <row r="361" spans="5:5" s="371" customFormat="1">
      <c r="E361" s="372"/>
    </row>
    <row r="362" spans="5:5" s="371" customFormat="1">
      <c r="E362" s="372"/>
    </row>
    <row r="363" spans="5:5" s="371" customFormat="1">
      <c r="E363" s="372"/>
    </row>
    <row r="364" spans="5:5" s="371" customFormat="1">
      <c r="E364" s="372"/>
    </row>
    <row r="365" spans="5:5" s="371" customFormat="1">
      <c r="E365" s="372"/>
    </row>
    <row r="366" spans="5:5" s="371" customFormat="1">
      <c r="E366" s="372"/>
    </row>
    <row r="367" spans="5:5" s="371" customFormat="1">
      <c r="E367" s="372"/>
    </row>
    <row r="368" spans="5:5" s="371" customFormat="1">
      <c r="E368" s="372"/>
    </row>
    <row r="369" spans="5:5" s="371" customFormat="1">
      <c r="E369" s="372"/>
    </row>
    <row r="370" spans="5:5" s="371" customFormat="1">
      <c r="E370" s="372"/>
    </row>
    <row r="371" spans="5:5" s="371" customFormat="1">
      <c r="E371" s="372"/>
    </row>
    <row r="372" spans="5:5" s="371" customFormat="1">
      <c r="E372" s="372"/>
    </row>
    <row r="373" spans="5:5" s="371" customFormat="1">
      <c r="E373" s="372"/>
    </row>
    <row r="374" spans="5:5" s="371" customFormat="1">
      <c r="E374" s="372"/>
    </row>
    <row r="375" spans="5:5" s="371" customFormat="1">
      <c r="E375" s="372"/>
    </row>
    <row r="376" spans="5:5" s="371" customFormat="1">
      <c r="E376" s="372"/>
    </row>
    <row r="377" spans="5:5" s="371" customFormat="1">
      <c r="E377" s="372"/>
    </row>
    <row r="378" spans="5:5" s="371" customFormat="1">
      <c r="E378" s="372"/>
    </row>
    <row r="379" spans="5:5" s="371" customFormat="1">
      <c r="E379" s="372"/>
    </row>
    <row r="380" spans="5:5" s="371" customFormat="1">
      <c r="E380" s="372"/>
    </row>
    <row r="381" spans="5:5" s="371" customFormat="1">
      <c r="E381" s="372"/>
    </row>
    <row r="382" spans="5:5" s="371" customFormat="1">
      <c r="E382" s="372"/>
    </row>
    <row r="383" spans="5:5" s="371" customFormat="1">
      <c r="E383" s="372"/>
    </row>
    <row r="384" spans="5:5" s="371" customFormat="1">
      <c r="E384" s="372"/>
    </row>
    <row r="385" spans="5:5" s="371" customFormat="1">
      <c r="E385" s="372"/>
    </row>
    <row r="386" spans="5:5" s="371" customFormat="1">
      <c r="E386" s="372"/>
    </row>
    <row r="387" spans="5:5" s="371" customFormat="1">
      <c r="E387" s="372"/>
    </row>
    <row r="388" spans="5:5" s="371" customFormat="1">
      <c r="E388" s="372"/>
    </row>
    <row r="389" spans="5:5" s="371" customFormat="1">
      <c r="E389" s="372"/>
    </row>
    <row r="390" spans="5:5" s="371" customFormat="1">
      <c r="E390" s="372"/>
    </row>
    <row r="391" spans="5:5" s="371" customFormat="1">
      <c r="E391" s="372"/>
    </row>
    <row r="392" spans="5:5" s="371" customFormat="1">
      <c r="E392" s="372"/>
    </row>
    <row r="393" spans="5:5" s="371" customFormat="1">
      <c r="E393" s="372"/>
    </row>
    <row r="394" spans="5:5" s="371" customFormat="1">
      <c r="E394" s="372"/>
    </row>
    <row r="395" spans="5:5" s="371" customFormat="1">
      <c r="E395" s="372"/>
    </row>
    <row r="396" spans="5:5" s="371" customFormat="1">
      <c r="E396" s="372"/>
    </row>
    <row r="397" spans="5:5" s="371" customFormat="1">
      <c r="E397" s="372"/>
    </row>
    <row r="398" spans="5:5" s="371" customFormat="1">
      <c r="E398" s="372"/>
    </row>
    <row r="399" spans="5:5" s="371" customFormat="1">
      <c r="E399" s="372"/>
    </row>
    <row r="400" spans="5:5" s="371" customFormat="1">
      <c r="E400" s="372"/>
    </row>
    <row r="401" spans="5:5" s="371" customFormat="1">
      <c r="E401" s="372"/>
    </row>
    <row r="402" spans="5:5" s="371" customFormat="1">
      <c r="E402" s="372"/>
    </row>
    <row r="403" spans="5:5" s="371" customFormat="1">
      <c r="E403" s="372"/>
    </row>
    <row r="404" spans="5:5" s="371" customFormat="1">
      <c r="E404" s="372"/>
    </row>
    <row r="405" spans="5:5" s="371" customFormat="1">
      <c r="E405" s="372"/>
    </row>
    <row r="406" spans="5:5" s="371" customFormat="1">
      <c r="E406" s="372"/>
    </row>
    <row r="407" spans="5:5" s="371" customFormat="1">
      <c r="E407" s="372"/>
    </row>
    <row r="408" spans="5:5" s="371" customFormat="1">
      <c r="E408" s="372"/>
    </row>
    <row r="409" spans="5:5" s="371" customFormat="1">
      <c r="E409" s="372"/>
    </row>
    <row r="410" spans="5:5" s="371" customFormat="1">
      <c r="E410" s="372"/>
    </row>
    <row r="411" spans="5:5" s="371" customFormat="1">
      <c r="E411" s="372"/>
    </row>
    <row r="412" spans="5:5" s="371" customFormat="1">
      <c r="E412" s="372"/>
    </row>
    <row r="413" spans="5:5" s="371" customFormat="1">
      <c r="E413" s="372"/>
    </row>
    <row r="414" spans="5:5" s="371" customFormat="1">
      <c r="E414" s="372"/>
    </row>
    <row r="415" spans="5:5" s="371" customFormat="1">
      <c r="E415" s="372"/>
    </row>
    <row r="416" spans="5:5" s="371" customFormat="1">
      <c r="E416" s="372"/>
    </row>
    <row r="417" spans="5:5" s="371" customFormat="1">
      <c r="E417" s="372"/>
    </row>
    <row r="418" spans="5:5" s="371" customFormat="1">
      <c r="E418" s="372"/>
    </row>
    <row r="419" spans="5:5" s="371" customFormat="1">
      <c r="E419" s="372"/>
    </row>
    <row r="420" spans="5:5" s="371" customFormat="1">
      <c r="E420" s="372"/>
    </row>
    <row r="421" spans="5:5" s="371" customFormat="1">
      <c r="E421" s="372"/>
    </row>
    <row r="422" spans="5:5" s="371" customFormat="1">
      <c r="E422" s="372"/>
    </row>
    <row r="423" spans="5:5" s="371" customFormat="1">
      <c r="E423" s="372"/>
    </row>
    <row r="424" spans="5:5" s="371" customFormat="1">
      <c r="E424" s="372"/>
    </row>
    <row r="425" spans="5:5" s="371" customFormat="1">
      <c r="E425" s="372"/>
    </row>
    <row r="426" spans="5:5" s="371" customFormat="1">
      <c r="E426" s="372"/>
    </row>
    <row r="427" spans="5:5" s="371" customFormat="1">
      <c r="E427" s="372"/>
    </row>
    <row r="428" spans="5:5" s="371" customFormat="1">
      <c r="E428" s="372"/>
    </row>
    <row r="429" spans="5:5" s="371" customFormat="1">
      <c r="E429" s="372"/>
    </row>
    <row r="430" spans="5:5" s="371" customFormat="1">
      <c r="E430" s="372"/>
    </row>
    <row r="431" spans="5:5" s="371" customFormat="1">
      <c r="E431" s="372"/>
    </row>
    <row r="432" spans="5:5" s="371" customFormat="1">
      <c r="E432" s="372"/>
    </row>
    <row r="433" spans="5:5" s="371" customFormat="1">
      <c r="E433" s="372"/>
    </row>
    <row r="434" spans="5:5" s="371" customFormat="1">
      <c r="E434" s="372"/>
    </row>
    <row r="435" spans="5:5" s="371" customFormat="1">
      <c r="E435" s="372"/>
    </row>
    <row r="436" spans="5:5" s="371" customFormat="1">
      <c r="E436" s="372"/>
    </row>
    <row r="437" spans="5:5" s="371" customFormat="1">
      <c r="E437" s="372"/>
    </row>
    <row r="438" spans="5:5" s="371" customFormat="1">
      <c r="E438" s="372"/>
    </row>
    <row r="439" spans="5:5" s="371" customFormat="1">
      <c r="E439" s="372"/>
    </row>
    <row r="440" spans="5:5" s="371" customFormat="1">
      <c r="E440" s="372"/>
    </row>
    <row r="441" spans="5:5" s="371" customFormat="1">
      <c r="E441" s="372"/>
    </row>
    <row r="442" spans="5:5" s="371" customFormat="1">
      <c r="E442" s="372"/>
    </row>
    <row r="443" spans="5:5" s="371" customFormat="1">
      <c r="E443" s="372"/>
    </row>
    <row r="444" spans="5:5" s="371" customFormat="1">
      <c r="E444" s="372"/>
    </row>
    <row r="445" spans="5:5" s="371" customFormat="1">
      <c r="E445" s="372"/>
    </row>
    <row r="446" spans="5:5" s="371" customFormat="1">
      <c r="E446" s="372"/>
    </row>
    <row r="447" spans="5:5" s="371" customFormat="1">
      <c r="E447" s="372"/>
    </row>
    <row r="448" spans="5:5" s="371" customFormat="1">
      <c r="E448" s="372"/>
    </row>
    <row r="449" spans="5:5" s="371" customFormat="1">
      <c r="E449" s="372"/>
    </row>
    <row r="450" spans="5:5" s="371" customFormat="1">
      <c r="E450" s="372"/>
    </row>
    <row r="451" spans="5:5" s="371" customFormat="1">
      <c r="E451" s="372"/>
    </row>
    <row r="452" spans="5:5" s="371" customFormat="1">
      <c r="E452" s="372"/>
    </row>
    <row r="453" spans="5:5" s="371" customFormat="1">
      <c r="E453" s="372"/>
    </row>
    <row r="454" spans="5:5" s="371" customFormat="1">
      <c r="E454" s="372"/>
    </row>
    <row r="455" spans="5:5" s="371" customFormat="1">
      <c r="E455" s="372"/>
    </row>
    <row r="456" spans="5:5" s="371" customFormat="1">
      <c r="E456" s="372"/>
    </row>
    <row r="457" spans="5:5" s="371" customFormat="1">
      <c r="E457" s="372"/>
    </row>
    <row r="458" spans="5:5" s="371" customFormat="1">
      <c r="E458" s="372"/>
    </row>
    <row r="459" spans="5:5" s="371" customFormat="1">
      <c r="E459" s="372"/>
    </row>
    <row r="460" spans="5:5" s="371" customFormat="1">
      <c r="E460" s="372"/>
    </row>
    <row r="461" spans="5:5" s="371" customFormat="1">
      <c r="E461" s="372"/>
    </row>
    <row r="462" spans="5:5" s="371" customFormat="1">
      <c r="E462" s="372"/>
    </row>
    <row r="463" spans="5:5" s="371" customFormat="1">
      <c r="E463" s="372"/>
    </row>
    <row r="464" spans="5:5" s="371" customFormat="1">
      <c r="E464" s="372"/>
    </row>
    <row r="465" spans="5:5" s="371" customFormat="1">
      <c r="E465" s="372"/>
    </row>
    <row r="466" spans="5:5" s="371" customFormat="1">
      <c r="E466" s="372"/>
    </row>
    <row r="467" spans="5:5" s="371" customFormat="1">
      <c r="E467" s="372"/>
    </row>
    <row r="468" spans="5:5" s="371" customFormat="1">
      <c r="E468" s="372"/>
    </row>
    <row r="469" spans="5:5" s="371" customFormat="1">
      <c r="E469" s="372"/>
    </row>
    <row r="470" spans="5:5" s="371" customFormat="1">
      <c r="E470" s="372"/>
    </row>
    <row r="471" spans="5:5" s="371" customFormat="1">
      <c r="E471" s="372"/>
    </row>
    <row r="472" spans="5:5" s="371" customFormat="1">
      <c r="E472" s="372"/>
    </row>
    <row r="473" spans="5:5" s="371" customFormat="1">
      <c r="E473" s="372"/>
    </row>
    <row r="474" spans="5:5" s="371" customFormat="1">
      <c r="E474" s="372"/>
    </row>
    <row r="475" spans="5:5" s="371" customFormat="1">
      <c r="E475" s="372"/>
    </row>
    <row r="476" spans="5:5" s="371" customFormat="1">
      <c r="E476" s="372"/>
    </row>
    <row r="477" spans="5:5" s="371" customFormat="1">
      <c r="E477" s="372"/>
    </row>
    <row r="478" spans="5:5" s="371" customFormat="1">
      <c r="E478" s="372"/>
    </row>
    <row r="479" spans="5:5" s="371" customFormat="1">
      <c r="E479" s="372"/>
    </row>
    <row r="480" spans="5:5" s="371" customFormat="1">
      <c r="E480" s="372"/>
    </row>
    <row r="481" spans="5:5" s="371" customFormat="1">
      <c r="E481" s="372"/>
    </row>
    <row r="482" spans="5:5" s="371" customFormat="1">
      <c r="E482" s="372"/>
    </row>
    <row r="483" spans="5:5" s="371" customFormat="1">
      <c r="E483" s="372"/>
    </row>
    <row r="484" spans="5:5" s="371" customFormat="1">
      <c r="E484" s="372"/>
    </row>
    <row r="485" spans="5:5" s="371" customFormat="1">
      <c r="E485" s="372"/>
    </row>
    <row r="486" spans="5:5" s="371" customFormat="1">
      <c r="E486" s="372"/>
    </row>
    <row r="487" spans="5:5" s="371" customFormat="1">
      <c r="E487" s="372"/>
    </row>
    <row r="488" spans="5:5" s="371" customFormat="1">
      <c r="E488" s="372"/>
    </row>
    <row r="489" spans="5:5" s="371" customFormat="1">
      <c r="E489" s="372"/>
    </row>
    <row r="490" spans="5:5" s="371" customFormat="1">
      <c r="E490" s="372"/>
    </row>
    <row r="491" spans="5:5" s="371" customFormat="1">
      <c r="E491" s="372"/>
    </row>
    <row r="492" spans="5:5" s="371" customFormat="1">
      <c r="E492" s="372"/>
    </row>
    <row r="493" spans="5:5" s="371" customFormat="1">
      <c r="E493" s="372"/>
    </row>
    <row r="494" spans="5:5" s="371" customFormat="1">
      <c r="E494" s="372"/>
    </row>
    <row r="495" spans="5:5" s="371" customFormat="1">
      <c r="E495" s="372"/>
    </row>
    <row r="496" spans="5:5" s="371" customFormat="1">
      <c r="E496" s="372"/>
    </row>
    <row r="497" spans="5:5" s="371" customFormat="1">
      <c r="E497" s="372"/>
    </row>
    <row r="498" spans="5:5" s="371" customFormat="1">
      <c r="E498" s="372"/>
    </row>
    <row r="499" spans="5:5" s="371" customFormat="1">
      <c r="E499" s="372"/>
    </row>
    <row r="500" spans="5:5" s="371" customFormat="1">
      <c r="E500" s="372"/>
    </row>
    <row r="501" spans="5:5" s="371" customFormat="1">
      <c r="E501" s="372"/>
    </row>
    <row r="502" spans="5:5" s="371" customFormat="1">
      <c r="E502" s="372"/>
    </row>
    <row r="503" spans="5:5" s="371" customFormat="1">
      <c r="E503" s="372"/>
    </row>
    <row r="504" spans="5:5" s="371" customFormat="1">
      <c r="E504" s="372"/>
    </row>
    <row r="505" spans="5:5" s="371" customFormat="1">
      <c r="E505" s="372"/>
    </row>
    <row r="506" spans="5:5" s="371" customFormat="1">
      <c r="E506" s="372"/>
    </row>
    <row r="507" spans="5:5" s="371" customFormat="1">
      <c r="E507" s="372"/>
    </row>
    <row r="508" spans="5:5" s="371" customFormat="1">
      <c r="E508" s="372"/>
    </row>
    <row r="509" spans="5:5" s="371" customFormat="1">
      <c r="E509" s="372"/>
    </row>
    <row r="510" spans="5:5" s="371" customFormat="1">
      <c r="E510" s="372"/>
    </row>
    <row r="511" spans="5:5" s="371" customFormat="1">
      <c r="E511" s="372"/>
    </row>
    <row r="512" spans="5:5" s="371" customFormat="1">
      <c r="E512" s="372"/>
    </row>
    <row r="513" spans="5:5" s="371" customFormat="1">
      <c r="E513" s="372"/>
    </row>
    <row r="514" spans="5:5" s="371" customFormat="1">
      <c r="E514" s="372"/>
    </row>
    <row r="515" spans="5:5" s="371" customFormat="1">
      <c r="E515" s="372"/>
    </row>
    <row r="516" spans="5:5" s="371" customFormat="1">
      <c r="E516" s="372"/>
    </row>
    <row r="517" spans="5:5" s="371" customFormat="1">
      <c r="E517" s="372"/>
    </row>
    <row r="518" spans="5:5" s="371" customFormat="1">
      <c r="E518" s="372"/>
    </row>
    <row r="519" spans="5:5" s="371" customFormat="1">
      <c r="E519" s="372"/>
    </row>
    <row r="520" spans="5:5" s="371" customFormat="1">
      <c r="E520" s="372"/>
    </row>
    <row r="521" spans="5:5" s="371" customFormat="1">
      <c r="E521" s="372"/>
    </row>
    <row r="522" spans="5:5" s="371" customFormat="1">
      <c r="E522" s="372"/>
    </row>
    <row r="523" spans="5:5" s="371" customFormat="1">
      <c r="E523" s="372"/>
    </row>
    <row r="524" spans="5:5" s="371" customFormat="1">
      <c r="E524" s="372"/>
    </row>
    <row r="525" spans="5:5" s="371" customFormat="1">
      <c r="E525" s="372"/>
    </row>
    <row r="526" spans="5:5" s="371" customFormat="1">
      <c r="E526" s="372"/>
    </row>
    <row r="527" spans="5:5" s="371" customFormat="1">
      <c r="E527" s="372"/>
    </row>
    <row r="528" spans="5:5" s="371" customFormat="1">
      <c r="E528" s="372"/>
    </row>
    <row r="529" spans="5:5" s="371" customFormat="1">
      <c r="E529" s="372"/>
    </row>
    <row r="530" spans="5:5" s="371" customFormat="1">
      <c r="E530" s="372"/>
    </row>
    <row r="531" spans="5:5" s="371" customFormat="1">
      <c r="E531" s="372"/>
    </row>
    <row r="532" spans="5:5" s="371" customFormat="1">
      <c r="E532" s="372"/>
    </row>
    <row r="533" spans="5:5" s="371" customFormat="1">
      <c r="E533" s="372"/>
    </row>
    <row r="534" spans="5:5" s="371" customFormat="1">
      <c r="E534" s="372"/>
    </row>
    <row r="535" spans="5:5" s="371" customFormat="1">
      <c r="E535" s="372"/>
    </row>
    <row r="536" spans="5:5" s="371" customFormat="1">
      <c r="E536" s="372"/>
    </row>
    <row r="537" spans="5:5" s="371" customFormat="1">
      <c r="E537" s="372"/>
    </row>
    <row r="538" spans="5:5" s="371" customFormat="1">
      <c r="E538" s="372"/>
    </row>
    <row r="539" spans="5:5" s="371" customFormat="1">
      <c r="E539" s="372"/>
    </row>
    <row r="540" spans="5:5" s="371" customFormat="1">
      <c r="E540" s="372"/>
    </row>
    <row r="541" spans="5:5" s="371" customFormat="1">
      <c r="E541" s="372"/>
    </row>
    <row r="542" spans="5:5" s="371" customFormat="1">
      <c r="E542" s="372"/>
    </row>
    <row r="543" spans="5:5" s="371" customFormat="1">
      <c r="E543" s="372"/>
    </row>
    <row r="544" spans="5:5" s="371" customFormat="1">
      <c r="E544" s="372"/>
    </row>
    <row r="545" spans="5:5" s="371" customFormat="1">
      <c r="E545" s="372"/>
    </row>
    <row r="546" spans="5:5" s="371" customFormat="1">
      <c r="E546" s="372"/>
    </row>
    <row r="547" spans="5:5" s="371" customFormat="1">
      <c r="E547" s="372"/>
    </row>
    <row r="548" spans="5:5" s="371" customFormat="1">
      <c r="E548" s="372"/>
    </row>
    <row r="549" spans="5:5" s="371" customFormat="1">
      <c r="E549" s="372"/>
    </row>
    <row r="550" spans="5:5" s="371" customFormat="1">
      <c r="E550" s="372"/>
    </row>
    <row r="551" spans="5:5" s="371" customFormat="1">
      <c r="E551" s="372"/>
    </row>
    <row r="552" spans="5:5" s="371" customFormat="1">
      <c r="E552" s="372"/>
    </row>
    <row r="553" spans="5:5" s="371" customFormat="1">
      <c r="E553" s="372"/>
    </row>
    <row r="554" spans="5:5" s="371" customFormat="1">
      <c r="E554" s="372"/>
    </row>
    <row r="555" spans="5:5" s="371" customFormat="1">
      <c r="E555" s="372"/>
    </row>
    <row r="556" spans="5:5" s="371" customFormat="1">
      <c r="E556" s="372"/>
    </row>
    <row r="557" spans="5:5" s="371" customFormat="1">
      <c r="E557" s="372"/>
    </row>
    <row r="558" spans="5:5" s="371" customFormat="1">
      <c r="E558" s="372"/>
    </row>
    <row r="559" spans="5:5" s="371" customFormat="1">
      <c r="E559" s="372"/>
    </row>
    <row r="560" spans="5:5" s="371" customFormat="1">
      <c r="E560" s="372"/>
    </row>
    <row r="561" spans="5:5" s="371" customFormat="1">
      <c r="E561" s="372"/>
    </row>
    <row r="562" spans="5:5" s="371" customFormat="1">
      <c r="E562" s="372"/>
    </row>
    <row r="563" spans="5:5" s="371" customFormat="1">
      <c r="E563" s="372"/>
    </row>
    <row r="564" spans="5:5" s="371" customFormat="1">
      <c r="E564" s="372"/>
    </row>
    <row r="565" spans="5:5" s="371" customFormat="1">
      <c r="E565" s="372"/>
    </row>
    <row r="566" spans="5:5" s="371" customFormat="1">
      <c r="E566" s="372"/>
    </row>
    <row r="567" spans="5:5" s="371" customFormat="1">
      <c r="E567" s="372"/>
    </row>
    <row r="568" spans="5:5" s="371" customFormat="1">
      <c r="E568" s="372"/>
    </row>
    <row r="569" spans="5:5" s="371" customFormat="1">
      <c r="E569" s="372"/>
    </row>
    <row r="570" spans="5:5" s="371" customFormat="1">
      <c r="E570" s="372"/>
    </row>
    <row r="571" spans="5:5" s="371" customFormat="1">
      <c r="E571" s="372"/>
    </row>
    <row r="572" spans="5:5" s="371" customFormat="1">
      <c r="E572" s="372"/>
    </row>
    <row r="573" spans="5:5" s="371" customFormat="1">
      <c r="E573" s="372"/>
    </row>
    <row r="574" spans="5:5" s="371" customFormat="1">
      <c r="E574" s="372"/>
    </row>
    <row r="575" spans="5:5" s="371" customFormat="1">
      <c r="E575" s="372"/>
    </row>
    <row r="576" spans="5:5" s="371" customFormat="1">
      <c r="E576" s="372"/>
    </row>
    <row r="577" spans="5:5" s="371" customFormat="1">
      <c r="E577" s="372"/>
    </row>
    <row r="578" spans="5:5" s="371" customFormat="1">
      <c r="E578" s="372"/>
    </row>
    <row r="579" spans="5:5" s="371" customFormat="1">
      <c r="E579" s="372"/>
    </row>
    <row r="580" spans="5:5" s="371" customFormat="1">
      <c r="E580" s="372"/>
    </row>
    <row r="581" spans="5:5" s="371" customFormat="1">
      <c r="E581" s="372"/>
    </row>
    <row r="582" spans="5:5" s="371" customFormat="1">
      <c r="E582" s="372"/>
    </row>
    <row r="583" spans="5:5" s="371" customFormat="1">
      <c r="E583" s="372"/>
    </row>
    <row r="584" spans="5:5" s="371" customFormat="1">
      <c r="E584" s="372"/>
    </row>
    <row r="585" spans="5:5" s="371" customFormat="1">
      <c r="E585" s="372"/>
    </row>
    <row r="586" spans="5:5" s="371" customFormat="1">
      <c r="E586" s="372"/>
    </row>
    <row r="587" spans="5:5" s="371" customFormat="1">
      <c r="E587" s="372"/>
    </row>
    <row r="588" spans="5:5" s="371" customFormat="1">
      <c r="E588" s="372"/>
    </row>
    <row r="589" spans="5:5" s="371" customFormat="1">
      <c r="E589" s="372"/>
    </row>
    <row r="590" spans="5:5" s="371" customFormat="1">
      <c r="E590" s="372"/>
    </row>
    <row r="591" spans="5:5" s="371" customFormat="1">
      <c r="E591" s="372"/>
    </row>
    <row r="592" spans="5:5" s="371" customFormat="1">
      <c r="E592" s="372"/>
    </row>
    <row r="593" spans="5:5" s="371" customFormat="1">
      <c r="E593" s="372"/>
    </row>
    <row r="594" spans="5:5" s="371" customFormat="1">
      <c r="E594" s="372"/>
    </row>
    <row r="595" spans="5:5" s="371" customFormat="1">
      <c r="E595" s="372"/>
    </row>
    <row r="596" spans="5:5" s="371" customFormat="1">
      <c r="E596" s="372"/>
    </row>
    <row r="597" spans="5:5" s="371" customFormat="1">
      <c r="E597" s="372"/>
    </row>
    <row r="598" spans="5:5" s="371" customFormat="1">
      <c r="E598" s="372"/>
    </row>
    <row r="599" spans="5:5" s="371" customFormat="1">
      <c r="E599" s="372"/>
    </row>
    <row r="600" spans="5:5" s="371" customFormat="1">
      <c r="E600" s="372"/>
    </row>
    <row r="601" spans="5:5" s="371" customFormat="1">
      <c r="E601" s="372"/>
    </row>
    <row r="602" spans="5:5" s="371" customFormat="1">
      <c r="E602" s="372"/>
    </row>
    <row r="603" spans="5:5" s="371" customFormat="1">
      <c r="E603" s="372"/>
    </row>
    <row r="604" spans="5:5" s="371" customFormat="1">
      <c r="E604" s="372"/>
    </row>
    <row r="605" spans="5:5" s="371" customFormat="1">
      <c r="E605" s="372"/>
    </row>
    <row r="606" spans="5:5" s="371" customFormat="1">
      <c r="E606" s="372"/>
    </row>
    <row r="607" spans="5:5" s="371" customFormat="1">
      <c r="E607" s="372"/>
    </row>
    <row r="608" spans="5:5" s="371" customFormat="1">
      <c r="E608" s="372"/>
    </row>
    <row r="609" spans="5:5" s="371" customFormat="1">
      <c r="E609" s="372"/>
    </row>
    <row r="610" spans="5:5" s="371" customFormat="1">
      <c r="E610" s="372"/>
    </row>
    <row r="611" spans="5:5" s="371" customFormat="1">
      <c r="E611" s="372"/>
    </row>
    <row r="612" spans="5:5" s="371" customFormat="1">
      <c r="E612" s="372"/>
    </row>
    <row r="613" spans="5:5" s="371" customFormat="1">
      <c r="E613" s="372"/>
    </row>
    <row r="614" spans="5:5" s="371" customFormat="1">
      <c r="E614" s="372"/>
    </row>
    <row r="615" spans="5:5" s="371" customFormat="1">
      <c r="E615" s="372"/>
    </row>
    <row r="616" spans="5:5" s="371" customFormat="1">
      <c r="E616" s="372"/>
    </row>
    <row r="617" spans="5:5" s="371" customFormat="1">
      <c r="E617" s="372"/>
    </row>
    <row r="618" spans="5:5" s="371" customFormat="1">
      <c r="E618" s="372"/>
    </row>
    <row r="619" spans="5:5" s="371" customFormat="1">
      <c r="E619" s="372"/>
    </row>
    <row r="620" spans="5:5" s="371" customFormat="1">
      <c r="E620" s="372"/>
    </row>
    <row r="621" spans="5:5" s="371" customFormat="1">
      <c r="E621" s="372"/>
    </row>
    <row r="622" spans="5:5" s="371" customFormat="1">
      <c r="E622" s="372"/>
    </row>
    <row r="623" spans="5:5" s="371" customFormat="1">
      <c r="E623" s="372"/>
    </row>
    <row r="624" spans="5:5" s="371" customFormat="1">
      <c r="E624" s="372"/>
    </row>
    <row r="625" spans="5:5" s="371" customFormat="1">
      <c r="E625" s="372"/>
    </row>
    <row r="626" spans="5:5" s="371" customFormat="1">
      <c r="E626" s="372"/>
    </row>
    <row r="627" spans="5:5" s="371" customFormat="1">
      <c r="E627" s="372"/>
    </row>
    <row r="628" spans="5:5" s="371" customFormat="1">
      <c r="E628" s="372"/>
    </row>
    <row r="629" spans="5:5" s="371" customFormat="1">
      <c r="E629" s="372"/>
    </row>
    <row r="630" spans="5:5" s="371" customFormat="1">
      <c r="E630" s="372"/>
    </row>
    <row r="631" spans="5:5" s="371" customFormat="1">
      <c r="E631" s="372"/>
    </row>
    <row r="632" spans="5:5" s="371" customFormat="1">
      <c r="E632" s="372"/>
    </row>
    <row r="633" spans="5:5" s="371" customFormat="1">
      <c r="E633" s="372"/>
    </row>
    <row r="634" spans="5:5" s="371" customFormat="1">
      <c r="E634" s="372"/>
    </row>
    <row r="635" spans="5:5" s="371" customFormat="1">
      <c r="E635" s="372"/>
    </row>
    <row r="636" spans="5:5" s="371" customFormat="1">
      <c r="E636" s="372"/>
    </row>
    <row r="637" spans="5:5" s="371" customFormat="1">
      <c r="E637" s="372"/>
    </row>
    <row r="638" spans="5:5" s="371" customFormat="1">
      <c r="E638" s="372"/>
    </row>
    <row r="639" spans="5:5" s="371" customFormat="1">
      <c r="E639" s="372"/>
    </row>
    <row r="640" spans="5:5" s="371" customFormat="1">
      <c r="E640" s="372"/>
    </row>
    <row r="641" spans="5:5" s="371" customFormat="1">
      <c r="E641" s="372"/>
    </row>
    <row r="642" spans="5:5" s="371" customFormat="1">
      <c r="E642" s="372"/>
    </row>
    <row r="643" spans="5:5" s="371" customFormat="1">
      <c r="E643" s="372"/>
    </row>
    <row r="644" spans="5:5" s="371" customFormat="1">
      <c r="E644" s="372"/>
    </row>
    <row r="645" spans="5:5" s="371" customFormat="1">
      <c r="E645" s="372"/>
    </row>
    <row r="646" spans="5:5" s="371" customFormat="1">
      <c r="E646" s="372"/>
    </row>
    <row r="647" spans="5:5" s="371" customFormat="1">
      <c r="E647" s="372"/>
    </row>
    <row r="648" spans="5:5" s="371" customFormat="1">
      <c r="E648" s="372"/>
    </row>
    <row r="649" spans="5:5" s="371" customFormat="1">
      <c r="E649" s="372"/>
    </row>
    <row r="650" spans="5:5" s="371" customFormat="1">
      <c r="E650" s="372"/>
    </row>
    <row r="651" spans="5:5" s="371" customFormat="1">
      <c r="E651" s="372"/>
    </row>
    <row r="652" spans="5:5" s="371" customFormat="1">
      <c r="E652" s="372"/>
    </row>
    <row r="653" spans="5:5" s="371" customFormat="1">
      <c r="E653" s="372"/>
    </row>
    <row r="654" spans="5:5" s="371" customFormat="1">
      <c r="E654" s="372"/>
    </row>
    <row r="655" spans="5:5" s="371" customFormat="1">
      <c r="E655" s="372"/>
    </row>
    <row r="656" spans="5:5" s="371" customFormat="1">
      <c r="E656" s="372"/>
    </row>
    <row r="657" spans="5:5" s="371" customFormat="1">
      <c r="E657" s="372"/>
    </row>
    <row r="658" spans="5:5" s="371" customFormat="1">
      <c r="E658" s="372"/>
    </row>
    <row r="659" spans="5:5" s="371" customFormat="1">
      <c r="E659" s="372"/>
    </row>
    <row r="660" spans="5:5" s="371" customFormat="1">
      <c r="E660" s="372"/>
    </row>
    <row r="661" spans="5:5" s="371" customFormat="1">
      <c r="E661" s="372"/>
    </row>
    <row r="662" spans="5:5" s="371" customFormat="1">
      <c r="E662" s="372"/>
    </row>
    <row r="663" spans="5:5" s="371" customFormat="1">
      <c r="E663" s="372"/>
    </row>
    <row r="664" spans="5:5" s="371" customFormat="1">
      <c r="E664" s="372"/>
    </row>
    <row r="665" spans="5:5" s="371" customFormat="1">
      <c r="E665" s="372"/>
    </row>
    <row r="666" spans="5:5" s="371" customFormat="1">
      <c r="E666" s="372"/>
    </row>
    <row r="667" spans="5:5" s="371" customFormat="1">
      <c r="E667" s="372"/>
    </row>
    <row r="668" spans="5:5" s="371" customFormat="1">
      <c r="E668" s="372"/>
    </row>
  </sheetData>
  <mergeCells count="37">
    <mergeCell ref="G13:I13"/>
    <mergeCell ref="G17:I17"/>
    <mergeCell ref="A36:B36"/>
    <mergeCell ref="A33:B33"/>
    <mergeCell ref="A34:B34"/>
    <mergeCell ref="A35:B35"/>
    <mergeCell ref="A29:B29"/>
    <mergeCell ref="A30:B30"/>
    <mergeCell ref="A31:B31"/>
    <mergeCell ref="A32:B32"/>
    <mergeCell ref="G23:I23"/>
    <mergeCell ref="G24:I24"/>
    <mergeCell ref="G25:I25"/>
    <mergeCell ref="G26:I26"/>
    <mergeCell ref="G27:I27"/>
    <mergeCell ref="A4:B4"/>
    <mergeCell ref="C4:F4"/>
    <mergeCell ref="A5:B5"/>
    <mergeCell ref="C5:F5"/>
    <mergeCell ref="G4:I4"/>
    <mergeCell ref="G5:I5"/>
    <mergeCell ref="A6:B6"/>
    <mergeCell ref="C6:F6"/>
    <mergeCell ref="A27:E27"/>
    <mergeCell ref="G6:I6"/>
    <mergeCell ref="G10:I10"/>
    <mergeCell ref="G14:I14"/>
    <mergeCell ref="G15:I15"/>
    <mergeCell ref="G16:I16"/>
    <mergeCell ref="G18:I18"/>
    <mergeCell ref="G19:I19"/>
    <mergeCell ref="G20:I20"/>
    <mergeCell ref="G21:I21"/>
    <mergeCell ref="G22:I22"/>
    <mergeCell ref="H9:I9"/>
    <mergeCell ref="G11:I11"/>
    <mergeCell ref="G12:I12"/>
  </mergeCells>
  <phoneticPr fontId="0" type="noConversion"/>
  <dataValidations count="1">
    <dataValidation type="list" allowBlank="1" showInputMessage="1" showErrorMessage="1" sqref="H30:H35" xr:uid="{489F6612-4DB3-4369-9F0B-E27960CE6AE1}">
      <formula1>$P$33:$P$34</formula1>
    </dataValidation>
  </dataValidations>
  <printOptions horizontalCentered="1"/>
  <pageMargins left="0.5" right="0.5" top="1" bottom="1" header="0.5" footer="0.5"/>
  <pageSetup scale="65" fitToHeight="0" orientation="landscape" r:id="rId1"/>
  <headerFooter alignWithMargins="0">
    <oddHeader xml:space="preserve">&amp;C&amp;"Arial,Bold"&amp;12&amp;UProject Activity 7: Utilities
</oddHeader>
    <oddFooter>&amp;L&amp;F
&amp;A&amp;CPage &amp;P of &amp;N&amp;R&amp;D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A1:N63"/>
  <sheetViews>
    <sheetView showGridLines="0" zoomScaleNormal="100" zoomScaleSheetLayoutView="100" workbookViewId="0"/>
  </sheetViews>
  <sheetFormatPr defaultColWidth="9.109375" defaultRowHeight="13.2"/>
  <cols>
    <col min="1" max="1" width="118.33203125" style="185" customWidth="1"/>
    <col min="2" max="16384" width="9.109375" style="146"/>
  </cols>
  <sheetData>
    <row r="1" spans="1:14">
      <c r="A1" s="949" t="s">
        <v>1698</v>
      </c>
    </row>
    <row r="2" spans="1:14">
      <c r="N2" s="146" t="s">
        <v>400</v>
      </c>
    </row>
    <row r="3" spans="1:14" ht="107.25" customHeight="1">
      <c r="A3" s="185" t="s">
        <v>1673</v>
      </c>
    </row>
    <row r="5" spans="1:14" ht="39.6">
      <c r="A5" s="1066" t="s">
        <v>1490</v>
      </c>
    </row>
    <row r="7" spans="1:14" ht="52.8">
      <c r="A7" s="185" t="s">
        <v>1674</v>
      </c>
    </row>
    <row r="9" spans="1:14" ht="39.75" customHeight="1">
      <c r="A9" s="949" t="s">
        <v>1241</v>
      </c>
    </row>
    <row r="11" spans="1:14">
      <c r="A11" s="935" t="s">
        <v>1242</v>
      </c>
    </row>
    <row r="12" spans="1:14">
      <c r="A12" s="935" t="s">
        <v>1243</v>
      </c>
    </row>
    <row r="13" spans="1:14">
      <c r="A13" s="935" t="s">
        <v>1244</v>
      </c>
    </row>
    <row r="14" spans="1:14">
      <c r="A14" s="935" t="s">
        <v>1245</v>
      </c>
    </row>
    <row r="15" spans="1:14">
      <c r="A15" s="935" t="s">
        <v>1246</v>
      </c>
    </row>
    <row r="16" spans="1:14">
      <c r="A16" s="935" t="s">
        <v>1247</v>
      </c>
    </row>
    <row r="18" spans="1:1">
      <c r="A18" s="185" t="s">
        <v>1248</v>
      </c>
    </row>
    <row r="19" spans="1:1">
      <c r="A19" s="935" t="s">
        <v>1699</v>
      </c>
    </row>
    <row r="20" spans="1:1">
      <c r="A20" s="935" t="s">
        <v>1491</v>
      </c>
    </row>
    <row r="21" spans="1:1">
      <c r="A21" s="935" t="s">
        <v>1249</v>
      </c>
    </row>
    <row r="22" spans="1:1">
      <c r="A22" s="935" t="s">
        <v>1700</v>
      </c>
    </row>
    <row r="23" spans="1:1">
      <c r="A23" s="1067" t="s">
        <v>1675</v>
      </c>
    </row>
    <row r="24" spans="1:1">
      <c r="A24" s="935" t="s">
        <v>1250</v>
      </c>
    </row>
    <row r="25" spans="1:1" ht="38.25" customHeight="1"/>
    <row r="26" spans="1:1" ht="38.25" customHeight="1">
      <c r="A26" s="949" t="s">
        <v>1642</v>
      </c>
    </row>
    <row r="28" spans="1:1">
      <c r="A28" s="935" t="s">
        <v>1251</v>
      </c>
    </row>
    <row r="29" spans="1:1">
      <c r="A29" s="935" t="s">
        <v>1252</v>
      </c>
    </row>
    <row r="30" spans="1:1">
      <c r="A30" s="935" t="s">
        <v>1253</v>
      </c>
    </row>
    <row r="31" spans="1:1">
      <c r="A31" s="935" t="s">
        <v>1701</v>
      </c>
    </row>
    <row r="32" spans="1:1">
      <c r="A32" s="935" t="s">
        <v>1254</v>
      </c>
    </row>
    <row r="33" spans="1:2">
      <c r="A33" s="935" t="s">
        <v>1643</v>
      </c>
    </row>
    <row r="35" spans="1:2">
      <c r="A35" s="185" t="s">
        <v>1248</v>
      </c>
    </row>
    <row r="36" spans="1:2">
      <c r="A36" s="935" t="s">
        <v>1702</v>
      </c>
    </row>
    <row r="37" spans="1:2">
      <c r="A37" s="935" t="s">
        <v>1255</v>
      </c>
    </row>
    <row r="38" spans="1:2">
      <c r="A38" s="935" t="s">
        <v>1492</v>
      </c>
    </row>
    <row r="39" spans="1:2">
      <c r="A39" s="935" t="s">
        <v>1256</v>
      </c>
    </row>
    <row r="40" spans="1:2">
      <c r="A40" s="935" t="s">
        <v>1493</v>
      </c>
    </row>
    <row r="41" spans="1:2">
      <c r="A41" s="935" t="s">
        <v>1494</v>
      </c>
    </row>
    <row r="42" spans="1:2">
      <c r="A42" s="935" t="s">
        <v>1250</v>
      </c>
    </row>
    <row r="43" spans="1:2">
      <c r="A43" s="1067" t="s">
        <v>1676</v>
      </c>
    </row>
    <row r="44" spans="1:2">
      <c r="A44" s="185" t="s">
        <v>1257</v>
      </c>
    </row>
    <row r="45" spans="1:2" ht="39.6">
      <c r="A45" s="949" t="s">
        <v>1677</v>
      </c>
      <c r="B45" s="169"/>
    </row>
    <row r="47" spans="1:2">
      <c r="A47" s="935" t="s">
        <v>1258</v>
      </c>
    </row>
    <row r="48" spans="1:2">
      <c r="A48" s="935" t="s">
        <v>1259</v>
      </c>
    </row>
    <row r="49" spans="1:1">
      <c r="A49" s="935" t="s">
        <v>1251</v>
      </c>
    </row>
    <row r="50" spans="1:1">
      <c r="A50" s="935" t="s">
        <v>1260</v>
      </c>
    </row>
    <row r="51" spans="1:1">
      <c r="A51" s="935" t="s">
        <v>1253</v>
      </c>
    </row>
    <row r="52" spans="1:1">
      <c r="A52" s="935" t="s">
        <v>1261</v>
      </c>
    </row>
    <row r="54" spans="1:1">
      <c r="A54" s="185" t="s">
        <v>1248</v>
      </c>
    </row>
    <row r="55" spans="1:1">
      <c r="A55" s="935" t="s">
        <v>1702</v>
      </c>
    </row>
    <row r="56" spans="1:1">
      <c r="A56" s="1067" t="s">
        <v>1262</v>
      </c>
    </row>
    <row r="57" spans="1:1">
      <c r="A57" s="935" t="s">
        <v>1645</v>
      </c>
    </row>
    <row r="58" spans="1:1">
      <c r="A58" s="935" t="s">
        <v>1263</v>
      </c>
    </row>
    <row r="59" spans="1:1">
      <c r="A59" s="935" t="s">
        <v>1700</v>
      </c>
    </row>
    <row r="60" spans="1:1">
      <c r="A60" s="935" t="s">
        <v>1703</v>
      </c>
    </row>
    <row r="61" spans="1:1">
      <c r="A61" s="1067" t="s">
        <v>1264</v>
      </c>
    </row>
    <row r="62" spans="1:1">
      <c r="A62" s="935" t="s">
        <v>1644</v>
      </c>
    </row>
    <row r="63" spans="1:1">
      <c r="A63" s="1067" t="s">
        <v>1704</v>
      </c>
    </row>
  </sheetData>
  <pageMargins left="0.75" right="0.75" top="1" bottom="1" header="0.5" footer="0.5"/>
  <pageSetup scale="89" orientation="landscape" r:id="rId1"/>
  <headerFooter alignWithMargins="0">
    <oddFooter>&amp;CPage &amp;P of &amp;N</oddFooter>
  </headerFooter>
  <rowBreaks count="1" manualBreakCount="1">
    <brk id="2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autoPageBreaks="0" fitToPage="1"/>
  </sheetPr>
  <dimension ref="A1:J72"/>
  <sheetViews>
    <sheetView showGridLines="0" showRuler="0" zoomScaleNormal="100" zoomScaleSheetLayoutView="100" workbookViewId="0"/>
  </sheetViews>
  <sheetFormatPr defaultRowHeight="13.2"/>
  <cols>
    <col min="1" max="1" width="7.33203125" customWidth="1"/>
    <col min="2" max="2" width="50.6640625" customWidth="1"/>
    <col min="3" max="6" width="12.6640625" customWidth="1"/>
    <col min="7" max="7" width="55.6640625" customWidth="1"/>
    <col min="8" max="8" width="25.6640625" customWidth="1"/>
    <col min="9" max="9" width="12.6640625" customWidth="1"/>
    <col min="10" max="10" width="20.109375" customWidth="1"/>
  </cols>
  <sheetData>
    <row r="1" spans="1:9" s="202" customFormat="1" ht="20.100000000000001" customHeight="1">
      <c r="A1" s="202" t="s">
        <v>592</v>
      </c>
      <c r="I1" s="920" t="str">
        <f>'Project Information'!$B$3</f>
        <v>Enter project name &amp; description</v>
      </c>
    </row>
    <row r="2" spans="1:9" s="202" customFormat="1" ht="20.100000000000001" customHeight="1">
      <c r="A2" s="327"/>
      <c r="I2" s="920" t="str">
        <f>'Project Information'!$B$1</f>
        <v>999999-1-32-01</v>
      </c>
    </row>
    <row r="3" spans="1:9" s="240" customFormat="1" ht="14.4" thickBot="1">
      <c r="A3" s="328"/>
      <c r="B3" s="329"/>
      <c r="C3" s="330"/>
      <c r="D3" s="330"/>
      <c r="E3" s="330"/>
      <c r="F3" s="330"/>
      <c r="G3" s="330"/>
      <c r="H3" s="330"/>
      <c r="I3" s="330"/>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c r="A9" s="395" t="s">
        <v>79</v>
      </c>
      <c r="B9" s="396" t="s">
        <v>190</v>
      </c>
      <c r="C9" s="397" t="s">
        <v>87</v>
      </c>
      <c r="D9" s="396" t="s">
        <v>45</v>
      </c>
      <c r="E9" s="396" t="s">
        <v>46</v>
      </c>
      <c r="F9" s="396" t="s">
        <v>102</v>
      </c>
      <c r="G9" s="2403" t="s">
        <v>164</v>
      </c>
      <c r="H9" s="2368"/>
      <c r="I9" s="2369"/>
    </row>
    <row r="10" spans="1:9" ht="20.100000000000001" customHeight="1">
      <c r="A10" s="399"/>
      <c r="B10" s="400" t="s">
        <v>1682</v>
      </c>
      <c r="C10" s="559"/>
      <c r="D10" s="340"/>
      <c r="E10" s="340"/>
      <c r="F10" s="340"/>
      <c r="G10" s="2397"/>
      <c r="H10" s="2398"/>
      <c r="I10" s="2399"/>
    </row>
    <row r="11" spans="1:9" ht="30" customHeight="1">
      <c r="A11" s="388">
        <v>8.1</v>
      </c>
      <c r="B11" s="281" t="s">
        <v>368</v>
      </c>
      <c r="C11" s="234" t="s">
        <v>85</v>
      </c>
      <c r="D11" s="332">
        <v>1</v>
      </c>
      <c r="E11" s="998">
        <v>0</v>
      </c>
      <c r="F11" s="389">
        <f>ROUND(D11*E11,0)</f>
        <v>0</v>
      </c>
      <c r="G11" s="2357"/>
      <c r="H11" s="2360"/>
      <c r="I11" s="2361"/>
    </row>
    <row r="12" spans="1:9" ht="20.100000000000001" customHeight="1">
      <c r="A12" s="399"/>
      <c r="B12" s="400" t="s">
        <v>1044</v>
      </c>
      <c r="C12" s="559"/>
      <c r="D12" s="340"/>
      <c r="E12" s="340"/>
      <c r="F12" s="340"/>
      <c r="G12" s="2397"/>
      <c r="H12" s="2398"/>
      <c r="I12" s="2399"/>
    </row>
    <row r="13" spans="1:9" ht="30" customHeight="1">
      <c r="A13" s="943" t="s">
        <v>1495</v>
      </c>
      <c r="B13" s="2386" t="s">
        <v>1048</v>
      </c>
      <c r="C13" s="2387"/>
      <c r="D13" s="2387"/>
      <c r="E13" s="2387"/>
      <c r="F13" s="2388"/>
      <c r="G13" s="2357"/>
      <c r="H13" s="2360"/>
      <c r="I13" s="2361"/>
    </row>
    <row r="14" spans="1:9" ht="30" customHeight="1">
      <c r="A14" s="942" t="s">
        <v>1496</v>
      </c>
      <c r="B14" s="319" t="s">
        <v>1049</v>
      </c>
      <c r="C14" s="1899" t="s">
        <v>1521</v>
      </c>
      <c r="D14" s="998">
        <v>0</v>
      </c>
      <c r="E14" s="998">
        <v>0</v>
      </c>
      <c r="F14" s="389">
        <f>ROUND(D14*E14,0)</f>
        <v>0</v>
      </c>
      <c r="G14" s="2357"/>
      <c r="H14" s="2360"/>
      <c r="I14" s="2361"/>
    </row>
    <row r="15" spans="1:9" ht="30" customHeight="1">
      <c r="A15" s="942" t="s">
        <v>1497</v>
      </c>
      <c r="B15" s="319" t="s">
        <v>241</v>
      </c>
      <c r="C15" s="381" t="s">
        <v>85</v>
      </c>
      <c r="D15" s="332">
        <v>1</v>
      </c>
      <c r="E15" s="998">
        <v>0</v>
      </c>
      <c r="F15" s="389">
        <f>ROUND(D15*E15,0)</f>
        <v>0</v>
      </c>
      <c r="G15" s="2357"/>
      <c r="H15" s="2360"/>
      <c r="I15" s="2361"/>
    </row>
    <row r="16" spans="1:9" ht="30" customHeight="1">
      <c r="A16" s="942" t="s">
        <v>1498</v>
      </c>
      <c r="B16" s="319" t="s">
        <v>1050</v>
      </c>
      <c r="C16" s="381" t="s">
        <v>85</v>
      </c>
      <c r="D16" s="332">
        <v>1</v>
      </c>
      <c r="E16" s="998">
        <v>0</v>
      </c>
      <c r="F16" s="389">
        <f>ROUND(D16*E16,0)</f>
        <v>0</v>
      </c>
      <c r="G16" s="2357"/>
      <c r="H16" s="2360"/>
      <c r="I16" s="2361"/>
    </row>
    <row r="17" spans="1:10" s="9" customFormat="1" ht="30" customHeight="1">
      <c r="A17" s="942" t="s">
        <v>1499</v>
      </c>
      <c r="B17" s="391" t="s">
        <v>300</v>
      </c>
      <c r="C17" s="238" t="s">
        <v>85</v>
      </c>
      <c r="D17" s="392">
        <v>1</v>
      </c>
      <c r="E17" s="999">
        <v>0</v>
      </c>
      <c r="F17" s="393">
        <f t="shared" ref="F17:F28" si="0">ROUND(D17*E17,0)</f>
        <v>0</v>
      </c>
      <c r="G17" s="2357"/>
      <c r="H17" s="2360"/>
      <c r="I17" s="2361"/>
    </row>
    <row r="18" spans="1:10" ht="30" customHeight="1">
      <c r="A18" s="943" t="s">
        <v>1500</v>
      </c>
      <c r="B18" s="2383" t="s">
        <v>47</v>
      </c>
      <c r="C18" s="2384"/>
      <c r="D18" s="2384"/>
      <c r="E18" s="2384"/>
      <c r="F18" s="2385"/>
      <c r="G18" s="2357"/>
      <c r="H18" s="2360"/>
      <c r="I18" s="2361"/>
    </row>
    <row r="19" spans="1:10" ht="30" customHeight="1">
      <c r="A19" s="942" t="s">
        <v>1501</v>
      </c>
      <c r="B19" s="1900" t="s">
        <v>1051</v>
      </c>
      <c r="C19" s="1901" t="s">
        <v>85</v>
      </c>
      <c r="D19" s="1902">
        <v>1</v>
      </c>
      <c r="E19" s="1903">
        <v>0</v>
      </c>
      <c r="F19" s="1904">
        <f>ROUND(D19*E19,0)</f>
        <v>0</v>
      </c>
      <c r="G19" s="2357"/>
      <c r="H19" s="2360"/>
      <c r="I19" s="2361"/>
    </row>
    <row r="20" spans="1:10" ht="30" customHeight="1">
      <c r="A20" s="942" t="s">
        <v>1502</v>
      </c>
      <c r="B20" s="319" t="s">
        <v>1052</v>
      </c>
      <c r="C20" s="381" t="s">
        <v>85</v>
      </c>
      <c r="D20" s="332">
        <v>1</v>
      </c>
      <c r="E20" s="998">
        <v>0</v>
      </c>
      <c r="F20" s="389">
        <f>ROUND(D20*E20,0)</f>
        <v>0</v>
      </c>
      <c r="G20" s="2357"/>
      <c r="H20" s="2360"/>
      <c r="I20" s="2361"/>
    </row>
    <row r="21" spans="1:10" ht="30" customHeight="1">
      <c r="A21" s="942" t="s">
        <v>1503</v>
      </c>
      <c r="B21" s="319" t="s">
        <v>1646</v>
      </c>
      <c r="C21" s="234" t="s">
        <v>85</v>
      </c>
      <c r="D21" s="332">
        <v>1</v>
      </c>
      <c r="E21" s="998">
        <v>0</v>
      </c>
      <c r="F21" s="389">
        <f t="shared" si="0"/>
        <v>0</v>
      </c>
      <c r="G21" s="2357"/>
      <c r="H21" s="2360"/>
      <c r="I21" s="2361"/>
    </row>
    <row r="22" spans="1:10" ht="30" customHeight="1">
      <c r="A22" s="943" t="s">
        <v>1504</v>
      </c>
      <c r="B22" s="2386" t="s">
        <v>2613</v>
      </c>
      <c r="C22" s="2387"/>
      <c r="D22" s="2387"/>
      <c r="E22" s="2387"/>
      <c r="F22" s="2388"/>
      <c r="G22" s="2357"/>
      <c r="H22" s="2360"/>
      <c r="I22" s="2361"/>
      <c r="J22" s="168"/>
    </row>
    <row r="23" spans="1:10" ht="30" customHeight="1">
      <c r="A23" s="943" t="s">
        <v>1845</v>
      </c>
      <c r="B23" s="319" t="s">
        <v>1846</v>
      </c>
      <c r="C23" s="234" t="s">
        <v>85</v>
      </c>
      <c r="D23" s="332">
        <v>1</v>
      </c>
      <c r="E23" s="998">
        <v>0</v>
      </c>
      <c r="F23" s="389">
        <f t="shared" si="0"/>
        <v>0</v>
      </c>
      <c r="G23" s="2357"/>
      <c r="H23" s="2389"/>
      <c r="I23" s="2390"/>
      <c r="J23" s="168"/>
    </row>
    <row r="24" spans="1:10" ht="30" customHeight="1">
      <c r="A24" s="943" t="s">
        <v>1847</v>
      </c>
      <c r="B24" s="319" t="s">
        <v>1848</v>
      </c>
      <c r="C24" s="234" t="s">
        <v>85</v>
      </c>
      <c r="D24" s="332">
        <v>1</v>
      </c>
      <c r="E24" s="998">
        <v>0</v>
      </c>
      <c r="F24" s="389">
        <f t="shared" si="0"/>
        <v>0</v>
      </c>
      <c r="G24" s="2357"/>
      <c r="H24" s="2389"/>
      <c r="I24" s="2390"/>
      <c r="J24" s="168"/>
    </row>
    <row r="25" spans="1:10" ht="44.4" customHeight="1">
      <c r="A25" s="942" t="s">
        <v>1505</v>
      </c>
      <c r="B25" s="319" t="s">
        <v>1650</v>
      </c>
      <c r="C25" s="234" t="s">
        <v>85</v>
      </c>
      <c r="D25" s="332">
        <v>1</v>
      </c>
      <c r="E25" s="998">
        <v>0</v>
      </c>
      <c r="F25" s="389">
        <f t="shared" si="0"/>
        <v>0</v>
      </c>
      <c r="G25" s="2357"/>
      <c r="H25" s="2360"/>
      <c r="I25" s="2361"/>
      <c r="J25" s="168"/>
    </row>
    <row r="26" spans="1:10" ht="30" customHeight="1">
      <c r="A26" s="942" t="s">
        <v>1506</v>
      </c>
      <c r="B26" s="281" t="s">
        <v>242</v>
      </c>
      <c r="C26" s="234" t="s">
        <v>85</v>
      </c>
      <c r="D26" s="332">
        <v>1</v>
      </c>
      <c r="E26" s="998">
        <v>0</v>
      </c>
      <c r="F26" s="389">
        <f t="shared" si="0"/>
        <v>0</v>
      </c>
      <c r="G26" s="2357"/>
      <c r="H26" s="2360"/>
      <c r="I26" s="2361"/>
    </row>
    <row r="27" spans="1:10" ht="30" customHeight="1">
      <c r="A27" s="942" t="s">
        <v>1507</v>
      </c>
      <c r="B27" s="281" t="s">
        <v>1660</v>
      </c>
      <c r="C27" s="234" t="s">
        <v>85</v>
      </c>
      <c r="D27" s="332">
        <v>1</v>
      </c>
      <c r="E27" s="998">
        <v>0</v>
      </c>
      <c r="F27" s="389">
        <f t="shared" si="0"/>
        <v>0</v>
      </c>
      <c r="G27" s="2357"/>
      <c r="H27" s="2360"/>
      <c r="I27" s="2361"/>
    </row>
    <row r="28" spans="1:10" ht="30" customHeight="1">
      <c r="A28" s="942" t="s">
        <v>1508</v>
      </c>
      <c r="B28" s="281" t="s">
        <v>1647</v>
      </c>
      <c r="C28" s="234" t="s">
        <v>85</v>
      </c>
      <c r="D28" s="332">
        <v>1</v>
      </c>
      <c r="E28" s="998">
        <v>0</v>
      </c>
      <c r="F28" s="389">
        <f t="shared" si="0"/>
        <v>0</v>
      </c>
      <c r="G28" s="2357"/>
      <c r="H28" s="2360"/>
      <c r="I28" s="2361"/>
    </row>
    <row r="29" spans="1:10" ht="30" customHeight="1">
      <c r="A29" s="942" t="s">
        <v>1509</v>
      </c>
      <c r="B29" s="281" t="s">
        <v>48</v>
      </c>
      <c r="C29" s="234" t="s">
        <v>85</v>
      </c>
      <c r="D29" s="332">
        <v>1</v>
      </c>
      <c r="E29" s="998">
        <v>0</v>
      </c>
      <c r="F29" s="389">
        <f>ROUND(D29*E29,0)</f>
        <v>0</v>
      </c>
      <c r="G29" s="2357"/>
      <c r="H29" s="2360"/>
      <c r="I29" s="2361"/>
    </row>
    <row r="30" spans="1:10" ht="30" customHeight="1">
      <c r="A30" s="944" t="s">
        <v>1510</v>
      </c>
      <c r="B30" s="319" t="s">
        <v>1872</v>
      </c>
      <c r="C30" s="234" t="s">
        <v>85</v>
      </c>
      <c r="D30" s="332">
        <v>1</v>
      </c>
      <c r="E30" s="998">
        <v>0</v>
      </c>
      <c r="F30" s="389">
        <f>ROUND(D30*E30,0)</f>
        <v>0</v>
      </c>
      <c r="G30" s="2357"/>
      <c r="H30" s="2360"/>
      <c r="I30" s="2361"/>
    </row>
    <row r="31" spans="1:10" ht="30" customHeight="1">
      <c r="A31" s="944" t="s">
        <v>2627</v>
      </c>
      <c r="B31" s="319" t="s">
        <v>243</v>
      </c>
      <c r="C31" s="198" t="s">
        <v>85</v>
      </c>
      <c r="D31" s="199">
        <v>1</v>
      </c>
      <c r="E31" s="1000">
        <v>0</v>
      </c>
      <c r="F31" s="70">
        <f>ROUND(D31*E31,0)</f>
        <v>0</v>
      </c>
      <c r="G31" s="1102"/>
      <c r="H31" s="1100"/>
      <c r="I31" s="1101"/>
    </row>
    <row r="32" spans="1:10" ht="20.100000000000001" customHeight="1">
      <c r="A32" s="401"/>
      <c r="B32" s="402" t="s">
        <v>2614</v>
      </c>
      <c r="C32" s="403"/>
      <c r="D32" s="404"/>
      <c r="E32" s="404"/>
      <c r="F32" s="404"/>
      <c r="G32" s="2400"/>
      <c r="H32" s="2401"/>
      <c r="I32" s="2402"/>
    </row>
    <row r="33" spans="1:9" ht="30" customHeight="1">
      <c r="A33" s="1953">
        <v>8.14</v>
      </c>
      <c r="B33" s="2386" t="s">
        <v>2628</v>
      </c>
      <c r="C33" s="2387"/>
      <c r="D33" s="2387"/>
      <c r="E33" s="2387"/>
      <c r="F33" s="2388"/>
      <c r="G33" s="2357"/>
      <c r="H33" s="2360"/>
      <c r="I33" s="2361"/>
    </row>
    <row r="34" spans="1:9" ht="30" customHeight="1">
      <c r="A34" s="442" t="s">
        <v>1511</v>
      </c>
      <c r="B34" s="319" t="s">
        <v>1053</v>
      </c>
      <c r="C34" s="198" t="s">
        <v>85</v>
      </c>
      <c r="D34" s="199">
        <v>1</v>
      </c>
      <c r="E34" s="1000">
        <v>0</v>
      </c>
      <c r="F34" s="70">
        <f t="shared" ref="F34:F39" si="1">ROUND(D34*E34,0)</f>
        <v>0</v>
      </c>
      <c r="G34" s="2357"/>
      <c r="H34" s="2360"/>
      <c r="I34" s="2361"/>
    </row>
    <row r="35" spans="1:9" ht="30" customHeight="1">
      <c r="A35" s="442" t="s">
        <v>1512</v>
      </c>
      <c r="B35" s="319" t="s">
        <v>1661</v>
      </c>
      <c r="C35" s="198" t="s">
        <v>85</v>
      </c>
      <c r="D35" s="199">
        <v>1</v>
      </c>
      <c r="E35" s="1000">
        <v>0</v>
      </c>
      <c r="F35" s="70">
        <f t="shared" si="1"/>
        <v>0</v>
      </c>
      <c r="G35" s="2357"/>
      <c r="H35" s="2360"/>
      <c r="I35" s="2361"/>
    </row>
    <row r="36" spans="1:9" ht="30" customHeight="1">
      <c r="A36" s="442" t="s">
        <v>1513</v>
      </c>
      <c r="B36" s="319" t="s">
        <v>2610</v>
      </c>
      <c r="C36" s="198" t="s">
        <v>85</v>
      </c>
      <c r="D36" s="199">
        <v>1</v>
      </c>
      <c r="E36" s="1000">
        <v>0</v>
      </c>
      <c r="F36" s="70">
        <f t="shared" si="1"/>
        <v>0</v>
      </c>
      <c r="G36" s="2357"/>
      <c r="H36" s="2360"/>
      <c r="I36" s="2361"/>
    </row>
    <row r="37" spans="1:9" ht="30" customHeight="1">
      <c r="A37" s="442" t="s">
        <v>1118</v>
      </c>
      <c r="B37" s="319" t="s">
        <v>1054</v>
      </c>
      <c r="C37" s="198" t="s">
        <v>85</v>
      </c>
      <c r="D37" s="199">
        <v>1</v>
      </c>
      <c r="E37" s="1000">
        <v>0</v>
      </c>
      <c r="F37" s="70">
        <f t="shared" si="1"/>
        <v>0</v>
      </c>
      <c r="G37" s="2357"/>
      <c r="H37" s="2360"/>
      <c r="I37" s="2361"/>
    </row>
    <row r="38" spans="1:9" ht="30" customHeight="1">
      <c r="A38" s="442" t="s">
        <v>1514</v>
      </c>
      <c r="B38" s="319" t="s">
        <v>1648</v>
      </c>
      <c r="C38" s="198" t="s">
        <v>85</v>
      </c>
      <c r="D38" s="199">
        <v>1</v>
      </c>
      <c r="E38" s="1000">
        <v>0</v>
      </c>
      <c r="F38" s="70">
        <f t="shared" si="1"/>
        <v>0</v>
      </c>
      <c r="G38" s="2357"/>
      <c r="H38" s="2360"/>
      <c r="I38" s="2361"/>
    </row>
    <row r="39" spans="1:9" ht="30" customHeight="1">
      <c r="A39" s="442" t="s">
        <v>2611</v>
      </c>
      <c r="B39" s="319" t="s">
        <v>1649</v>
      </c>
      <c r="C39" s="198" t="s">
        <v>85</v>
      </c>
      <c r="D39" s="199">
        <v>1</v>
      </c>
      <c r="E39" s="1000">
        <v>0</v>
      </c>
      <c r="F39" s="70">
        <f t="shared" si="1"/>
        <v>0</v>
      </c>
      <c r="G39" s="2357"/>
      <c r="H39" s="2360"/>
      <c r="I39" s="2361"/>
    </row>
    <row r="40" spans="1:9" ht="30" customHeight="1">
      <c r="A40" s="1952">
        <v>8.15</v>
      </c>
      <c r="B40" s="2386" t="s">
        <v>1520</v>
      </c>
      <c r="C40" s="2387"/>
      <c r="D40" s="2387"/>
      <c r="E40" s="2387"/>
      <c r="F40" s="2388"/>
      <c r="G40" s="2357"/>
      <c r="H40" s="2360"/>
      <c r="I40" s="2361"/>
    </row>
    <row r="41" spans="1:9" ht="30" customHeight="1">
      <c r="A41" s="442" t="s">
        <v>2605</v>
      </c>
      <c r="B41" s="1900" t="s">
        <v>1053</v>
      </c>
      <c r="C41" s="1905" t="s">
        <v>85</v>
      </c>
      <c r="D41" s="1906">
        <v>1</v>
      </c>
      <c r="E41" s="1907">
        <v>0</v>
      </c>
      <c r="F41" s="70">
        <f t="shared" ref="F41:F49" si="2">ROUND(D41*E41,0)</f>
        <v>0</v>
      </c>
      <c r="G41" s="2357"/>
      <c r="H41" s="2360"/>
      <c r="I41" s="2361"/>
    </row>
    <row r="42" spans="1:9" ht="30" customHeight="1">
      <c r="A42" s="442" t="s">
        <v>2606</v>
      </c>
      <c r="B42" s="319" t="s">
        <v>1661</v>
      </c>
      <c r="C42" s="198" t="s">
        <v>85</v>
      </c>
      <c r="D42" s="199">
        <v>1</v>
      </c>
      <c r="E42" s="1000">
        <v>0</v>
      </c>
      <c r="F42" s="70">
        <f t="shared" si="2"/>
        <v>0</v>
      </c>
      <c r="G42" s="2357"/>
      <c r="H42" s="2360"/>
      <c r="I42" s="2361"/>
    </row>
    <row r="43" spans="1:9" ht="30" customHeight="1">
      <c r="A43" s="442" t="s">
        <v>2607</v>
      </c>
      <c r="B43" s="319" t="s">
        <v>2610</v>
      </c>
      <c r="C43" s="198" t="s">
        <v>85</v>
      </c>
      <c r="D43" s="199">
        <v>1</v>
      </c>
      <c r="E43" s="1000">
        <v>0</v>
      </c>
      <c r="F43" s="70">
        <f t="shared" ref="F43" si="3">ROUND(D43*E43,0)</f>
        <v>0</v>
      </c>
      <c r="G43" s="2357"/>
      <c r="H43" s="2360"/>
      <c r="I43" s="2361"/>
    </row>
    <row r="44" spans="1:9" ht="30" customHeight="1">
      <c r="A44" s="442" t="s">
        <v>2608</v>
      </c>
      <c r="B44" s="319" t="s">
        <v>1054</v>
      </c>
      <c r="C44" s="198" t="s">
        <v>85</v>
      </c>
      <c r="D44" s="199">
        <v>1</v>
      </c>
      <c r="E44" s="1000">
        <v>0</v>
      </c>
      <c r="F44" s="70">
        <f t="shared" si="2"/>
        <v>0</v>
      </c>
      <c r="G44" s="2357"/>
      <c r="H44" s="2360"/>
      <c r="I44" s="2361"/>
    </row>
    <row r="45" spans="1:9" ht="30" customHeight="1">
      <c r="A45" s="442" t="s">
        <v>2609</v>
      </c>
      <c r="B45" s="319" t="s">
        <v>1648</v>
      </c>
      <c r="C45" s="198" t="s">
        <v>85</v>
      </c>
      <c r="D45" s="199">
        <v>1</v>
      </c>
      <c r="E45" s="1000">
        <v>0</v>
      </c>
      <c r="F45" s="199">
        <f>ROUND(D45*E45,0)</f>
        <v>0</v>
      </c>
      <c r="G45" s="2357"/>
      <c r="H45" s="2360"/>
      <c r="I45" s="2361"/>
    </row>
    <row r="46" spans="1:9" ht="30" customHeight="1">
      <c r="A46" s="442" t="s">
        <v>2615</v>
      </c>
      <c r="B46" s="319" t="s">
        <v>1649</v>
      </c>
      <c r="C46" s="198" t="s">
        <v>85</v>
      </c>
      <c r="D46" s="199">
        <v>1</v>
      </c>
      <c r="E46" s="1000">
        <v>0</v>
      </c>
      <c r="F46" s="70">
        <f t="shared" si="2"/>
        <v>0</v>
      </c>
      <c r="G46" s="2357"/>
      <c r="H46" s="2360"/>
      <c r="I46" s="2361"/>
    </row>
    <row r="47" spans="1:9" ht="20.100000000000001" customHeight="1">
      <c r="A47" s="401"/>
      <c r="B47" s="402" t="s">
        <v>2612</v>
      </c>
      <c r="C47" s="403"/>
      <c r="D47" s="404"/>
      <c r="E47" s="404"/>
      <c r="F47" s="404"/>
      <c r="G47" s="2400"/>
      <c r="H47" s="2401"/>
      <c r="I47" s="2402"/>
    </row>
    <row r="48" spans="1:9" ht="30" customHeight="1">
      <c r="A48" s="942" t="s">
        <v>1515</v>
      </c>
      <c r="B48" s="319" t="s">
        <v>1055</v>
      </c>
      <c r="C48" s="381" t="s">
        <v>85</v>
      </c>
      <c r="D48" s="332">
        <v>1</v>
      </c>
      <c r="E48" s="998">
        <v>0</v>
      </c>
      <c r="F48" s="389">
        <f t="shared" si="2"/>
        <v>0</v>
      </c>
      <c r="G48" s="2357"/>
      <c r="H48" s="2360"/>
      <c r="I48" s="2361"/>
    </row>
    <row r="49" spans="1:9" ht="30" customHeight="1">
      <c r="A49" s="942" t="s">
        <v>1516</v>
      </c>
      <c r="B49" s="319" t="s">
        <v>1056</v>
      </c>
      <c r="C49" s="381" t="s">
        <v>85</v>
      </c>
      <c r="D49" s="332">
        <v>1</v>
      </c>
      <c r="E49" s="998">
        <v>0</v>
      </c>
      <c r="F49" s="389">
        <f t="shared" si="2"/>
        <v>0</v>
      </c>
      <c r="G49" s="2357"/>
      <c r="H49" s="2360"/>
      <c r="I49" s="2361"/>
    </row>
    <row r="50" spans="1:9" ht="36" customHeight="1">
      <c r="A50" s="2406" t="s">
        <v>1683</v>
      </c>
      <c r="B50" s="2407"/>
      <c r="C50" s="2407"/>
      <c r="D50" s="2407"/>
      <c r="E50" s="2407"/>
      <c r="F50" s="263">
        <f>SUM(F11:F49)</f>
        <v>0</v>
      </c>
      <c r="G50" s="2397"/>
      <c r="H50" s="2398"/>
      <c r="I50" s="2399"/>
    </row>
    <row r="51" spans="1:9" ht="30" customHeight="1">
      <c r="A51" s="942" t="s">
        <v>1517</v>
      </c>
      <c r="B51" s="281" t="s">
        <v>82</v>
      </c>
      <c r="C51" s="234" t="s">
        <v>85</v>
      </c>
      <c r="D51" s="234">
        <v>1</v>
      </c>
      <c r="E51" s="389">
        <f>F70</f>
        <v>0</v>
      </c>
      <c r="F51" s="237">
        <f>ROUND(D51*E51,0)</f>
        <v>0</v>
      </c>
      <c r="G51" s="2394" t="s">
        <v>578</v>
      </c>
      <c r="H51" s="2395"/>
      <c r="I51" s="2396"/>
    </row>
    <row r="52" spans="1:9" ht="30" customHeight="1">
      <c r="A52" s="942" t="s">
        <v>1518</v>
      </c>
      <c r="B52" s="281" t="s">
        <v>307</v>
      </c>
      <c r="C52" s="234" t="s">
        <v>85</v>
      </c>
      <c r="D52" s="348" t="s">
        <v>878</v>
      </c>
      <c r="E52" s="1001">
        <v>0</v>
      </c>
      <c r="F52" s="237">
        <f>ROUND(E52*F50,0)</f>
        <v>0</v>
      </c>
      <c r="G52" s="2357"/>
      <c r="H52" s="2360"/>
      <c r="I52" s="2361"/>
    </row>
    <row r="53" spans="1:9" ht="30" customHeight="1">
      <c r="A53" s="942" t="s">
        <v>1519</v>
      </c>
      <c r="B53" s="281" t="s">
        <v>169</v>
      </c>
      <c r="C53" s="234" t="s">
        <v>85</v>
      </c>
      <c r="D53" s="348" t="s">
        <v>878</v>
      </c>
      <c r="E53" s="1001">
        <v>0</v>
      </c>
      <c r="F53" s="237">
        <f>ROUND(E53*F50,0)</f>
        <v>0</v>
      </c>
      <c r="G53" s="2357"/>
      <c r="H53" s="2360"/>
      <c r="I53" s="2361"/>
    </row>
    <row r="54" spans="1:9" ht="20.100000000000001" customHeight="1">
      <c r="A54" s="2406" t="s">
        <v>1684</v>
      </c>
      <c r="B54" s="2407"/>
      <c r="C54" s="2407"/>
      <c r="D54" s="2407"/>
      <c r="E54" s="2407"/>
      <c r="F54" s="263">
        <f>SUM(F51:F53)</f>
        <v>0</v>
      </c>
      <c r="G54" s="2397"/>
      <c r="H54" s="2398"/>
      <c r="I54" s="2399"/>
    </row>
    <row r="55" spans="1:9" ht="30" customHeight="1">
      <c r="A55" s="942" t="s">
        <v>1849</v>
      </c>
      <c r="B55" s="281" t="s">
        <v>78</v>
      </c>
      <c r="C55" s="234" t="s">
        <v>85</v>
      </c>
      <c r="D55" s="348" t="s">
        <v>878</v>
      </c>
      <c r="E55" s="1001">
        <v>0</v>
      </c>
      <c r="F55" s="237">
        <f>ROUND(E55*(F54+F50),0)</f>
        <v>0</v>
      </c>
      <c r="G55" s="2357"/>
      <c r="H55" s="2360"/>
      <c r="I55" s="2361"/>
    </row>
    <row r="56" spans="1:9" ht="20.100000000000001" customHeight="1" thickBot="1">
      <c r="A56" s="2404" t="s">
        <v>1685</v>
      </c>
      <c r="B56" s="2405"/>
      <c r="C56" s="2405"/>
      <c r="D56" s="2405"/>
      <c r="E56" s="2405"/>
      <c r="F56" s="264">
        <f>SUM(F50,F54,F55)</f>
        <v>0</v>
      </c>
      <c r="G56" s="2391"/>
      <c r="H56" s="2392"/>
      <c r="I56" s="2393"/>
    </row>
    <row r="57" spans="1:9" ht="20.100000000000001" customHeight="1" thickBot="1">
      <c r="A57" s="160"/>
      <c r="B57" s="160"/>
      <c r="C57" s="160"/>
      <c r="D57" s="160"/>
      <c r="E57" s="160"/>
      <c r="F57" s="157"/>
      <c r="G57" s="157"/>
      <c r="H57" s="144"/>
    </row>
    <row r="58" spans="1:9" s="284" customFormat="1" ht="36.75" customHeight="1" thickBot="1">
      <c r="A58" s="2414" t="s">
        <v>82</v>
      </c>
      <c r="B58" s="2113"/>
      <c r="C58" s="296" t="s">
        <v>87</v>
      </c>
      <c r="D58" s="296" t="s">
        <v>101</v>
      </c>
      <c r="E58" s="296" t="s">
        <v>706</v>
      </c>
      <c r="F58" s="296" t="s">
        <v>102</v>
      </c>
      <c r="G58" s="296" t="s">
        <v>164</v>
      </c>
      <c r="H58" s="296" t="s">
        <v>575</v>
      </c>
      <c r="I58" s="297" t="s">
        <v>576</v>
      </c>
    </row>
    <row r="59" spans="1:9" s="284" customFormat="1" ht="20.100000000000001" customHeight="1">
      <c r="A59" s="2378" t="s">
        <v>160</v>
      </c>
      <c r="B59" s="2379"/>
      <c r="C59" s="298" t="s">
        <v>141</v>
      </c>
      <c r="D59" s="1002">
        <v>0</v>
      </c>
      <c r="E59" s="1002">
        <v>0</v>
      </c>
      <c r="F59" s="260">
        <f t="shared" ref="F59:F65" si="4">E59*D59</f>
        <v>0</v>
      </c>
      <c r="G59" s="1026"/>
      <c r="H59" s="299"/>
      <c r="I59" s="1005">
        <v>0</v>
      </c>
    </row>
    <row r="60" spans="1:9" s="284" customFormat="1" ht="20.100000000000001" customHeight="1">
      <c r="A60" s="2372" t="s">
        <v>1057</v>
      </c>
      <c r="B60" s="2373"/>
      <c r="C60" s="300" t="s">
        <v>141</v>
      </c>
      <c r="D60" s="1003">
        <v>0</v>
      </c>
      <c r="E60" s="1003">
        <v>0</v>
      </c>
      <c r="F60" s="261">
        <f t="shared" si="4"/>
        <v>0</v>
      </c>
      <c r="G60" s="1027"/>
      <c r="H60" s="301"/>
      <c r="I60" s="1006">
        <v>0</v>
      </c>
    </row>
    <row r="61" spans="1:9" s="284" customFormat="1" ht="20.100000000000001" customHeight="1">
      <c r="A61" s="2372" t="s">
        <v>1597</v>
      </c>
      <c r="B61" s="2373"/>
      <c r="C61" s="300" t="s">
        <v>141</v>
      </c>
      <c r="D61" s="1003">
        <v>0</v>
      </c>
      <c r="E61" s="1003">
        <v>0</v>
      </c>
      <c r="F61" s="261">
        <f t="shared" si="4"/>
        <v>0</v>
      </c>
      <c r="G61" s="1027"/>
      <c r="H61" s="301"/>
      <c r="I61" s="1006">
        <v>0</v>
      </c>
    </row>
    <row r="62" spans="1:9" s="284" customFormat="1" ht="20.100000000000001" customHeight="1">
      <c r="A62" s="2372" t="s">
        <v>161</v>
      </c>
      <c r="B62" s="2373"/>
      <c r="C62" s="300" t="s">
        <v>141</v>
      </c>
      <c r="D62" s="1003">
        <v>0</v>
      </c>
      <c r="E62" s="1003">
        <v>0</v>
      </c>
      <c r="F62" s="261">
        <f>E62*D62</f>
        <v>0</v>
      </c>
      <c r="G62" s="1027"/>
      <c r="H62" s="301"/>
      <c r="I62" s="1006">
        <v>0</v>
      </c>
    </row>
    <row r="63" spans="1:9" s="284" customFormat="1" ht="20.100000000000001" customHeight="1">
      <c r="A63" s="2372" t="s">
        <v>577</v>
      </c>
      <c r="B63" s="2373"/>
      <c r="C63" s="300" t="s">
        <v>141</v>
      </c>
      <c r="D63" s="1003">
        <v>0</v>
      </c>
      <c r="E63" s="1003">
        <v>0</v>
      </c>
      <c r="F63" s="261">
        <f>E63*D63</f>
        <v>0</v>
      </c>
      <c r="G63" s="1027"/>
      <c r="H63" s="301"/>
      <c r="I63" s="1006">
        <v>0</v>
      </c>
    </row>
    <row r="64" spans="1:9" s="284" customFormat="1" ht="20.100000000000001" customHeight="1">
      <c r="A64" s="2372" t="s">
        <v>846</v>
      </c>
      <c r="B64" s="2373"/>
      <c r="C64" s="300" t="s">
        <v>141</v>
      </c>
      <c r="D64" s="1003">
        <v>0</v>
      </c>
      <c r="E64" s="1003">
        <v>0</v>
      </c>
      <c r="F64" s="261">
        <f t="shared" si="4"/>
        <v>0</v>
      </c>
      <c r="G64" s="1027"/>
      <c r="H64" s="301"/>
      <c r="I64" s="1006">
        <v>0</v>
      </c>
    </row>
    <row r="65" spans="1:9" s="284" customFormat="1" ht="20.100000000000001" customHeight="1">
      <c r="A65" s="2372" t="s">
        <v>841</v>
      </c>
      <c r="B65" s="2373"/>
      <c r="C65" s="300" t="s">
        <v>141</v>
      </c>
      <c r="D65" s="1003">
        <v>0</v>
      </c>
      <c r="E65" s="1003">
        <v>0</v>
      </c>
      <c r="F65" s="261">
        <f t="shared" si="4"/>
        <v>0</v>
      </c>
      <c r="G65" s="1027"/>
      <c r="H65" s="301"/>
      <c r="I65" s="1006">
        <v>0</v>
      </c>
    </row>
    <row r="66" spans="1:9" s="284" customFormat="1" ht="20.100000000000001" customHeight="1">
      <c r="A66" s="2372" t="s">
        <v>231</v>
      </c>
      <c r="B66" s="2373"/>
      <c r="C66" s="300" t="s">
        <v>141</v>
      </c>
      <c r="D66" s="1003">
        <v>0</v>
      </c>
      <c r="E66" s="1003">
        <v>0</v>
      </c>
      <c r="F66" s="261">
        <f>E66*D66</f>
        <v>0</v>
      </c>
      <c r="G66" s="1027"/>
      <c r="H66" s="301"/>
      <c r="I66" s="1006">
        <v>0</v>
      </c>
    </row>
    <row r="67" spans="1:9" s="284" customFormat="1" ht="20.100000000000001" customHeight="1" thickBot="1">
      <c r="A67" s="2408" t="s">
        <v>238</v>
      </c>
      <c r="B67" s="2409"/>
      <c r="C67" s="302"/>
      <c r="D67" s="302"/>
      <c r="E67" s="302"/>
      <c r="F67" s="265">
        <f>SUM(F59:F66)</f>
        <v>0</v>
      </c>
      <c r="G67" s="1028"/>
      <c r="H67" s="309" t="s">
        <v>1402</v>
      </c>
      <c r="I67" s="266">
        <f>SUM(I59:I66)</f>
        <v>0</v>
      </c>
    </row>
    <row r="68" spans="1:9" s="284" customFormat="1" ht="20.100000000000001" customHeight="1" thickTop="1">
      <c r="A68" s="2410" t="s">
        <v>861</v>
      </c>
      <c r="B68" s="2411"/>
      <c r="C68" s="298" t="s">
        <v>141</v>
      </c>
      <c r="D68" s="1002">
        <v>0</v>
      </c>
      <c r="E68" s="1002">
        <v>0</v>
      </c>
      <c r="F68" s="260">
        <f>E68*D68</f>
        <v>0</v>
      </c>
      <c r="G68" s="1026"/>
      <c r="H68" s="1064" t="s">
        <v>1403</v>
      </c>
      <c r="I68" s="310" t="s">
        <v>1116</v>
      </c>
    </row>
    <row r="69" spans="1:9" s="284" customFormat="1" ht="20.100000000000001" customHeight="1" thickBot="1">
      <c r="A69" s="2412" t="s">
        <v>155</v>
      </c>
      <c r="B69" s="2413"/>
      <c r="C69" s="303" t="s">
        <v>141</v>
      </c>
      <c r="D69" s="1004">
        <v>0</v>
      </c>
      <c r="E69" s="1004">
        <v>0</v>
      </c>
      <c r="F69" s="262">
        <f>E69*D69</f>
        <v>0</v>
      </c>
      <c r="G69" s="1029"/>
      <c r="H69" s="1065" t="s">
        <v>1404</v>
      </c>
      <c r="I69" s="311" t="s">
        <v>1116</v>
      </c>
    </row>
    <row r="70" spans="1:9" s="305" customFormat="1" ht="20.100000000000001" customHeight="1" thickTop="1" thickBot="1">
      <c r="A70" s="2092" t="s">
        <v>156</v>
      </c>
      <c r="B70" s="2093"/>
      <c r="C70" s="304"/>
      <c r="D70" s="304"/>
      <c r="E70" s="304"/>
      <c r="F70" s="267">
        <f>SUM(F67:F69)</f>
        <v>0</v>
      </c>
      <c r="G70" s="1030"/>
      <c r="H70" s="312" t="s">
        <v>1414</v>
      </c>
      <c r="I70" s="313">
        <f>I67</f>
        <v>0</v>
      </c>
    </row>
    <row r="71" spans="1:9" s="283" customFormat="1" ht="15">
      <c r="A71" s="285"/>
      <c r="C71" s="406"/>
      <c r="D71" s="406"/>
      <c r="E71" s="406"/>
      <c r="F71" s="407" t="s">
        <v>1873</v>
      </c>
      <c r="G71" s="407"/>
      <c r="H71" s="408"/>
      <c r="I71" s="407" t="s">
        <v>1405</v>
      </c>
    </row>
    <row r="72" spans="1:9" s="284" customFormat="1" ht="15.6">
      <c r="A72" s="338"/>
      <c r="I72" s="295"/>
    </row>
  </sheetData>
  <dataConsolidate link="1"/>
  <mergeCells count="77">
    <mergeCell ref="G35:I35"/>
    <mergeCell ref="G34:I34"/>
    <mergeCell ref="B33:F33"/>
    <mergeCell ref="B40:F40"/>
    <mergeCell ref="G40:I40"/>
    <mergeCell ref="G36:I36"/>
    <mergeCell ref="G41:I41"/>
    <mergeCell ref="G42:I42"/>
    <mergeCell ref="G44:I44"/>
    <mergeCell ref="G37:I37"/>
    <mergeCell ref="G38:I38"/>
    <mergeCell ref="G39:I39"/>
    <mergeCell ref="G43:I43"/>
    <mergeCell ref="G32:I32"/>
    <mergeCell ref="G28:I28"/>
    <mergeCell ref="G29:I29"/>
    <mergeCell ref="G30:I30"/>
    <mergeCell ref="G33:I33"/>
    <mergeCell ref="A56:E56"/>
    <mergeCell ref="A50:E50"/>
    <mergeCell ref="A54:E54"/>
    <mergeCell ref="A70:B70"/>
    <mergeCell ref="A66:B66"/>
    <mergeCell ref="A67:B67"/>
    <mergeCell ref="A68:B68"/>
    <mergeCell ref="A69:B69"/>
    <mergeCell ref="A61:B61"/>
    <mergeCell ref="A62:B62"/>
    <mergeCell ref="A63:B63"/>
    <mergeCell ref="A64:B64"/>
    <mergeCell ref="A65:B65"/>
    <mergeCell ref="A58:B58"/>
    <mergeCell ref="A59:B59"/>
    <mergeCell ref="A60:B60"/>
    <mergeCell ref="A4:B4"/>
    <mergeCell ref="C4:F4"/>
    <mergeCell ref="G4:I4"/>
    <mergeCell ref="G9:I9"/>
    <mergeCell ref="G5:I5"/>
    <mergeCell ref="G6:I6"/>
    <mergeCell ref="A5:B5"/>
    <mergeCell ref="C5:F5"/>
    <mergeCell ref="A6:B6"/>
    <mergeCell ref="C6:F6"/>
    <mergeCell ref="G25:I25"/>
    <mergeCell ref="G26:I26"/>
    <mergeCell ref="G27:I27"/>
    <mergeCell ref="G10:I10"/>
    <mergeCell ref="G11:I11"/>
    <mergeCell ref="G13:I13"/>
    <mergeCell ref="G14:I14"/>
    <mergeCell ref="G15:I15"/>
    <mergeCell ref="G12:I12"/>
    <mergeCell ref="G17:I17"/>
    <mergeCell ref="G18:I18"/>
    <mergeCell ref="G19:I19"/>
    <mergeCell ref="G20:I20"/>
    <mergeCell ref="G21:I21"/>
    <mergeCell ref="G50:I50"/>
    <mergeCell ref="G54:I54"/>
    <mergeCell ref="G45:I45"/>
    <mergeCell ref="G46:I46"/>
    <mergeCell ref="G48:I48"/>
    <mergeCell ref="G49:I49"/>
    <mergeCell ref="G47:I47"/>
    <mergeCell ref="G56:I56"/>
    <mergeCell ref="G51:I51"/>
    <mergeCell ref="G52:I52"/>
    <mergeCell ref="G53:I53"/>
    <mergeCell ref="G55:I55"/>
    <mergeCell ref="B18:F18"/>
    <mergeCell ref="B13:F13"/>
    <mergeCell ref="B22:F22"/>
    <mergeCell ref="G23:I23"/>
    <mergeCell ref="G24:I24"/>
    <mergeCell ref="G16:I16"/>
    <mergeCell ref="G22:I22"/>
  </mergeCells>
  <phoneticPr fontId="0" type="noConversion"/>
  <dataValidations disablePrompts="1" count="1">
    <dataValidation type="list" allowBlank="1" showInputMessage="1" showErrorMessage="1" sqref="H59:H66" xr:uid="{00000000-0002-0000-1400-000000000000}">
      <formula1>yesno</formula1>
    </dataValidation>
  </dataValidations>
  <printOptions horizontalCentered="1"/>
  <pageMargins left="0.5" right="0.5" top="1" bottom="1" header="0.5" footer="0.5"/>
  <pageSetup scale="25" orientation="landscape" horizontalDpi="300" verticalDpi="300" r:id="rId1"/>
  <headerFooter alignWithMargins="0">
    <oddHeader>&amp;C&amp;"Arial,Bold"&amp;12&amp;UProject Activity 8: Environmental Permits</oddHeader>
    <oddFooter>&amp;L&amp;F
&amp;A&amp;CPage &amp;P of &amp;N&amp;R&amp;D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N72"/>
  <sheetViews>
    <sheetView showGridLines="0" zoomScaleNormal="100" zoomScaleSheetLayoutView="100" workbookViewId="0"/>
  </sheetViews>
  <sheetFormatPr defaultColWidth="9.109375" defaultRowHeight="13.2"/>
  <cols>
    <col min="1" max="1" width="121.33203125" style="247" customWidth="1"/>
    <col min="2" max="16384" width="9.109375" style="245"/>
  </cols>
  <sheetData>
    <row r="1" spans="1:14" s="246" customFormat="1">
      <c r="A1" s="578" t="s">
        <v>1265</v>
      </c>
    </row>
    <row r="2" spans="1:14">
      <c r="N2" s="245" t="s">
        <v>400</v>
      </c>
    </row>
    <row r="4" spans="1:14" s="249" customFormat="1" ht="26.4">
      <c r="A4" s="248" t="s">
        <v>1266</v>
      </c>
    </row>
    <row r="5" spans="1:14" s="249" customFormat="1">
      <c r="A5" s="248"/>
    </row>
    <row r="6" spans="1:14" s="249" customFormat="1" ht="39.6">
      <c r="A6" s="248" t="s">
        <v>1267</v>
      </c>
    </row>
    <row r="7" spans="1:14" s="249" customFormat="1">
      <c r="A7" s="248"/>
    </row>
    <row r="8" spans="1:14" s="249" customFormat="1" ht="79.2">
      <c r="A8" s="248" t="s">
        <v>1268</v>
      </c>
    </row>
    <row r="9" spans="1:14" s="249" customFormat="1">
      <c r="A9" s="248"/>
    </row>
    <row r="10" spans="1:14" s="249" customFormat="1" ht="39.6">
      <c r="A10" s="248" t="s">
        <v>1269</v>
      </c>
    </row>
    <row r="11" spans="1:14" s="249" customFormat="1" ht="189" customHeight="1">
      <c r="A11" s="248"/>
    </row>
    <row r="12" spans="1:14" s="249" customFormat="1" ht="66">
      <c r="A12" s="248" t="s">
        <v>1270</v>
      </c>
    </row>
    <row r="13" spans="1:14" s="249" customFormat="1">
      <c r="A13" s="248"/>
    </row>
    <row r="14" spans="1:14" s="249" customFormat="1" ht="25.5" customHeight="1">
      <c r="A14" s="248" t="s">
        <v>1271</v>
      </c>
    </row>
    <row r="15" spans="1:14" s="249" customFormat="1">
      <c r="A15" s="248"/>
    </row>
    <row r="16" spans="1:14" s="249" customFormat="1">
      <c r="A16" s="248" t="s">
        <v>1272</v>
      </c>
    </row>
    <row r="17" spans="1:1" s="249" customFormat="1">
      <c r="A17" s="248"/>
    </row>
    <row r="18" spans="1:1" s="249" customFormat="1" ht="63.75" customHeight="1">
      <c r="A18" s="248" t="s">
        <v>1522</v>
      </c>
    </row>
    <row r="19" spans="1:1" s="249" customFormat="1">
      <c r="A19" s="248"/>
    </row>
    <row r="20" spans="1:1" s="249" customFormat="1" ht="63.75" customHeight="1">
      <c r="A20" s="248" t="s">
        <v>1273</v>
      </c>
    </row>
    <row r="21" spans="1:1" s="249" customFormat="1">
      <c r="A21" s="248"/>
    </row>
    <row r="22" spans="1:1" s="249" customFormat="1" ht="38.25" customHeight="1">
      <c r="A22" s="248" t="s">
        <v>1274</v>
      </c>
    </row>
    <row r="23" spans="1:1" s="249" customFormat="1">
      <c r="A23" s="250"/>
    </row>
    <row r="24" spans="1:1" s="249" customFormat="1" ht="39.6">
      <c r="A24" s="248" t="s">
        <v>1275</v>
      </c>
    </row>
    <row r="25" spans="1:1" s="249" customFormat="1">
      <c r="A25" s="248"/>
    </row>
    <row r="26" spans="1:1" s="249" customFormat="1" ht="39.6">
      <c r="A26" s="248" t="s">
        <v>1276</v>
      </c>
    </row>
    <row r="27" spans="1:1" s="249" customFormat="1">
      <c r="A27" s="250"/>
    </row>
    <row r="28" spans="1:1" s="249" customFormat="1" ht="39.6">
      <c r="A28" s="248" t="s">
        <v>1277</v>
      </c>
    </row>
    <row r="29" spans="1:1" s="249" customFormat="1">
      <c r="A29" s="248"/>
    </row>
    <row r="30" spans="1:1" s="249" customFormat="1" ht="26.4">
      <c r="A30" s="248" t="s">
        <v>1278</v>
      </c>
    </row>
    <row r="31" spans="1:1" s="249" customFormat="1">
      <c r="A31" s="250"/>
    </row>
    <row r="32" spans="1:1" s="249" customFormat="1" ht="39.6">
      <c r="A32" s="248" t="s">
        <v>1279</v>
      </c>
    </row>
    <row r="33" spans="1:1" s="249" customFormat="1">
      <c r="A33" s="250"/>
    </row>
    <row r="34" spans="1:1" s="249" customFormat="1" ht="39.6">
      <c r="A34" s="251" t="s">
        <v>1280</v>
      </c>
    </row>
    <row r="35" spans="1:1" s="249" customFormat="1">
      <c r="A35" s="248"/>
    </row>
    <row r="36" spans="1:1" s="249" customFormat="1">
      <c r="A36" s="251" t="s">
        <v>1281</v>
      </c>
    </row>
    <row r="37" spans="1:1" s="249" customFormat="1">
      <c r="A37" s="248"/>
    </row>
    <row r="38" spans="1:1" s="249" customFormat="1" ht="26.4">
      <c r="A38" s="251" t="s">
        <v>1282</v>
      </c>
    </row>
    <row r="39" spans="1:1" s="249" customFormat="1">
      <c r="A39" s="250"/>
    </row>
    <row r="40" spans="1:1" s="249" customFormat="1">
      <c r="A40" s="251" t="s">
        <v>1283</v>
      </c>
    </row>
    <row r="41" spans="1:1" s="249" customFormat="1">
      <c r="A41" s="248"/>
    </row>
    <row r="42" spans="1:1" s="249" customFormat="1" ht="26.4">
      <c r="A42" s="251" t="s">
        <v>1284</v>
      </c>
    </row>
    <row r="43" spans="1:1" s="249" customFormat="1">
      <c r="A43" s="248"/>
    </row>
    <row r="44" spans="1:1" s="249" customFormat="1">
      <c r="A44" s="251" t="s">
        <v>1285</v>
      </c>
    </row>
    <row r="45" spans="1:1" s="249" customFormat="1">
      <c r="A45" s="251"/>
    </row>
    <row r="46" spans="1:1" s="249" customFormat="1">
      <c r="A46" s="251" t="s">
        <v>1286</v>
      </c>
    </row>
    <row r="47" spans="1:1" s="249" customFormat="1">
      <c r="A47" s="251"/>
    </row>
    <row r="48" spans="1:1" s="249" customFormat="1">
      <c r="A48" s="251" t="s">
        <v>1287</v>
      </c>
    </row>
    <row r="49" spans="1:1" s="249" customFormat="1">
      <c r="A49" s="251"/>
    </row>
    <row r="50" spans="1:1" s="249" customFormat="1" ht="25.5" customHeight="1">
      <c r="A50" s="251" t="s">
        <v>1288</v>
      </c>
    </row>
    <row r="51" spans="1:1" s="249" customFormat="1">
      <c r="A51" s="251"/>
    </row>
    <row r="52" spans="1:1" s="249" customFormat="1" ht="26.4">
      <c r="A52" s="251" t="s">
        <v>1289</v>
      </c>
    </row>
    <row r="53" spans="1:1" s="249" customFormat="1">
      <c r="A53" s="251"/>
    </row>
    <row r="54" spans="1:1" s="249" customFormat="1" ht="26.4">
      <c r="A54" s="251" t="s">
        <v>1290</v>
      </c>
    </row>
    <row r="55" spans="1:1" s="249" customFormat="1">
      <c r="A55" s="248"/>
    </row>
    <row r="56" spans="1:1" s="249" customFormat="1">
      <c r="A56" s="251" t="s">
        <v>1291</v>
      </c>
    </row>
    <row r="57" spans="1:1" s="249" customFormat="1">
      <c r="A57" s="251"/>
    </row>
    <row r="58" spans="1:1" s="249" customFormat="1" ht="26.4">
      <c r="A58" s="248" t="s">
        <v>1292</v>
      </c>
    </row>
    <row r="59" spans="1:1" s="249" customFormat="1">
      <c r="A59" s="248"/>
    </row>
    <row r="60" spans="1:1" s="249" customFormat="1" ht="26.4">
      <c r="A60" s="248" t="s">
        <v>1293</v>
      </c>
    </row>
    <row r="61" spans="1:1" s="249" customFormat="1">
      <c r="A61" s="251"/>
    </row>
    <row r="62" spans="1:1" s="249" customFormat="1">
      <c r="A62" s="251"/>
    </row>
    <row r="63" spans="1:1" s="249" customFormat="1">
      <c r="A63" s="248"/>
    </row>
    <row r="64" spans="1:1" s="249" customFormat="1">
      <c r="A64" s="251"/>
    </row>
    <row r="65" spans="1:1" s="249" customFormat="1">
      <c r="A65" s="248"/>
    </row>
    <row r="66" spans="1:1" s="249" customFormat="1">
      <c r="A66" s="248"/>
    </row>
    <row r="67" spans="1:1" s="249" customFormat="1">
      <c r="A67" s="250"/>
    </row>
    <row r="68" spans="1:1" s="249" customFormat="1">
      <c r="A68" s="248"/>
    </row>
    <row r="69" spans="1:1" s="249" customFormat="1">
      <c r="A69" s="248"/>
    </row>
    <row r="70" spans="1:1" s="249" customFormat="1">
      <c r="A70" s="250"/>
    </row>
    <row r="72" spans="1:1">
      <c r="A72" s="252"/>
    </row>
  </sheetData>
  <pageMargins left="0.75" right="0.75" top="1" bottom="1" header="0.5" footer="0.5"/>
  <pageSetup scale="82" orientation="landscape" r:id="rId1"/>
  <headerFooter alignWithMargins="0">
    <oddFooter>&amp;CPage &amp;P of &amp;N</oddFooter>
  </headerFooter>
  <rowBreaks count="2" manualBreakCount="2">
    <brk id="11" man="1"/>
    <brk id="32" man="1"/>
  </row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autoPageBreaks="0"/>
  </sheetPr>
  <dimension ref="A1:V61"/>
  <sheetViews>
    <sheetView showGridLines="0" showRuler="0" zoomScaleNormal="100" zoomScaleSheetLayoutView="100" workbookViewId="0"/>
  </sheetViews>
  <sheetFormatPr defaultColWidth="9.109375" defaultRowHeight="13.2"/>
  <cols>
    <col min="1" max="1" width="6.33203125" style="5" customWidth="1"/>
    <col min="2" max="2" width="50.6640625" style="5" customWidth="1"/>
    <col min="3" max="3" width="13.44140625" style="5" customWidth="1"/>
    <col min="4" max="5" width="15.5546875" style="5" customWidth="1"/>
    <col min="6" max="6" width="15.5546875" style="412" customWidth="1"/>
    <col min="7" max="9" width="15.5546875" style="5" customWidth="1"/>
    <col min="10" max="10" width="14.44140625" style="5" customWidth="1"/>
    <col min="11" max="11" width="18.33203125" style="5" customWidth="1"/>
    <col min="12" max="12" width="15.5546875" style="5" customWidth="1"/>
    <col min="13" max="13" width="8.5546875" style="5" customWidth="1"/>
    <col min="14" max="14" width="9.44140625" style="5" customWidth="1"/>
    <col min="15" max="15" width="9.109375" style="5"/>
    <col min="16" max="22" width="9.109375" style="5" hidden="1" customWidth="1"/>
    <col min="23" max="16384" width="9.109375" style="5"/>
  </cols>
  <sheetData>
    <row r="1" spans="1:21" s="440" customFormat="1" ht="20.100000000000001" customHeight="1">
      <c r="A1" s="440" t="s">
        <v>592</v>
      </c>
      <c r="G1" s="920"/>
      <c r="H1" s="920"/>
      <c r="I1" s="920"/>
      <c r="J1" s="920"/>
      <c r="K1" s="920"/>
      <c r="L1" s="920" t="str">
        <f>'Project Information'!$B$3</f>
        <v>Enter project name &amp; description</v>
      </c>
      <c r="S1" s="1305" t="s">
        <v>1920</v>
      </c>
      <c r="T1" s="1309"/>
      <c r="U1" s="1309"/>
    </row>
    <row r="2" spans="1:21" s="440" customFormat="1" ht="20.100000000000001" customHeight="1" thickBot="1">
      <c r="A2" s="441"/>
      <c r="G2" s="920"/>
      <c r="H2" s="920"/>
      <c r="I2" s="920"/>
      <c r="J2" s="920"/>
      <c r="K2" s="920"/>
      <c r="L2" s="920" t="str">
        <f>'Project Information'!$B$1</f>
        <v>999999-1-32-01</v>
      </c>
      <c r="S2" s="1302">
        <v>4</v>
      </c>
      <c r="T2" s="156"/>
      <c r="U2" s="156"/>
    </row>
    <row r="3" spans="1:21" s="240" customFormat="1" ht="16.2" thickBot="1">
      <c r="A3" s="413"/>
      <c r="B3" s="286"/>
      <c r="S3" s="1298">
        <f>IF(C3=1,S2,0)</f>
        <v>0</v>
      </c>
      <c r="T3" s="1581"/>
      <c r="U3" s="1581"/>
    </row>
    <row r="4" spans="1:21" s="240" customFormat="1" ht="28.5" customHeight="1" thickBot="1">
      <c r="A4" s="2111" t="s">
        <v>1396</v>
      </c>
      <c r="B4" s="2112"/>
      <c r="C4" s="2113" t="s">
        <v>1397</v>
      </c>
      <c r="D4" s="2113"/>
      <c r="E4" s="2113"/>
      <c r="F4" s="2113"/>
      <c r="G4" s="2113" t="s">
        <v>1398</v>
      </c>
      <c r="H4" s="2113"/>
      <c r="I4" s="2113"/>
      <c r="J4" s="2113"/>
      <c r="K4" s="2113"/>
      <c r="L4" s="2473"/>
    </row>
    <row r="5" spans="1:21" s="240" customFormat="1" ht="28.5" customHeight="1">
      <c r="A5" s="2114" t="s">
        <v>1400</v>
      </c>
      <c r="B5" s="2115"/>
      <c r="C5" s="2116"/>
      <c r="D5" s="2116"/>
      <c r="E5" s="2116"/>
      <c r="F5" s="2116"/>
      <c r="G5" s="2116"/>
      <c r="H5" s="2116"/>
      <c r="I5" s="2116"/>
      <c r="J5" s="2116"/>
      <c r="K5" s="2116"/>
      <c r="L5" s="2472"/>
    </row>
    <row r="6" spans="1:21" s="240" customFormat="1" ht="28.5" customHeight="1" thickBot="1">
      <c r="A6" s="2108" t="s">
        <v>1399</v>
      </c>
      <c r="B6" s="2109"/>
      <c r="C6" s="2110"/>
      <c r="D6" s="2110"/>
      <c r="E6" s="2110"/>
      <c r="F6" s="2110"/>
      <c r="G6" s="2110"/>
      <c r="H6" s="2110"/>
      <c r="I6" s="2110"/>
      <c r="J6" s="2110"/>
      <c r="K6" s="2110"/>
      <c r="L6" s="2471"/>
    </row>
    <row r="7" spans="1:21" s="240" customFormat="1" ht="15.6">
      <c r="A7" s="921" t="s">
        <v>1430</v>
      </c>
      <c r="B7" s="286"/>
    </row>
    <row r="8" spans="1:21" s="240" customFormat="1" ht="15" customHeight="1" thickBot="1">
      <c r="A8" s="921"/>
      <c r="B8" s="286"/>
    </row>
    <row r="9" spans="1:21" ht="25.5" customHeight="1">
      <c r="A9" s="2465" t="s">
        <v>79</v>
      </c>
      <c r="B9" s="2451" t="s">
        <v>190</v>
      </c>
      <c r="C9" s="2451" t="s">
        <v>87</v>
      </c>
      <c r="D9" s="2451" t="s">
        <v>480</v>
      </c>
      <c r="E9" s="2451"/>
      <c r="F9" s="2451"/>
      <c r="G9" s="2451"/>
      <c r="H9" s="2451" t="s">
        <v>164</v>
      </c>
      <c r="I9" s="2451"/>
      <c r="J9" s="2451"/>
      <c r="K9" s="2451"/>
      <c r="L9" s="2458"/>
    </row>
    <row r="10" spans="1:21" ht="33.75" customHeight="1">
      <c r="A10" s="2466"/>
      <c r="B10" s="2459"/>
      <c r="C10" s="2459"/>
      <c r="D10" s="339" t="s">
        <v>45</v>
      </c>
      <c r="E10" s="339" t="s">
        <v>481</v>
      </c>
      <c r="F10" s="339" t="s">
        <v>165</v>
      </c>
      <c r="G10" s="339" t="s">
        <v>482</v>
      </c>
      <c r="H10" s="2459"/>
      <c r="I10" s="2459"/>
      <c r="J10" s="2459"/>
      <c r="K10" s="2459"/>
      <c r="L10" s="2460"/>
    </row>
    <row r="11" spans="1:21" ht="20.100000000000001" customHeight="1">
      <c r="A11" s="421"/>
      <c r="B11" s="422" t="s">
        <v>332</v>
      </c>
      <c r="C11" s="423"/>
      <c r="D11" s="424"/>
      <c r="E11" s="424"/>
      <c r="F11" s="424"/>
      <c r="G11" s="424"/>
      <c r="H11" s="2454"/>
      <c r="I11" s="2454"/>
      <c r="J11" s="2454"/>
      <c r="K11" s="2454"/>
      <c r="L11" s="2457"/>
    </row>
    <row r="12" spans="1:21" ht="30" customHeight="1">
      <c r="A12" s="365">
        <v>9.1</v>
      </c>
      <c r="B12" s="241" t="s">
        <v>1175</v>
      </c>
      <c r="C12" s="289" t="s">
        <v>100</v>
      </c>
      <c r="D12" s="990">
        <v>0</v>
      </c>
      <c r="E12" s="990">
        <v>0</v>
      </c>
      <c r="F12" s="234">
        <f>D12</f>
        <v>0</v>
      </c>
      <c r="G12" s="234">
        <f>E12*D12</f>
        <v>0</v>
      </c>
      <c r="H12" s="2089"/>
      <c r="I12" s="2089"/>
      <c r="J12" s="2089"/>
      <c r="K12" s="2089"/>
      <c r="L12" s="2428"/>
    </row>
    <row r="13" spans="1:21" ht="30" customHeight="1">
      <c r="A13" s="365">
        <v>9.1999999999999993</v>
      </c>
      <c r="B13" s="241" t="s">
        <v>95</v>
      </c>
      <c r="C13" s="289" t="s">
        <v>100</v>
      </c>
      <c r="D13" s="990">
        <v>0</v>
      </c>
      <c r="E13" s="990">
        <v>0</v>
      </c>
      <c r="F13" s="234">
        <f>D13</f>
        <v>0</v>
      </c>
      <c r="G13" s="234">
        <f t="shared" ref="G13:G23" si="0">E13*D13</f>
        <v>0</v>
      </c>
      <c r="H13" s="2089"/>
      <c r="I13" s="2089"/>
      <c r="J13" s="2089"/>
      <c r="K13" s="2089"/>
      <c r="L13" s="2428"/>
    </row>
    <row r="14" spans="1:21" ht="30" customHeight="1">
      <c r="A14" s="365">
        <v>9.3000000000000007</v>
      </c>
      <c r="B14" s="241" t="s">
        <v>871</v>
      </c>
      <c r="C14" s="289" t="s">
        <v>100</v>
      </c>
      <c r="D14" s="990">
        <v>0</v>
      </c>
      <c r="E14" s="990">
        <v>0</v>
      </c>
      <c r="F14" s="234">
        <f>D14</f>
        <v>0</v>
      </c>
      <c r="G14" s="234">
        <f t="shared" si="0"/>
        <v>0</v>
      </c>
      <c r="H14" s="2089"/>
      <c r="I14" s="2089"/>
      <c r="J14" s="2089"/>
      <c r="K14" s="2089"/>
      <c r="L14" s="2428"/>
    </row>
    <row r="15" spans="1:21" ht="30" customHeight="1">
      <c r="A15" s="365">
        <v>9.4</v>
      </c>
      <c r="B15" s="241" t="s">
        <v>184</v>
      </c>
      <c r="C15" s="289" t="s">
        <v>100</v>
      </c>
      <c r="D15" s="990">
        <v>0</v>
      </c>
      <c r="E15" s="990">
        <v>0</v>
      </c>
      <c r="F15" s="234">
        <f>D15</f>
        <v>0</v>
      </c>
      <c r="G15" s="234">
        <f t="shared" si="0"/>
        <v>0</v>
      </c>
      <c r="H15" s="2089"/>
      <c r="I15" s="2089"/>
      <c r="J15" s="2089"/>
      <c r="K15" s="2089"/>
      <c r="L15" s="2428"/>
    </row>
    <row r="16" spans="1:21" ht="30" customHeight="1">
      <c r="A16" s="365">
        <v>9.5</v>
      </c>
      <c r="B16" s="241" t="s">
        <v>872</v>
      </c>
      <c r="C16" s="289" t="s">
        <v>100</v>
      </c>
      <c r="D16" s="990">
        <v>0</v>
      </c>
      <c r="E16" s="990">
        <v>0</v>
      </c>
      <c r="F16" s="234">
        <f>D16</f>
        <v>0</v>
      </c>
      <c r="G16" s="234">
        <f t="shared" si="0"/>
        <v>0</v>
      </c>
      <c r="H16" s="2089"/>
      <c r="I16" s="2089"/>
      <c r="J16" s="2089"/>
      <c r="K16" s="2089"/>
      <c r="L16" s="2428"/>
    </row>
    <row r="17" spans="1:22" ht="30" customHeight="1">
      <c r="A17" s="365">
        <v>9.6</v>
      </c>
      <c r="B17" s="241" t="s">
        <v>1641</v>
      </c>
      <c r="C17" s="289" t="s">
        <v>85</v>
      </c>
      <c r="D17" s="289">
        <v>1</v>
      </c>
      <c r="E17" s="990">
        <v>0</v>
      </c>
      <c r="F17" s="234"/>
      <c r="G17" s="234">
        <f>E17*D17</f>
        <v>0</v>
      </c>
      <c r="H17" s="2089"/>
      <c r="I17" s="2089"/>
      <c r="J17" s="2089"/>
      <c r="K17" s="2089"/>
      <c r="L17" s="2428"/>
      <c r="M17" s="923"/>
      <c r="P17" s="1309" t="s">
        <v>1926</v>
      </c>
    </row>
    <row r="18" spans="1:22" ht="30" customHeight="1">
      <c r="A18" s="365">
        <v>9.6999999999999993</v>
      </c>
      <c r="B18" s="241" t="s">
        <v>873</v>
      </c>
      <c r="C18" s="289" t="s">
        <v>85</v>
      </c>
      <c r="D18" s="289">
        <v>1</v>
      </c>
      <c r="E18" s="990">
        <v>0</v>
      </c>
      <c r="F18" s="234"/>
      <c r="G18" s="234">
        <f t="shared" si="0"/>
        <v>0</v>
      </c>
      <c r="H18" s="2089"/>
      <c r="I18" s="2089"/>
      <c r="J18" s="2089"/>
      <c r="K18" s="2089"/>
      <c r="L18" s="2428"/>
      <c r="M18" s="923"/>
      <c r="P18" s="1308">
        <f>D19</f>
        <v>0</v>
      </c>
      <c r="Q18" s="1307"/>
      <c r="R18" s="1307"/>
    </row>
    <row r="19" spans="1:22" ht="30" customHeight="1" thickBot="1">
      <c r="A19" s="2468">
        <v>9.8000000000000007</v>
      </c>
      <c r="B19" s="2122" t="s">
        <v>2039</v>
      </c>
      <c r="C19" s="332" t="s">
        <v>1863</v>
      </c>
      <c r="D19" s="990">
        <v>0</v>
      </c>
      <c r="E19" s="2417" t="s">
        <v>1869</v>
      </c>
      <c r="F19" s="2418"/>
      <c r="G19" s="2415">
        <v>0</v>
      </c>
      <c r="H19" s="2431"/>
      <c r="I19" s="2432"/>
      <c r="J19" s="2432"/>
      <c r="K19" s="2432"/>
      <c r="L19" s="2433"/>
      <c r="M19" s="923"/>
      <c r="N19" s="408"/>
      <c r="P19" s="1305" t="s">
        <v>1925</v>
      </c>
      <c r="Q19" s="1305" t="s">
        <v>1924</v>
      </c>
      <c r="R19" s="1306" t="s">
        <v>1923</v>
      </c>
      <c r="S19" s="1306" t="s">
        <v>1922</v>
      </c>
      <c r="T19" s="1306" t="s">
        <v>42</v>
      </c>
      <c r="U19" s="1305" t="s">
        <v>1914</v>
      </c>
    </row>
    <row r="20" spans="1:22" ht="30" customHeight="1" thickBot="1">
      <c r="A20" s="2469"/>
      <c r="B20" s="2470"/>
      <c r="C20" s="332" t="s">
        <v>42</v>
      </c>
      <c r="D20" s="990">
        <v>0</v>
      </c>
      <c r="E20" s="2419"/>
      <c r="F20" s="2420"/>
      <c r="G20" s="2416"/>
      <c r="H20" s="2434"/>
      <c r="I20" s="2435"/>
      <c r="J20" s="2435"/>
      <c r="K20" s="2435"/>
      <c r="L20" s="2436"/>
      <c r="M20" s="923"/>
      <c r="N20" s="408"/>
      <c r="P20" s="1304">
        <v>16</v>
      </c>
      <c r="Q20" s="1304">
        <v>12</v>
      </c>
      <c r="R20" s="1303">
        <v>8</v>
      </c>
      <c r="S20" s="1303">
        <f>IF(($P$18)=0,0,ROUNDUP(IF((($P$18)&lt;7), (P20+(Q20*(($P$18)-1))),(P20+((6-1)*Q20)+(($P$18)-6)*R20)),0))</f>
        <v>0</v>
      </c>
      <c r="T20" s="1302">
        <v>2</v>
      </c>
      <c r="U20" s="1302">
        <v>2</v>
      </c>
      <c r="V20" s="1301" t="s">
        <v>879</v>
      </c>
    </row>
    <row r="21" spans="1:22" ht="30" customHeight="1" thickBot="1">
      <c r="A21" s="2469"/>
      <c r="B21" s="2470"/>
      <c r="C21" s="332" t="s">
        <v>1914</v>
      </c>
      <c r="D21" s="990">
        <v>0</v>
      </c>
      <c r="E21" s="2437">
        <f>V21</f>
        <v>0</v>
      </c>
      <c r="F21" s="2438"/>
      <c r="G21" s="2416"/>
      <c r="H21" s="2434"/>
      <c r="I21" s="2435"/>
      <c r="J21" s="2435"/>
      <c r="K21" s="2435"/>
      <c r="L21" s="2436"/>
      <c r="M21" s="923"/>
      <c r="N21" s="408"/>
      <c r="R21" s="1300" t="s">
        <v>1922</v>
      </c>
      <c r="S21" s="1299">
        <f>S20</f>
        <v>0</v>
      </c>
      <c r="T21" s="1298">
        <f>D20*T20</f>
        <v>0</v>
      </c>
      <c r="U21" s="1298">
        <f>D21*U20</f>
        <v>0</v>
      </c>
      <c r="V21" s="1297">
        <f>IF(SUM(S21:U21)=0,0,S21+T21+U21)</f>
        <v>0</v>
      </c>
    </row>
    <row r="22" spans="1:22" ht="33.6" customHeight="1">
      <c r="A22" s="416">
        <v>9.9</v>
      </c>
      <c r="B22" s="241" t="s">
        <v>189</v>
      </c>
      <c r="C22" s="289" t="s">
        <v>85</v>
      </c>
      <c r="D22" s="289">
        <v>1</v>
      </c>
      <c r="E22" s="990">
        <v>0</v>
      </c>
      <c r="F22" s="234"/>
      <c r="G22" s="234">
        <f t="shared" si="0"/>
        <v>0</v>
      </c>
      <c r="H22" s="2089"/>
      <c r="I22" s="2089"/>
      <c r="J22" s="2089"/>
      <c r="K22" s="2089"/>
      <c r="L22" s="2428"/>
      <c r="M22" s="923"/>
      <c r="O22" s="408"/>
    </row>
    <row r="23" spans="1:22" ht="35.1" customHeight="1">
      <c r="A23" s="416" t="s">
        <v>1651</v>
      </c>
      <c r="B23" s="319" t="s">
        <v>1637</v>
      </c>
      <c r="C23" s="289" t="s">
        <v>85</v>
      </c>
      <c r="D23" s="289">
        <v>1</v>
      </c>
      <c r="E23" s="990">
        <v>0</v>
      </c>
      <c r="F23" s="234"/>
      <c r="G23" s="234">
        <f t="shared" si="0"/>
        <v>0</v>
      </c>
      <c r="H23" s="2089"/>
      <c r="I23" s="2089"/>
      <c r="J23" s="2089"/>
      <c r="K23" s="2089"/>
      <c r="L23" s="2428"/>
    </row>
    <row r="24" spans="1:22" ht="15.6">
      <c r="A24" s="2463" t="s">
        <v>635</v>
      </c>
      <c r="B24" s="2464"/>
      <c r="C24" s="2464"/>
      <c r="D24" s="424"/>
      <c r="E24" s="424"/>
      <c r="F24" s="439">
        <f>SUM(F12:F16)</f>
        <v>0</v>
      </c>
      <c r="G24" s="439">
        <f>SUM(G12:G23)</f>
        <v>0</v>
      </c>
      <c r="H24" s="2454"/>
      <c r="I24" s="2455"/>
      <c r="J24" s="2455"/>
      <c r="K24" s="2455"/>
      <c r="L24" s="2456"/>
    </row>
    <row r="25" spans="1:22" ht="30" customHeight="1">
      <c r="A25" s="425" t="s">
        <v>79</v>
      </c>
      <c r="B25" s="339" t="s">
        <v>190</v>
      </c>
      <c r="C25" s="339" t="s">
        <v>879</v>
      </c>
      <c r="D25" s="339" t="s">
        <v>483</v>
      </c>
      <c r="E25" s="339" t="s">
        <v>484</v>
      </c>
      <c r="F25" s="339" t="s">
        <v>485</v>
      </c>
      <c r="G25" s="339" t="s">
        <v>486</v>
      </c>
      <c r="H25" s="339" t="s">
        <v>487</v>
      </c>
      <c r="I25" s="339" t="s">
        <v>488</v>
      </c>
      <c r="J25" s="339" t="s">
        <v>489</v>
      </c>
      <c r="K25" s="339" t="s">
        <v>500</v>
      </c>
      <c r="L25" s="426" t="s">
        <v>501</v>
      </c>
    </row>
    <row r="26" spans="1:22" ht="30" customHeight="1">
      <c r="A26" s="417" t="s">
        <v>502</v>
      </c>
      <c r="B26" s="241" t="s">
        <v>869</v>
      </c>
      <c r="C26" s="289">
        <f t="shared" ref="C26:C37" si="1">SUM(D26:L26)</f>
        <v>0</v>
      </c>
      <c r="D26" s="235">
        <f>'10. Structures-BDR'!G51</f>
        <v>0</v>
      </c>
      <c r="E26" s="235">
        <f>'11. Temporary Bridge'!G22</f>
        <v>0</v>
      </c>
      <c r="F26" s="235">
        <f>'12. Short Span Concrete'!G47</f>
        <v>0</v>
      </c>
      <c r="G26" s="289">
        <f>'13. Medium Span Concrete '!G77</f>
        <v>0</v>
      </c>
      <c r="H26" s="289">
        <f>'14. Structures-Structural Steel'!G83</f>
        <v>0</v>
      </c>
      <c r="I26" s="289">
        <f>'15.Str.-Segmental Concrete'!G99</f>
        <v>0</v>
      </c>
      <c r="J26" s="289">
        <f>'16. Structures-Movable Span'!G127</f>
        <v>0</v>
      </c>
      <c r="K26" s="414"/>
      <c r="L26" s="418"/>
    </row>
    <row r="27" spans="1:22" ht="30" customHeight="1">
      <c r="A27" s="417" t="s">
        <v>502</v>
      </c>
      <c r="B27" s="241" t="s">
        <v>870</v>
      </c>
      <c r="C27" s="289">
        <f t="shared" si="1"/>
        <v>0</v>
      </c>
      <c r="D27" s="289"/>
      <c r="E27" s="235"/>
      <c r="F27" s="235"/>
      <c r="G27" s="289"/>
      <c r="H27" s="289"/>
      <c r="I27" s="289"/>
      <c r="J27" s="289"/>
      <c r="K27" s="414"/>
      <c r="L27" s="418"/>
    </row>
    <row r="28" spans="1:22" ht="30" customHeight="1">
      <c r="A28" s="417" t="s">
        <v>502</v>
      </c>
      <c r="B28" s="241" t="s">
        <v>503</v>
      </c>
      <c r="C28" s="289">
        <f t="shared" si="1"/>
        <v>0</v>
      </c>
      <c r="D28" s="235"/>
      <c r="E28" s="235"/>
      <c r="F28" s="235"/>
      <c r="G28" s="289"/>
      <c r="H28" s="289"/>
      <c r="I28" s="289"/>
      <c r="J28" s="289"/>
      <c r="K28" s="414"/>
      <c r="L28" s="418"/>
    </row>
    <row r="29" spans="1:22" ht="30" customHeight="1">
      <c r="A29" s="417" t="s">
        <v>502</v>
      </c>
      <c r="B29" s="241" t="s">
        <v>504</v>
      </c>
      <c r="C29" s="289">
        <f t="shared" si="1"/>
        <v>0</v>
      </c>
      <c r="D29" s="235"/>
      <c r="E29" s="235"/>
      <c r="F29" s="235"/>
      <c r="G29" s="289"/>
      <c r="H29" s="289"/>
      <c r="I29" s="289"/>
      <c r="J29" s="289"/>
      <c r="K29" s="414"/>
      <c r="L29" s="418"/>
    </row>
    <row r="30" spans="1:22" ht="30" customHeight="1">
      <c r="A30" s="417" t="s">
        <v>502</v>
      </c>
      <c r="B30" s="241" t="s">
        <v>505</v>
      </c>
      <c r="C30" s="289">
        <f t="shared" si="1"/>
        <v>0</v>
      </c>
      <c r="D30" s="235"/>
      <c r="E30" s="235"/>
      <c r="F30" s="235"/>
      <c r="G30" s="289"/>
      <c r="H30" s="289"/>
      <c r="I30" s="289"/>
      <c r="J30" s="289"/>
      <c r="K30" s="414"/>
      <c r="L30" s="418"/>
    </row>
    <row r="31" spans="1:22" ht="30" customHeight="1">
      <c r="A31" s="417" t="s">
        <v>502</v>
      </c>
      <c r="B31" s="241" t="s">
        <v>506</v>
      </c>
      <c r="C31" s="289">
        <f t="shared" si="1"/>
        <v>0</v>
      </c>
      <c r="D31" s="235"/>
      <c r="E31" s="235"/>
      <c r="F31" s="235"/>
      <c r="G31" s="289"/>
      <c r="H31" s="289"/>
      <c r="I31" s="289"/>
      <c r="J31" s="289"/>
      <c r="K31" s="414"/>
      <c r="L31" s="418"/>
    </row>
    <row r="32" spans="1:22" ht="30" customHeight="1">
      <c r="A32" s="417" t="s">
        <v>502</v>
      </c>
      <c r="B32" s="241" t="s">
        <v>507</v>
      </c>
      <c r="C32" s="289">
        <f t="shared" si="1"/>
        <v>0</v>
      </c>
      <c r="D32" s="235"/>
      <c r="E32" s="235"/>
      <c r="F32" s="235"/>
      <c r="G32" s="289"/>
      <c r="H32" s="289"/>
      <c r="I32" s="289"/>
      <c r="J32" s="289"/>
      <c r="K32" s="414"/>
      <c r="L32" s="418"/>
    </row>
    <row r="33" spans="1:12" ht="30" customHeight="1">
      <c r="A33" s="417" t="s">
        <v>502</v>
      </c>
      <c r="B33" s="241" t="s">
        <v>508</v>
      </c>
      <c r="C33" s="289">
        <f t="shared" si="1"/>
        <v>0</v>
      </c>
      <c r="D33" s="235"/>
      <c r="E33" s="235"/>
      <c r="F33" s="235"/>
      <c r="G33" s="289"/>
      <c r="H33" s="289"/>
      <c r="I33" s="289"/>
      <c r="J33" s="289"/>
      <c r="K33" s="414"/>
      <c r="L33" s="418"/>
    </row>
    <row r="34" spans="1:12" ht="30" customHeight="1">
      <c r="A34" s="417" t="s">
        <v>502</v>
      </c>
      <c r="B34" s="241" t="s">
        <v>509</v>
      </c>
      <c r="C34" s="289">
        <f t="shared" si="1"/>
        <v>0</v>
      </c>
      <c r="D34" s="235"/>
      <c r="E34" s="235"/>
      <c r="F34" s="235"/>
      <c r="G34" s="289"/>
      <c r="H34" s="289"/>
      <c r="I34" s="289"/>
      <c r="J34" s="289"/>
      <c r="K34" s="414"/>
      <c r="L34" s="418"/>
    </row>
    <row r="35" spans="1:12" ht="30" customHeight="1">
      <c r="A35" s="417" t="s">
        <v>502</v>
      </c>
      <c r="B35" s="241" t="s">
        <v>510</v>
      </c>
      <c r="C35" s="289">
        <f t="shared" si="1"/>
        <v>0</v>
      </c>
      <c r="D35" s="235"/>
      <c r="E35" s="235"/>
      <c r="F35" s="235"/>
      <c r="G35" s="289"/>
      <c r="H35" s="289"/>
      <c r="I35" s="289"/>
      <c r="J35" s="289"/>
      <c r="K35" s="414"/>
      <c r="L35" s="418"/>
    </row>
    <row r="36" spans="1:12" ht="30" customHeight="1">
      <c r="A36" s="417" t="s">
        <v>511</v>
      </c>
      <c r="B36" s="241" t="s">
        <v>876</v>
      </c>
      <c r="C36" s="289">
        <f t="shared" si="1"/>
        <v>0</v>
      </c>
      <c r="D36" s="415"/>
      <c r="E36" s="415"/>
      <c r="F36" s="415"/>
      <c r="G36" s="414"/>
      <c r="H36" s="414"/>
      <c r="I36" s="414"/>
      <c r="J36" s="414"/>
      <c r="K36" s="289">
        <f>'17. Str-Retaining Walls'!G36</f>
        <v>0</v>
      </c>
      <c r="L36" s="418"/>
    </row>
    <row r="37" spans="1:12" ht="30" customHeight="1">
      <c r="A37" s="419" t="s">
        <v>512</v>
      </c>
      <c r="B37" s="241" t="s">
        <v>877</v>
      </c>
      <c r="C37" s="289">
        <f t="shared" si="1"/>
        <v>0</v>
      </c>
      <c r="D37" s="415"/>
      <c r="E37" s="415"/>
      <c r="F37" s="415"/>
      <c r="G37" s="414"/>
      <c r="H37" s="414"/>
      <c r="I37" s="414"/>
      <c r="J37" s="414"/>
      <c r="K37" s="414"/>
      <c r="L37" s="378">
        <f>'18. Structures-Miscellaneous'!G55</f>
        <v>0</v>
      </c>
    </row>
    <row r="38" spans="1:12" ht="48" customHeight="1">
      <c r="A38" s="2463" t="s">
        <v>1444</v>
      </c>
      <c r="B38" s="2467"/>
      <c r="C38" s="424">
        <f>SUM(C26:C37)</f>
        <v>0</v>
      </c>
      <c r="D38" s="424">
        <f t="shared" ref="D38:L38" si="2">SUM(D26:D37)</f>
        <v>0</v>
      </c>
      <c r="E38" s="424">
        <f>SUM(E26:E37)</f>
        <v>0</v>
      </c>
      <c r="F38" s="424">
        <f t="shared" si="2"/>
        <v>0</v>
      </c>
      <c r="G38" s="424">
        <f t="shared" si="2"/>
        <v>0</v>
      </c>
      <c r="H38" s="424">
        <f t="shared" si="2"/>
        <v>0</v>
      </c>
      <c r="I38" s="424">
        <f t="shared" si="2"/>
        <v>0</v>
      </c>
      <c r="J38" s="424">
        <f t="shared" si="2"/>
        <v>0</v>
      </c>
      <c r="K38" s="424">
        <f t="shared" si="2"/>
        <v>0</v>
      </c>
      <c r="L38" s="427">
        <f t="shared" si="2"/>
        <v>0</v>
      </c>
    </row>
    <row r="39" spans="1:12" ht="30" customHeight="1">
      <c r="A39" s="425" t="s">
        <v>79</v>
      </c>
      <c r="B39" s="339" t="s">
        <v>190</v>
      </c>
      <c r="C39" s="339" t="s">
        <v>87</v>
      </c>
      <c r="D39" s="339" t="s">
        <v>45</v>
      </c>
      <c r="E39" s="339" t="s">
        <v>481</v>
      </c>
      <c r="F39" s="339" t="s">
        <v>482</v>
      </c>
      <c r="G39" s="2452" t="s">
        <v>164</v>
      </c>
      <c r="H39" s="2452"/>
      <c r="I39" s="2452"/>
      <c r="J39" s="2452"/>
      <c r="K39" s="2452"/>
      <c r="L39" s="2453"/>
    </row>
    <row r="40" spans="1:12" ht="30" customHeight="1">
      <c r="A40" s="384">
        <v>9.11</v>
      </c>
      <c r="B40" s="390" t="s">
        <v>133</v>
      </c>
      <c r="C40" s="332" t="s">
        <v>85</v>
      </c>
      <c r="D40" s="382">
        <v>1</v>
      </c>
      <c r="E40" s="990">
        <v>0</v>
      </c>
      <c r="F40" s="234">
        <f>E40*D40</f>
        <v>0</v>
      </c>
      <c r="G40" s="2089"/>
      <c r="H40" s="2089"/>
      <c r="I40" s="2089"/>
      <c r="J40" s="2089"/>
      <c r="K40" s="2089"/>
      <c r="L40" s="2428"/>
    </row>
    <row r="41" spans="1:12" ht="30" customHeight="1">
      <c r="A41" s="384">
        <v>9.1199999999999992</v>
      </c>
      <c r="B41" s="390" t="s">
        <v>82</v>
      </c>
      <c r="C41" s="332" t="s">
        <v>85</v>
      </c>
      <c r="D41" s="382">
        <v>1</v>
      </c>
      <c r="E41" s="237">
        <f>F60</f>
        <v>0</v>
      </c>
      <c r="F41" s="234">
        <f>ROUND((E41*D41),0)</f>
        <v>0</v>
      </c>
      <c r="G41" s="2089" t="s">
        <v>578</v>
      </c>
      <c r="H41" s="2089"/>
      <c r="I41" s="2089"/>
      <c r="J41" s="2089"/>
      <c r="K41" s="2089"/>
      <c r="L41" s="2428"/>
    </row>
    <row r="42" spans="1:12" ht="30" customHeight="1">
      <c r="A42" s="442">
        <v>9.1300000000000008</v>
      </c>
      <c r="B42" s="390" t="s">
        <v>307</v>
      </c>
      <c r="C42" s="332" t="s">
        <v>85</v>
      </c>
      <c r="D42" s="443" t="s">
        <v>878</v>
      </c>
      <c r="E42" s="993">
        <v>0</v>
      </c>
      <c r="F42" s="234">
        <f>ROUND(($G$24+$C$38)*E42,0)</f>
        <v>0</v>
      </c>
      <c r="G42" s="2089"/>
      <c r="H42" s="2089"/>
      <c r="I42" s="2089"/>
      <c r="J42" s="2089"/>
      <c r="K42" s="2089"/>
      <c r="L42" s="2428"/>
    </row>
    <row r="43" spans="1:12" ht="30" customHeight="1">
      <c r="A43" s="442">
        <v>9.14</v>
      </c>
      <c r="B43" s="390" t="s">
        <v>92</v>
      </c>
      <c r="C43" s="332" t="s">
        <v>85</v>
      </c>
      <c r="D43" s="444">
        <v>1</v>
      </c>
      <c r="E43" s="997">
        <v>0</v>
      </c>
      <c r="F43" s="234">
        <f>ROUND((E43*D43),0)</f>
        <v>0</v>
      </c>
      <c r="G43" s="2089"/>
      <c r="H43" s="2089"/>
      <c r="I43" s="2089"/>
      <c r="J43" s="2089"/>
      <c r="K43" s="2089"/>
      <c r="L43" s="2428"/>
    </row>
    <row r="44" spans="1:12" ht="30" customHeight="1">
      <c r="A44" s="442">
        <v>9.15</v>
      </c>
      <c r="B44" s="390" t="s">
        <v>169</v>
      </c>
      <c r="C44" s="332" t="s">
        <v>85</v>
      </c>
      <c r="D44" s="443" t="s">
        <v>878</v>
      </c>
      <c r="E44" s="993">
        <v>0</v>
      </c>
      <c r="F44" s="234">
        <f>ROUND(($G$24+$C$38)*E44,0)</f>
        <v>0</v>
      </c>
      <c r="G44" s="2089"/>
      <c r="H44" s="2089"/>
      <c r="I44" s="2089"/>
      <c r="J44" s="2089"/>
      <c r="K44" s="2089"/>
      <c r="L44" s="2428"/>
    </row>
    <row r="45" spans="1:12" ht="30" customHeight="1">
      <c r="A45" s="2463" t="s">
        <v>636</v>
      </c>
      <c r="B45" s="2464"/>
      <c r="C45" s="2464"/>
      <c r="D45" s="436"/>
      <c r="E45" s="424"/>
      <c r="F45" s="439">
        <f>SUM(F40:F44)</f>
        <v>0</v>
      </c>
      <c r="G45" s="2426"/>
      <c r="H45" s="2426"/>
      <c r="I45" s="2426"/>
      <c r="J45" s="2426"/>
      <c r="K45" s="2426"/>
      <c r="L45" s="2427"/>
    </row>
    <row r="46" spans="1:12" s="438" customFormat="1" ht="35.1" customHeight="1">
      <c r="A46" s="388">
        <v>9.16</v>
      </c>
      <c r="B46" s="390" t="s">
        <v>78</v>
      </c>
      <c r="C46" s="332" t="s">
        <v>85</v>
      </c>
      <c r="D46" s="446">
        <v>1</v>
      </c>
      <c r="E46" s="997">
        <v>0</v>
      </c>
      <c r="F46" s="234">
        <f>ROUND((E46*D46),0)</f>
        <v>0</v>
      </c>
      <c r="G46" s="2089"/>
      <c r="H46" s="2089"/>
      <c r="I46" s="2089"/>
      <c r="J46" s="2089"/>
      <c r="K46" s="2089"/>
      <c r="L46" s="2428"/>
    </row>
    <row r="47" spans="1:12" ht="12.75" customHeight="1" thickBot="1">
      <c r="A47" s="2461" t="s">
        <v>214</v>
      </c>
      <c r="B47" s="2462"/>
      <c r="C47" s="2462"/>
      <c r="D47" s="437"/>
      <c r="E47" s="437"/>
      <c r="F47" s="445">
        <f>F46+F45+G24</f>
        <v>0</v>
      </c>
      <c r="G47" s="2429"/>
      <c r="H47" s="2429"/>
      <c r="I47" s="2429"/>
      <c r="J47" s="2429"/>
      <c r="K47" s="2429"/>
      <c r="L47" s="2430"/>
    </row>
    <row r="48" spans="1:12" s="284" customFormat="1" ht="36.75" customHeight="1" thickBot="1">
      <c r="A48" s="409"/>
      <c r="B48" s="409"/>
      <c r="C48" s="409"/>
      <c r="D48" s="359"/>
      <c r="E48" s="359"/>
      <c r="F48" s="410"/>
      <c r="G48" s="411"/>
      <c r="H48" s="411"/>
      <c r="I48" s="411"/>
      <c r="J48" s="411"/>
      <c r="K48" s="411"/>
      <c r="L48" s="411"/>
    </row>
    <row r="49" spans="1:12" s="352" customFormat="1" ht="54.6" customHeight="1" thickBot="1">
      <c r="A49" s="2414" t="s">
        <v>82</v>
      </c>
      <c r="B49" s="2113"/>
      <c r="C49" s="296" t="s">
        <v>87</v>
      </c>
      <c r="D49" s="296" t="s">
        <v>101</v>
      </c>
      <c r="E49" s="296" t="s">
        <v>706</v>
      </c>
      <c r="F49" s="296" t="s">
        <v>102</v>
      </c>
      <c r="G49" s="2439" t="s">
        <v>1640</v>
      </c>
      <c r="H49" s="2440"/>
      <c r="I49" s="2440"/>
      <c r="J49" s="2441"/>
      <c r="K49" s="296" t="s">
        <v>575</v>
      </c>
      <c r="L49" s="297" t="s">
        <v>576</v>
      </c>
    </row>
    <row r="50" spans="1:12" s="352" customFormat="1" ht="19.5" customHeight="1">
      <c r="A50" s="2481" t="s">
        <v>244</v>
      </c>
      <c r="B50" s="2482"/>
      <c r="C50" s="358" t="s">
        <v>141</v>
      </c>
      <c r="D50" s="992">
        <v>0</v>
      </c>
      <c r="E50" s="992">
        <v>0</v>
      </c>
      <c r="F50" s="342">
        <f t="shared" ref="F50:F56" si="3">E50*D50</f>
        <v>0</v>
      </c>
      <c r="G50" s="2442"/>
      <c r="H50" s="2443"/>
      <c r="I50" s="2443"/>
      <c r="J50" s="2444"/>
      <c r="K50" s="981"/>
      <c r="L50" s="995">
        <v>0</v>
      </c>
    </row>
    <row r="51" spans="1:12" s="352" customFormat="1" ht="19.5" customHeight="1">
      <c r="A51" s="2485" t="s">
        <v>245</v>
      </c>
      <c r="B51" s="2486"/>
      <c r="C51" s="235" t="s">
        <v>141</v>
      </c>
      <c r="D51" s="990">
        <v>0</v>
      </c>
      <c r="E51" s="990">
        <v>0</v>
      </c>
      <c r="F51" s="234">
        <f t="shared" si="3"/>
        <v>0</v>
      </c>
      <c r="G51" s="2445"/>
      <c r="H51" s="2446"/>
      <c r="I51" s="2446"/>
      <c r="J51" s="2447"/>
      <c r="K51" s="1023"/>
      <c r="L51" s="996">
        <v>0</v>
      </c>
    </row>
    <row r="52" spans="1:12" s="352" customFormat="1" ht="19.5" customHeight="1">
      <c r="A52" s="2485" t="s">
        <v>246</v>
      </c>
      <c r="B52" s="2486"/>
      <c r="C52" s="235" t="s">
        <v>141</v>
      </c>
      <c r="D52" s="990">
        <v>0</v>
      </c>
      <c r="E52" s="990">
        <v>0</v>
      </c>
      <c r="F52" s="234">
        <f t="shared" si="3"/>
        <v>0</v>
      </c>
      <c r="G52" s="2421"/>
      <c r="H52" s="2395"/>
      <c r="I52" s="2395"/>
      <c r="J52" s="2422"/>
      <c r="K52" s="1023"/>
      <c r="L52" s="996">
        <v>0</v>
      </c>
    </row>
    <row r="53" spans="1:12" s="352" customFormat="1" ht="19.5" customHeight="1">
      <c r="A53" s="2485" t="s">
        <v>247</v>
      </c>
      <c r="B53" s="2486"/>
      <c r="C53" s="235" t="s">
        <v>141</v>
      </c>
      <c r="D53" s="990">
        <v>0</v>
      </c>
      <c r="E53" s="990">
        <v>0</v>
      </c>
      <c r="F53" s="234">
        <f t="shared" si="3"/>
        <v>0</v>
      </c>
      <c r="G53" s="2448"/>
      <c r="H53" s="2449"/>
      <c r="I53" s="2449"/>
      <c r="J53" s="2450"/>
      <c r="K53" s="1023"/>
      <c r="L53" s="996">
        <v>0</v>
      </c>
    </row>
    <row r="54" spans="1:12" s="352" customFormat="1" ht="19.5" customHeight="1">
      <c r="A54" s="2485" t="s">
        <v>159</v>
      </c>
      <c r="B54" s="2486"/>
      <c r="C54" s="235" t="s">
        <v>141</v>
      </c>
      <c r="D54" s="990">
        <v>0</v>
      </c>
      <c r="E54" s="990">
        <v>0</v>
      </c>
      <c r="F54" s="234">
        <f>E54*D54</f>
        <v>0</v>
      </c>
      <c r="G54" s="2421"/>
      <c r="H54" s="2395"/>
      <c r="I54" s="2395"/>
      <c r="J54" s="2422"/>
      <c r="K54" s="1023"/>
      <c r="L54" s="996">
        <v>0</v>
      </c>
    </row>
    <row r="55" spans="1:12" s="352" customFormat="1" ht="19.5" customHeight="1">
      <c r="A55" s="2485" t="s">
        <v>248</v>
      </c>
      <c r="B55" s="2486"/>
      <c r="C55" s="235" t="s">
        <v>141</v>
      </c>
      <c r="D55" s="990">
        <v>0</v>
      </c>
      <c r="E55" s="990">
        <v>0</v>
      </c>
      <c r="F55" s="234">
        <f t="shared" si="3"/>
        <v>0</v>
      </c>
      <c r="G55" s="2423"/>
      <c r="H55" s="2424"/>
      <c r="I55" s="2424"/>
      <c r="J55" s="2425"/>
      <c r="K55" s="1023"/>
      <c r="L55" s="996">
        <v>0</v>
      </c>
    </row>
    <row r="56" spans="1:12" s="352" customFormat="1" ht="19.5" customHeight="1">
      <c r="A56" s="2485" t="s">
        <v>231</v>
      </c>
      <c r="B56" s="2486"/>
      <c r="C56" s="235" t="s">
        <v>141</v>
      </c>
      <c r="D56" s="990">
        <v>0</v>
      </c>
      <c r="E56" s="990">
        <v>0</v>
      </c>
      <c r="F56" s="234">
        <f t="shared" si="3"/>
        <v>0</v>
      </c>
      <c r="G56" s="2423"/>
      <c r="H56" s="2424"/>
      <c r="I56" s="2424"/>
      <c r="J56" s="2425"/>
      <c r="K56" s="1023"/>
      <c r="L56" s="996">
        <v>0</v>
      </c>
    </row>
    <row r="57" spans="1:12" s="352" customFormat="1" ht="19.5" customHeight="1" thickBot="1">
      <c r="A57" s="2479" t="s">
        <v>238</v>
      </c>
      <c r="B57" s="2480"/>
      <c r="C57" s="360"/>
      <c r="D57" s="360"/>
      <c r="E57" s="360"/>
      <c r="F57" s="345">
        <f>SUM(F50:F56)</f>
        <v>0</v>
      </c>
      <c r="G57" s="1022"/>
      <c r="H57" s="1022"/>
      <c r="I57" s="1022"/>
      <c r="J57" s="1022"/>
      <c r="K57" s="1022"/>
      <c r="L57" s="349">
        <f>SUM(L50:L56)</f>
        <v>0</v>
      </c>
    </row>
    <row r="58" spans="1:12" s="352" customFormat="1" ht="19.5" customHeight="1" thickTop="1">
      <c r="A58" s="2481" t="s">
        <v>861</v>
      </c>
      <c r="B58" s="2482"/>
      <c r="C58" s="358" t="s">
        <v>141</v>
      </c>
      <c r="D58" s="992">
        <v>0</v>
      </c>
      <c r="E58" s="992">
        <v>0</v>
      </c>
      <c r="F58" s="342">
        <f>E58*D58</f>
        <v>0</v>
      </c>
      <c r="G58" s="2478" t="s">
        <v>1403</v>
      </c>
      <c r="H58" s="2478"/>
      <c r="I58" s="2478"/>
      <c r="J58" s="2478"/>
      <c r="K58" s="2478"/>
      <c r="L58" s="310" t="s">
        <v>1116</v>
      </c>
    </row>
    <row r="59" spans="1:12" s="352" customFormat="1" ht="19.5" customHeight="1" thickBot="1">
      <c r="A59" s="2483" t="s">
        <v>155</v>
      </c>
      <c r="B59" s="2484"/>
      <c r="C59" s="361" t="s">
        <v>141</v>
      </c>
      <c r="D59" s="994">
        <v>0</v>
      </c>
      <c r="E59" s="994">
        <v>0</v>
      </c>
      <c r="F59" s="346">
        <f>E59*D59</f>
        <v>0</v>
      </c>
      <c r="G59" s="2477" t="s">
        <v>1404</v>
      </c>
      <c r="H59" s="2477"/>
      <c r="I59" s="2477"/>
      <c r="J59" s="2477"/>
      <c r="K59" s="2477"/>
      <c r="L59" s="311" t="s">
        <v>1116</v>
      </c>
    </row>
    <row r="60" spans="1:12" s="352" customFormat="1" ht="16.8" thickTop="1" thickBot="1">
      <c r="A60" s="2474" t="s">
        <v>156</v>
      </c>
      <c r="B60" s="2475"/>
      <c r="C60" s="362"/>
      <c r="D60" s="362"/>
      <c r="E60" s="362"/>
      <c r="F60" s="343">
        <f>SUM(F57:F59)</f>
        <v>0</v>
      </c>
      <c r="G60" s="2476" t="s">
        <v>1414</v>
      </c>
      <c r="H60" s="2476"/>
      <c r="I60" s="2476"/>
      <c r="J60" s="2476"/>
      <c r="K60" s="2476"/>
      <c r="L60" s="350">
        <f>L57</f>
        <v>0</v>
      </c>
    </row>
    <row r="61" spans="1:12">
      <c r="A61" s="4"/>
      <c r="B61" s="352"/>
      <c r="C61" s="4"/>
      <c r="D61" s="4"/>
      <c r="E61" s="4"/>
      <c r="F61" s="364" t="s">
        <v>1814</v>
      </c>
      <c r="G61" s="4"/>
      <c r="H61" s="352"/>
      <c r="I61" s="352"/>
      <c r="J61" s="352"/>
      <c r="K61" s="352"/>
      <c r="L61" s="364" t="s">
        <v>1405</v>
      </c>
    </row>
  </sheetData>
  <mergeCells count="67">
    <mergeCell ref="A54:B54"/>
    <mergeCell ref="A55:B55"/>
    <mergeCell ref="A56:B56"/>
    <mergeCell ref="A49:B49"/>
    <mergeCell ref="A50:B50"/>
    <mergeCell ref="A51:B51"/>
    <mergeCell ref="A52:B52"/>
    <mergeCell ref="A53:B53"/>
    <mergeCell ref="A60:B60"/>
    <mergeCell ref="G60:K60"/>
    <mergeCell ref="G59:K59"/>
    <mergeCell ref="G58:K58"/>
    <mergeCell ref="A57:B57"/>
    <mergeCell ref="A58:B58"/>
    <mergeCell ref="A59:B59"/>
    <mergeCell ref="A6:B6"/>
    <mergeCell ref="C6:F6"/>
    <mergeCell ref="G6:L6"/>
    <mergeCell ref="G5:L5"/>
    <mergeCell ref="A4:B4"/>
    <mergeCell ref="C4:F4"/>
    <mergeCell ref="A5:B5"/>
    <mergeCell ref="C5:F5"/>
    <mergeCell ref="G4:L4"/>
    <mergeCell ref="A47:C47"/>
    <mergeCell ref="A45:C45"/>
    <mergeCell ref="A9:A10"/>
    <mergeCell ref="B9:B10"/>
    <mergeCell ref="A24:C24"/>
    <mergeCell ref="C9:C10"/>
    <mergeCell ref="A38:B38"/>
    <mergeCell ref="A19:A21"/>
    <mergeCell ref="B19:B21"/>
    <mergeCell ref="D9:G9"/>
    <mergeCell ref="G41:L41"/>
    <mergeCell ref="G39:L39"/>
    <mergeCell ref="H18:L18"/>
    <mergeCell ref="H22:L22"/>
    <mergeCell ref="G40:L40"/>
    <mergeCell ref="H23:L23"/>
    <mergeCell ref="H24:L24"/>
    <mergeCell ref="H11:L11"/>
    <mergeCell ref="H16:L16"/>
    <mergeCell ref="H12:L12"/>
    <mergeCell ref="H9:L10"/>
    <mergeCell ref="H13:L13"/>
    <mergeCell ref="H14:L14"/>
    <mergeCell ref="H15:L15"/>
    <mergeCell ref="H17:L17"/>
    <mergeCell ref="G56:J56"/>
    <mergeCell ref="G49:J49"/>
    <mergeCell ref="G50:J50"/>
    <mergeCell ref="G51:J51"/>
    <mergeCell ref="G52:J52"/>
    <mergeCell ref="G53:J53"/>
    <mergeCell ref="G19:G21"/>
    <mergeCell ref="E19:F20"/>
    <mergeCell ref="G54:J54"/>
    <mergeCell ref="G55:J55"/>
    <mergeCell ref="G45:L45"/>
    <mergeCell ref="G46:L46"/>
    <mergeCell ref="G47:L47"/>
    <mergeCell ref="G42:L42"/>
    <mergeCell ref="G44:L44"/>
    <mergeCell ref="G43:L43"/>
    <mergeCell ref="H19:L21"/>
    <mergeCell ref="E21:F21"/>
  </mergeCells>
  <phoneticPr fontId="0" type="noConversion"/>
  <conditionalFormatting sqref="P20:U20">
    <cfRule type="expression" dxfId="12" priority="7">
      <formula>$D$25="Above Range"</formula>
    </cfRule>
  </conditionalFormatting>
  <conditionalFormatting sqref="Q19:Q20">
    <cfRule type="expression" dxfId="11" priority="19">
      <formula>$D$25="Below Range"</formula>
    </cfRule>
  </conditionalFormatting>
  <conditionalFormatting sqref="R19:R21">
    <cfRule type="expression" dxfId="10" priority="11">
      <formula>$D$25="Low Range"</formula>
    </cfRule>
  </conditionalFormatting>
  <conditionalFormatting sqref="R21">
    <cfRule type="expression" dxfId="9" priority="12">
      <formula>$D$25="Mid Range"</formula>
    </cfRule>
  </conditionalFormatting>
  <conditionalFormatting sqref="S1:U2">
    <cfRule type="expression" dxfId="8" priority="2">
      <formula>$D$25="Low Range"</formula>
    </cfRule>
  </conditionalFormatting>
  <conditionalFormatting sqref="S2:U3">
    <cfRule type="expression" dxfId="7" priority="1">
      <formula>$D$25="Above Range"</formula>
    </cfRule>
  </conditionalFormatting>
  <conditionalFormatting sqref="S3:U3">
    <cfRule type="expression" dxfId="6" priority="4">
      <formula>$D$25="Below Range"</formula>
    </cfRule>
    <cfRule type="expression" dxfId="5" priority="5">
      <formula>$D$25="Mid Range"</formula>
    </cfRule>
  </conditionalFormatting>
  <conditionalFormatting sqref="S19:U20">
    <cfRule type="expression" dxfId="4" priority="8">
      <formula>$D$25="Low Range"</formula>
    </cfRule>
  </conditionalFormatting>
  <conditionalFormatting sqref="S21:V21">
    <cfRule type="expression" dxfId="3" priority="9">
      <formula>$D$25="Below Range"</formula>
    </cfRule>
  </conditionalFormatting>
  <dataValidations count="2">
    <dataValidation type="list" allowBlank="1" showInputMessage="1" showErrorMessage="1" sqref="K50:K56" xr:uid="{00000000-0002-0000-1600-000000000000}">
      <formula1>yesno</formula1>
    </dataValidation>
    <dataValidation type="whole" operator="greaterThanOrEqual" allowBlank="1" showInputMessage="1" showErrorMessage="1" error="Enter whole number greater than or equal to 0" sqref="D19" xr:uid="{75F3B4AB-532F-4B76-8ECE-5F6F1B535B59}">
      <formula1>0</formula1>
    </dataValidation>
  </dataValidations>
  <printOptions horizontalCentered="1"/>
  <pageMargins left="0.5" right="0.5" top="1" bottom="1" header="0.5" footer="0.5"/>
  <pageSetup scale="61" orientation="landscape" r:id="rId1"/>
  <headerFooter alignWithMargins="0">
    <oddHeader xml:space="preserve">&amp;C&amp;"Arial,Bold"&amp;12&amp;UProject Activity 9: Structures Summary and Miscellaneous Tasks and Drawings </oddHeader>
    <oddFooter>&amp;L&amp;F
&amp;A&amp;CPage &amp;P of &amp;N&amp;R&amp;D</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autoPageBreaks="0"/>
  </sheetPr>
  <dimension ref="A1:H54"/>
  <sheetViews>
    <sheetView showGridLines="0" showRuler="0" zoomScale="85" zoomScaleNormal="85" zoomScaleSheetLayoutView="100" workbookViewId="0"/>
  </sheetViews>
  <sheetFormatPr defaultColWidth="9.109375" defaultRowHeight="13.2"/>
  <cols>
    <col min="1" max="1" width="6.33203125" style="359" customWidth="1"/>
    <col min="2" max="2" width="50.6640625" style="359" customWidth="1"/>
    <col min="3" max="7" width="12.6640625" style="359" customWidth="1"/>
    <col min="8" max="8" width="100.6640625" style="359" customWidth="1"/>
    <col min="9" max="9" width="6.5546875" style="5" customWidth="1"/>
    <col min="10" max="16384" width="9.109375" style="5"/>
  </cols>
  <sheetData>
    <row r="1" spans="1:8" s="440" customFormat="1" ht="20.100000000000001" customHeight="1">
      <c r="A1" s="380" t="s">
        <v>592</v>
      </c>
      <c r="B1" s="449"/>
      <c r="C1" s="449"/>
      <c r="D1" s="449"/>
      <c r="E1" s="449"/>
      <c r="F1" s="449"/>
      <c r="G1" s="449"/>
      <c r="H1" s="920" t="str">
        <f>'Project Information'!$B$3</f>
        <v>Enter project name &amp; description</v>
      </c>
    </row>
    <row r="2" spans="1:8" s="440" customFormat="1" ht="20.100000000000001" customHeight="1">
      <c r="A2" s="380" t="s">
        <v>254</v>
      </c>
      <c r="B2" s="449"/>
      <c r="C2" s="449"/>
      <c r="D2" s="449"/>
      <c r="E2" s="449"/>
      <c r="F2" s="449"/>
      <c r="G2" s="44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s="454" customFormat="1" ht="48" customHeight="1">
      <c r="A9" s="453" t="s">
        <v>79</v>
      </c>
      <c r="B9" s="314" t="s">
        <v>190</v>
      </c>
      <c r="C9" s="282" t="s">
        <v>87</v>
      </c>
      <c r="D9" s="282" t="s">
        <v>101</v>
      </c>
      <c r="E9" s="282" t="s">
        <v>706</v>
      </c>
      <c r="F9" s="282" t="s">
        <v>165</v>
      </c>
      <c r="G9" s="282" t="s">
        <v>102</v>
      </c>
      <c r="H9" s="341" t="s">
        <v>164</v>
      </c>
    </row>
    <row r="10" spans="1:8" s="447" customFormat="1" ht="20.100000000000001" customHeight="1">
      <c r="A10" s="468"/>
      <c r="B10" s="469" t="s">
        <v>490</v>
      </c>
      <c r="C10" s="470"/>
      <c r="D10" s="470"/>
      <c r="E10" s="470"/>
      <c r="F10" s="470"/>
      <c r="G10" s="470"/>
      <c r="H10" s="471"/>
    </row>
    <row r="11" spans="1:8" s="438" customFormat="1" ht="30" customHeight="1">
      <c r="A11" s="455">
        <v>10.1</v>
      </c>
      <c r="B11" s="241" t="s">
        <v>880</v>
      </c>
      <c r="C11" s="235" t="s">
        <v>85</v>
      </c>
      <c r="D11" s="234">
        <v>1</v>
      </c>
      <c r="E11" s="990">
        <v>0</v>
      </c>
      <c r="F11" s="236"/>
      <c r="G11" s="237">
        <f>E11*D11</f>
        <v>0</v>
      </c>
      <c r="H11" s="428"/>
    </row>
    <row r="12" spans="1:8" s="438" customFormat="1" ht="30" customHeight="1">
      <c r="A12" s="455">
        <v>10.199999999999999</v>
      </c>
      <c r="B12" s="241" t="s">
        <v>881</v>
      </c>
      <c r="C12" s="235" t="s">
        <v>85</v>
      </c>
      <c r="D12" s="234">
        <v>1</v>
      </c>
      <c r="E12" s="990">
        <v>0</v>
      </c>
      <c r="F12" s="236"/>
      <c r="G12" s="237">
        <f>E12*D12</f>
        <v>0</v>
      </c>
      <c r="H12" s="428"/>
    </row>
    <row r="13" spans="1:8" s="438" customFormat="1" ht="30" customHeight="1">
      <c r="A13" s="455">
        <v>10.3</v>
      </c>
      <c r="B13" s="241" t="s">
        <v>882</v>
      </c>
      <c r="C13" s="235" t="s">
        <v>141</v>
      </c>
      <c r="D13" s="990">
        <v>0</v>
      </c>
      <c r="E13" s="990">
        <v>0</v>
      </c>
      <c r="F13" s="236"/>
      <c r="G13" s="237">
        <f>E13*D13</f>
        <v>0</v>
      </c>
      <c r="H13" s="428"/>
    </row>
    <row r="14" spans="1:8" s="438" customFormat="1" ht="20.100000000000001" customHeight="1">
      <c r="A14" s="456"/>
      <c r="B14" s="472" t="s">
        <v>883</v>
      </c>
      <c r="C14" s="457"/>
      <c r="D14" s="457"/>
      <c r="E14" s="457"/>
      <c r="F14" s="457"/>
      <c r="G14" s="474"/>
      <c r="H14" s="458"/>
    </row>
    <row r="15" spans="1:8" s="438" customFormat="1" ht="30" customHeight="1">
      <c r="A15" s="455">
        <v>10.4</v>
      </c>
      <c r="B15" s="241" t="s">
        <v>956</v>
      </c>
      <c r="C15" s="289" t="s">
        <v>623</v>
      </c>
      <c r="D15" s="990">
        <v>0</v>
      </c>
      <c r="E15" s="990">
        <v>0</v>
      </c>
      <c r="F15" s="236"/>
      <c r="G15" s="237">
        <f>E15*D15</f>
        <v>0</v>
      </c>
      <c r="H15" s="428"/>
    </row>
    <row r="16" spans="1:8" s="438" customFormat="1" ht="30" customHeight="1">
      <c r="A16" s="455">
        <v>10.5</v>
      </c>
      <c r="B16" s="241" t="s">
        <v>957</v>
      </c>
      <c r="C16" s="289" t="s">
        <v>623</v>
      </c>
      <c r="D16" s="990">
        <v>0</v>
      </c>
      <c r="E16" s="990">
        <v>0</v>
      </c>
      <c r="F16" s="236"/>
      <c r="G16" s="237">
        <f>E16*D16</f>
        <v>0</v>
      </c>
      <c r="H16" s="428"/>
    </row>
    <row r="17" spans="1:8" s="438" customFormat="1" ht="30" customHeight="1">
      <c r="A17" s="455">
        <v>10.6</v>
      </c>
      <c r="B17" s="241" t="s">
        <v>262</v>
      </c>
      <c r="C17" s="289" t="s">
        <v>623</v>
      </c>
      <c r="D17" s="990">
        <v>0</v>
      </c>
      <c r="E17" s="990">
        <v>0</v>
      </c>
      <c r="F17" s="236"/>
      <c r="G17" s="237">
        <f>E17*D17</f>
        <v>0</v>
      </c>
      <c r="H17" s="428"/>
    </row>
    <row r="18" spans="1:8" s="438" customFormat="1" ht="30" customHeight="1">
      <c r="A18" s="455">
        <v>10.7</v>
      </c>
      <c r="B18" s="241" t="s">
        <v>263</v>
      </c>
      <c r="C18" s="289" t="s">
        <v>623</v>
      </c>
      <c r="D18" s="990">
        <v>0</v>
      </c>
      <c r="E18" s="990">
        <v>0</v>
      </c>
      <c r="F18" s="236"/>
      <c r="G18" s="237">
        <f>E18*D18</f>
        <v>0</v>
      </c>
      <c r="H18" s="428"/>
    </row>
    <row r="19" spans="1:8" s="438" customFormat="1" ht="20.100000000000001" customHeight="1">
      <c r="A19" s="459"/>
      <c r="B19" s="472" t="s">
        <v>884</v>
      </c>
      <c r="C19" s="457"/>
      <c r="D19" s="457"/>
      <c r="E19" s="457"/>
      <c r="F19" s="457"/>
      <c r="G19" s="474"/>
      <c r="H19" s="458"/>
    </row>
    <row r="20" spans="1:8" s="438" customFormat="1" ht="30" customHeight="1">
      <c r="A20" s="455">
        <v>10.8</v>
      </c>
      <c r="B20" s="241" t="s">
        <v>185</v>
      </c>
      <c r="C20" s="235" t="s">
        <v>624</v>
      </c>
      <c r="D20" s="990">
        <v>0</v>
      </c>
      <c r="E20" s="990">
        <v>0</v>
      </c>
      <c r="F20" s="236"/>
      <c r="G20" s="237">
        <f>E20*D20</f>
        <v>0</v>
      </c>
      <c r="H20" s="428"/>
    </row>
    <row r="21" spans="1:8" s="438" customFormat="1" ht="30" customHeight="1">
      <c r="A21" s="455">
        <v>10.9</v>
      </c>
      <c r="B21" s="354" t="s">
        <v>1176</v>
      </c>
      <c r="C21" s="235" t="s">
        <v>624</v>
      </c>
      <c r="D21" s="990">
        <v>0</v>
      </c>
      <c r="E21" s="990">
        <v>0</v>
      </c>
      <c r="F21" s="236"/>
      <c r="G21" s="237">
        <f>E21*D21</f>
        <v>0</v>
      </c>
      <c r="H21" s="428"/>
    </row>
    <row r="22" spans="1:8" s="438" customFormat="1" ht="41.4">
      <c r="A22" s="460">
        <v>10.1</v>
      </c>
      <c r="B22" s="241" t="s">
        <v>885</v>
      </c>
      <c r="C22" s="289" t="s">
        <v>1177</v>
      </c>
      <c r="D22" s="990">
        <v>0</v>
      </c>
      <c r="E22" s="990">
        <v>0</v>
      </c>
      <c r="F22" s="236"/>
      <c r="G22" s="237">
        <f>E22*D22</f>
        <v>0</v>
      </c>
      <c r="H22" s="428"/>
    </row>
    <row r="23" spans="1:8" s="438" customFormat="1" ht="20.100000000000001" customHeight="1">
      <c r="A23" s="461"/>
      <c r="B23" s="473" t="s">
        <v>875</v>
      </c>
      <c r="C23" s="462"/>
      <c r="D23" s="462"/>
      <c r="E23" s="462"/>
      <c r="F23" s="462"/>
      <c r="G23" s="475"/>
      <c r="H23" s="463"/>
    </row>
    <row r="24" spans="1:8" s="438" customFormat="1" ht="30" customHeight="1">
      <c r="A24" s="460">
        <v>10.11</v>
      </c>
      <c r="B24" s="464" t="s">
        <v>249</v>
      </c>
      <c r="C24" s="379" t="s">
        <v>85</v>
      </c>
      <c r="D24" s="234">
        <v>1</v>
      </c>
      <c r="E24" s="990">
        <v>0</v>
      </c>
      <c r="F24" s="465"/>
      <c r="G24" s="237">
        <f t="shared" ref="G24:G36" si="0">E24*D24</f>
        <v>0</v>
      </c>
      <c r="H24" s="466"/>
    </row>
    <row r="25" spans="1:8" s="438" customFormat="1" ht="30" customHeight="1">
      <c r="A25" s="460">
        <v>10.119999999999999</v>
      </c>
      <c r="B25" s="464" t="s">
        <v>401</v>
      </c>
      <c r="C25" s="379" t="s">
        <v>85</v>
      </c>
      <c r="D25" s="234">
        <v>1</v>
      </c>
      <c r="E25" s="990">
        <v>0</v>
      </c>
      <c r="F25" s="465"/>
      <c r="G25" s="237">
        <f t="shared" si="0"/>
        <v>0</v>
      </c>
      <c r="H25" s="466"/>
    </row>
    <row r="26" spans="1:8" s="438" customFormat="1" ht="30" customHeight="1">
      <c r="A26" s="460">
        <v>10.130000000000001</v>
      </c>
      <c r="B26" s="464" t="s">
        <v>410</v>
      </c>
      <c r="C26" s="379" t="s">
        <v>85</v>
      </c>
      <c r="D26" s="234">
        <v>1</v>
      </c>
      <c r="E26" s="990">
        <v>0</v>
      </c>
      <c r="F26" s="465"/>
      <c r="G26" s="237">
        <f t="shared" si="0"/>
        <v>0</v>
      </c>
      <c r="H26" s="466"/>
    </row>
    <row r="27" spans="1:8" s="438" customFormat="1" ht="30" customHeight="1">
      <c r="A27" s="460">
        <v>10.14</v>
      </c>
      <c r="B27" s="464" t="s">
        <v>402</v>
      </c>
      <c r="C27" s="379" t="s">
        <v>85</v>
      </c>
      <c r="D27" s="234">
        <v>1</v>
      </c>
      <c r="E27" s="990">
        <v>0</v>
      </c>
      <c r="F27" s="465"/>
      <c r="G27" s="237">
        <f t="shared" si="0"/>
        <v>0</v>
      </c>
      <c r="H27" s="466"/>
    </row>
    <row r="28" spans="1:8" s="438" customFormat="1" ht="30" customHeight="1">
      <c r="A28" s="460">
        <v>10.15</v>
      </c>
      <c r="B28" s="464" t="s">
        <v>399</v>
      </c>
      <c r="C28" s="379" t="s">
        <v>85</v>
      </c>
      <c r="D28" s="234">
        <v>1</v>
      </c>
      <c r="E28" s="990">
        <v>0</v>
      </c>
      <c r="F28" s="465"/>
      <c r="G28" s="237">
        <f t="shared" si="0"/>
        <v>0</v>
      </c>
      <c r="H28" s="466"/>
    </row>
    <row r="29" spans="1:8" s="438" customFormat="1" ht="30" customHeight="1">
      <c r="A29" s="460">
        <v>10.16</v>
      </c>
      <c r="B29" s="464" t="s">
        <v>403</v>
      </c>
      <c r="C29" s="379" t="s">
        <v>85</v>
      </c>
      <c r="D29" s="234">
        <v>1</v>
      </c>
      <c r="E29" s="990">
        <v>0</v>
      </c>
      <c r="F29" s="465"/>
      <c r="G29" s="237">
        <f t="shared" si="0"/>
        <v>0</v>
      </c>
      <c r="H29" s="466"/>
    </row>
    <row r="30" spans="1:8" s="438" customFormat="1" ht="30" customHeight="1">
      <c r="A30" s="460">
        <v>10.17</v>
      </c>
      <c r="B30" s="464" t="s">
        <v>404</v>
      </c>
      <c r="C30" s="379" t="s">
        <v>85</v>
      </c>
      <c r="D30" s="234">
        <v>1</v>
      </c>
      <c r="E30" s="990">
        <v>0</v>
      </c>
      <c r="F30" s="465"/>
      <c r="G30" s="237">
        <f t="shared" si="0"/>
        <v>0</v>
      </c>
      <c r="H30" s="466"/>
    </row>
    <row r="31" spans="1:8" s="438" customFormat="1" ht="30" customHeight="1">
      <c r="A31" s="460">
        <v>10.18</v>
      </c>
      <c r="B31" s="464" t="s">
        <v>405</v>
      </c>
      <c r="C31" s="379" t="s">
        <v>85</v>
      </c>
      <c r="D31" s="234">
        <v>1</v>
      </c>
      <c r="E31" s="990">
        <v>0</v>
      </c>
      <c r="F31" s="465"/>
      <c r="G31" s="237">
        <f t="shared" si="0"/>
        <v>0</v>
      </c>
      <c r="H31" s="466"/>
    </row>
    <row r="32" spans="1:8" s="438" customFormat="1" ht="30" customHeight="1">
      <c r="A32" s="460">
        <v>10.19</v>
      </c>
      <c r="B32" s="464" t="s">
        <v>406</v>
      </c>
      <c r="C32" s="379" t="s">
        <v>85</v>
      </c>
      <c r="D32" s="234">
        <v>1</v>
      </c>
      <c r="E32" s="990">
        <v>0</v>
      </c>
      <c r="F32" s="465"/>
      <c r="G32" s="237">
        <f t="shared" si="0"/>
        <v>0</v>
      </c>
      <c r="H32" s="466"/>
    </row>
    <row r="33" spans="1:8" s="438" customFormat="1" ht="30" customHeight="1">
      <c r="A33" s="460">
        <v>10.199999999999999</v>
      </c>
      <c r="B33" s="464" t="s">
        <v>407</v>
      </c>
      <c r="C33" s="379" t="s">
        <v>85</v>
      </c>
      <c r="D33" s="234">
        <v>1</v>
      </c>
      <c r="E33" s="990">
        <v>0</v>
      </c>
      <c r="F33" s="465"/>
      <c r="G33" s="237">
        <f t="shared" si="0"/>
        <v>0</v>
      </c>
      <c r="H33" s="466"/>
    </row>
    <row r="34" spans="1:8" s="438" customFormat="1" ht="30" customHeight="1">
      <c r="A34" s="292">
        <v>10.210000000000001</v>
      </c>
      <c r="B34" s="464" t="s">
        <v>408</v>
      </c>
      <c r="C34" s="379" t="s">
        <v>85</v>
      </c>
      <c r="D34" s="234">
        <v>1</v>
      </c>
      <c r="E34" s="990">
        <v>0</v>
      </c>
      <c r="F34" s="465"/>
      <c r="G34" s="237">
        <f t="shared" si="0"/>
        <v>0</v>
      </c>
      <c r="H34" s="466"/>
    </row>
    <row r="35" spans="1:8" s="438" customFormat="1" ht="30" customHeight="1">
      <c r="A35" s="292">
        <v>10.220000000000001</v>
      </c>
      <c r="B35" s="464" t="s">
        <v>250</v>
      </c>
      <c r="C35" s="379" t="s">
        <v>85</v>
      </c>
      <c r="D35" s="234">
        <v>1</v>
      </c>
      <c r="E35" s="990">
        <v>0</v>
      </c>
      <c r="F35" s="465"/>
      <c r="G35" s="237">
        <f t="shared" si="0"/>
        <v>0</v>
      </c>
      <c r="H35" s="466"/>
    </row>
    <row r="36" spans="1:8" s="438" customFormat="1" ht="30" customHeight="1">
      <c r="A36" s="292">
        <v>10.23</v>
      </c>
      <c r="B36" s="464" t="s">
        <v>409</v>
      </c>
      <c r="C36" s="379" t="s">
        <v>85</v>
      </c>
      <c r="D36" s="234">
        <v>1</v>
      </c>
      <c r="E36" s="990">
        <v>0</v>
      </c>
      <c r="F36" s="465"/>
      <c r="G36" s="237">
        <f t="shared" si="0"/>
        <v>0</v>
      </c>
      <c r="H36" s="466"/>
    </row>
    <row r="37" spans="1:8" s="438" customFormat="1" ht="20.100000000000001" customHeight="1">
      <c r="A37" s="459"/>
      <c r="B37" s="472" t="s">
        <v>331</v>
      </c>
      <c r="C37" s="457"/>
      <c r="D37" s="474"/>
      <c r="E37" s="457"/>
      <c r="F37" s="457"/>
      <c r="G37" s="474"/>
      <c r="H37" s="458"/>
    </row>
    <row r="38" spans="1:8" s="438" customFormat="1" ht="30" customHeight="1">
      <c r="A38" s="292">
        <v>10.24</v>
      </c>
      <c r="B38" s="241" t="s">
        <v>886</v>
      </c>
      <c r="C38" s="235" t="s">
        <v>85</v>
      </c>
      <c r="D38" s="234">
        <v>1</v>
      </c>
      <c r="E38" s="990">
        <v>0</v>
      </c>
      <c r="F38" s="236"/>
      <c r="G38" s="237">
        <f>E38*D38</f>
        <v>0</v>
      </c>
      <c r="H38" s="428"/>
    </row>
    <row r="39" spans="1:8" ht="30" customHeight="1">
      <c r="A39" s="292">
        <v>10.25</v>
      </c>
      <c r="B39" s="241" t="s">
        <v>1655</v>
      </c>
      <c r="C39" s="235" t="s">
        <v>85</v>
      </c>
      <c r="D39" s="234">
        <v>1</v>
      </c>
      <c r="E39" s="990">
        <v>0</v>
      </c>
      <c r="F39" s="236"/>
      <c r="G39" s="237">
        <f t="shared" ref="G39:G44" si="1">E39*D39</f>
        <v>0</v>
      </c>
      <c r="H39" s="428"/>
    </row>
    <row r="40" spans="1:8" s="438" customFormat="1" ht="30" customHeight="1">
      <c r="A40" s="292">
        <v>10.26</v>
      </c>
      <c r="B40" s="241" t="s">
        <v>887</v>
      </c>
      <c r="C40" s="235" t="s">
        <v>85</v>
      </c>
      <c r="D40" s="234">
        <v>1</v>
      </c>
      <c r="E40" s="990">
        <v>0</v>
      </c>
      <c r="F40" s="236"/>
      <c r="G40" s="237">
        <f t="shared" si="1"/>
        <v>0</v>
      </c>
      <c r="H40" s="428"/>
    </row>
    <row r="41" spans="1:8" s="438" customFormat="1" ht="30" customHeight="1">
      <c r="A41" s="292">
        <v>10.27</v>
      </c>
      <c r="B41" s="319" t="s">
        <v>1058</v>
      </c>
      <c r="C41" s="235" t="s">
        <v>491</v>
      </c>
      <c r="D41" s="234">
        <v>1</v>
      </c>
      <c r="E41" s="990">
        <v>0</v>
      </c>
      <c r="F41" s="236"/>
      <c r="G41" s="237">
        <f t="shared" si="1"/>
        <v>0</v>
      </c>
      <c r="H41" s="428"/>
    </row>
    <row r="42" spans="1:8" s="438" customFormat="1" ht="30" customHeight="1">
      <c r="A42" s="292">
        <v>10.28</v>
      </c>
      <c r="B42" s="241" t="s">
        <v>888</v>
      </c>
      <c r="C42" s="289" t="s">
        <v>623</v>
      </c>
      <c r="D42" s="990">
        <v>0</v>
      </c>
      <c r="E42" s="990">
        <v>0</v>
      </c>
      <c r="F42" s="236"/>
      <c r="G42" s="237">
        <f t="shared" si="1"/>
        <v>0</v>
      </c>
      <c r="H42" s="428"/>
    </row>
    <row r="43" spans="1:8" s="438" customFormat="1" ht="30" customHeight="1">
      <c r="A43" s="292">
        <v>10.29</v>
      </c>
      <c r="B43" s="241" t="s">
        <v>251</v>
      </c>
      <c r="C43" s="467" t="s">
        <v>85</v>
      </c>
      <c r="D43" s="234">
        <v>1</v>
      </c>
      <c r="E43" s="990">
        <v>0</v>
      </c>
      <c r="F43" s="236"/>
      <c r="G43" s="237">
        <f t="shared" si="1"/>
        <v>0</v>
      </c>
      <c r="H43" s="428"/>
    </row>
    <row r="44" spans="1:8" s="438" customFormat="1" ht="30" customHeight="1">
      <c r="A44" s="292">
        <v>10.3</v>
      </c>
      <c r="B44" s="241" t="s">
        <v>411</v>
      </c>
      <c r="C44" s="467" t="s">
        <v>85</v>
      </c>
      <c r="D44" s="234">
        <v>1</v>
      </c>
      <c r="E44" s="990">
        <v>0</v>
      </c>
      <c r="F44" s="236"/>
      <c r="G44" s="237">
        <f t="shared" si="1"/>
        <v>0</v>
      </c>
      <c r="H44" s="428"/>
    </row>
    <row r="45" spans="1:8" s="438" customFormat="1" ht="20.100000000000001" customHeight="1">
      <c r="A45" s="456"/>
      <c r="B45" s="472" t="s">
        <v>890</v>
      </c>
      <c r="C45" s="457"/>
      <c r="D45" s="457"/>
      <c r="E45" s="457"/>
      <c r="F45" s="457"/>
      <c r="G45" s="474"/>
      <c r="H45" s="458"/>
    </row>
    <row r="46" spans="1:8" s="438" customFormat="1" ht="30" customHeight="1">
      <c r="A46" s="292">
        <v>10.31</v>
      </c>
      <c r="B46" s="241" t="s">
        <v>889</v>
      </c>
      <c r="C46" s="289" t="s">
        <v>1412</v>
      </c>
      <c r="D46" s="990">
        <v>0</v>
      </c>
      <c r="E46" s="990">
        <v>0</v>
      </c>
      <c r="F46" s="236"/>
      <c r="G46" s="237">
        <f>E46*D46</f>
        <v>0</v>
      </c>
      <c r="H46" s="428"/>
    </row>
    <row r="47" spans="1:8" s="438" customFormat="1" ht="30" customHeight="1">
      <c r="A47" s="292">
        <v>10.32</v>
      </c>
      <c r="B47" s="241" t="s">
        <v>252</v>
      </c>
      <c r="C47" s="289" t="s">
        <v>1412</v>
      </c>
      <c r="D47" s="990">
        <v>0</v>
      </c>
      <c r="E47" s="990">
        <v>0</v>
      </c>
      <c r="F47" s="236"/>
      <c r="G47" s="237">
        <f>E47*D47</f>
        <v>0</v>
      </c>
      <c r="H47" s="428"/>
    </row>
    <row r="48" spans="1:8" ht="30" customHeight="1">
      <c r="A48" s="292">
        <v>10.33</v>
      </c>
      <c r="B48" s="241" t="s">
        <v>890</v>
      </c>
      <c r="C48" s="235" t="s">
        <v>85</v>
      </c>
      <c r="D48" s="234">
        <v>1</v>
      </c>
      <c r="E48" s="990">
        <v>0</v>
      </c>
      <c r="F48" s="236"/>
      <c r="G48" s="237">
        <f>E48*D48</f>
        <v>0</v>
      </c>
      <c r="H48" s="428"/>
    </row>
    <row r="49" spans="1:8" ht="30" customHeight="1">
      <c r="A49" s="292">
        <v>10.34</v>
      </c>
      <c r="B49" s="241" t="s">
        <v>253</v>
      </c>
      <c r="C49" s="235" t="s">
        <v>85</v>
      </c>
      <c r="D49" s="234">
        <v>1</v>
      </c>
      <c r="E49" s="990">
        <v>0</v>
      </c>
      <c r="F49" s="236"/>
      <c r="G49" s="237">
        <f>E49*D49</f>
        <v>0</v>
      </c>
      <c r="H49" s="428"/>
    </row>
    <row r="50" spans="1:8" s="438" customFormat="1" ht="30" customHeight="1">
      <c r="A50" s="292">
        <v>10.35</v>
      </c>
      <c r="B50" s="241" t="s">
        <v>891</v>
      </c>
      <c r="C50" s="235" t="s">
        <v>85</v>
      </c>
      <c r="D50" s="234">
        <v>1</v>
      </c>
      <c r="E50" s="990">
        <v>0</v>
      </c>
      <c r="F50" s="236"/>
      <c r="G50" s="237">
        <f>E50*D50</f>
        <v>0</v>
      </c>
      <c r="H50" s="428"/>
    </row>
    <row r="51" spans="1:8" s="438" customFormat="1" ht="20.100000000000001" customHeight="1" thickBot="1">
      <c r="A51" s="2487" t="s">
        <v>637</v>
      </c>
      <c r="B51" s="2488"/>
      <c r="C51" s="2488"/>
      <c r="D51" s="2488"/>
      <c r="E51" s="2489"/>
      <c r="F51" s="450"/>
      <c r="G51" s="264">
        <f>SUM(G11:G13,G15:G18,G20:G22,G24:G36,G38:G44,G46:G50)</f>
        <v>0</v>
      </c>
      <c r="H51" s="451"/>
    </row>
    <row r="52" spans="1:8" s="438" customFormat="1" ht="40.5" customHeight="1">
      <c r="A52" s="452"/>
      <c r="B52" s="2490" t="s">
        <v>1059</v>
      </c>
      <c r="C52" s="2491"/>
      <c r="D52" s="2491"/>
      <c r="E52" s="2491"/>
      <c r="F52" s="2491"/>
      <c r="G52" s="2491"/>
      <c r="H52" s="2492"/>
    </row>
    <row r="53" spans="1:8">
      <c r="B53" s="410"/>
      <c r="C53" s="410"/>
      <c r="D53" s="410"/>
      <c r="E53" s="410"/>
      <c r="F53" s="410"/>
      <c r="G53" s="410"/>
      <c r="H53" s="410"/>
    </row>
    <row r="54" spans="1:8" ht="15.6">
      <c r="A54" s="410"/>
      <c r="B54" s="448"/>
      <c r="C54" s="410"/>
      <c r="D54" s="410"/>
      <c r="E54" s="410"/>
      <c r="F54" s="410"/>
      <c r="G54" s="410"/>
      <c r="H54" s="410"/>
    </row>
  </sheetData>
  <mergeCells count="11">
    <mergeCell ref="A4:B4"/>
    <mergeCell ref="C4:F4"/>
    <mergeCell ref="G4:H4"/>
    <mergeCell ref="A5:B5"/>
    <mergeCell ref="C5:F5"/>
    <mergeCell ref="G5:H5"/>
    <mergeCell ref="A51:E51"/>
    <mergeCell ref="B52:H52"/>
    <mergeCell ref="A6:B6"/>
    <mergeCell ref="C6:F6"/>
    <mergeCell ref="G6:H6"/>
  </mergeCells>
  <phoneticPr fontId="0" type="noConversion"/>
  <printOptions horizontalCentered="1"/>
  <pageMargins left="0.5" right="0.5" top="0.73" bottom="0.82" header="0.5" footer="0.5"/>
  <pageSetup scale="58" fitToHeight="2" orientation="landscape" r:id="rId1"/>
  <headerFooter alignWithMargins="0">
    <oddHeader>&amp;C&amp;"Arial,Bold"&amp;12&amp;UProject Activity 10: BDR</oddHeader>
    <oddFooter>&amp;L&amp;F
&amp;A&amp;CPage &amp;P of &amp;N&amp;R&amp;D</oddFooter>
  </headerFooter>
  <rowBreaks count="1" manualBreakCount="1">
    <brk id="29"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autoPageBreaks="0"/>
  </sheetPr>
  <dimension ref="A1:H22"/>
  <sheetViews>
    <sheetView showGridLines="0" showRuler="0" zoomScale="80" zoomScaleNormal="80" zoomScaleSheetLayoutView="100" workbookViewId="0"/>
  </sheetViews>
  <sheetFormatPr defaultColWidth="9.109375" defaultRowHeight="13.2"/>
  <cols>
    <col min="1" max="1" width="6.33203125" style="359" customWidth="1"/>
    <col min="2" max="2" width="50.6640625" style="359" customWidth="1"/>
    <col min="3" max="5" width="12.6640625" style="359" customWidth="1"/>
    <col min="6" max="6" width="12.6640625" style="410" customWidth="1"/>
    <col min="7" max="7" width="12.6640625" style="359" customWidth="1"/>
    <col min="8" max="8" width="100.6640625" style="5" customWidth="1"/>
    <col min="9" max="16384" width="9.109375" style="5"/>
  </cols>
  <sheetData>
    <row r="1" spans="1:8" s="440" customFormat="1" ht="20.100000000000001" customHeight="1">
      <c r="A1" s="380" t="s">
        <v>592</v>
      </c>
      <c r="B1" s="449"/>
      <c r="C1" s="449"/>
      <c r="D1" s="449"/>
      <c r="E1" s="449"/>
      <c r="F1" s="449"/>
      <c r="G1" s="449"/>
      <c r="H1" s="920" t="str">
        <f>'Project Information'!$B$3</f>
        <v>Enter project name &amp; description</v>
      </c>
    </row>
    <row r="2" spans="1:8" s="440" customFormat="1" ht="20.100000000000001" customHeight="1">
      <c r="A2" s="380" t="s">
        <v>254</v>
      </c>
      <c r="B2" s="449"/>
      <c r="C2" s="449"/>
      <c r="D2" s="449"/>
      <c r="E2" s="449"/>
      <c r="F2" s="449"/>
      <c r="G2" s="44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s="4" customFormat="1" ht="48" customHeight="1">
      <c r="A9" s="335" t="s">
        <v>79</v>
      </c>
      <c r="B9" s="317" t="s">
        <v>190</v>
      </c>
      <c r="C9" s="282" t="s">
        <v>87</v>
      </c>
      <c r="D9" s="282" t="s">
        <v>45</v>
      </c>
      <c r="E9" s="282" t="s">
        <v>706</v>
      </c>
      <c r="F9" s="282" t="s">
        <v>165</v>
      </c>
      <c r="G9" s="282" t="s">
        <v>102</v>
      </c>
      <c r="H9" s="336" t="s">
        <v>164</v>
      </c>
    </row>
    <row r="10" spans="1:8" s="438" customFormat="1" ht="20.100000000000001" customHeight="1">
      <c r="A10" s="477"/>
      <c r="B10" s="422" t="s">
        <v>255</v>
      </c>
      <c r="C10" s="367"/>
      <c r="D10" s="367"/>
      <c r="E10" s="367"/>
      <c r="F10" s="367"/>
      <c r="G10" s="367"/>
      <c r="H10" s="478"/>
    </row>
    <row r="11" spans="1:8" s="438" customFormat="1" ht="30" customHeight="1">
      <c r="A11" s="476">
        <v>11.1</v>
      </c>
      <c r="B11" s="241" t="s">
        <v>894</v>
      </c>
      <c r="C11" s="235" t="s">
        <v>85</v>
      </c>
      <c r="D11" s="234">
        <v>1</v>
      </c>
      <c r="E11" s="990">
        <v>0</v>
      </c>
      <c r="F11" s="234"/>
      <c r="G11" s="237">
        <f>D11*E11</f>
        <v>0</v>
      </c>
      <c r="H11" s="428"/>
    </row>
    <row r="12" spans="1:8" s="438" customFormat="1" ht="30" customHeight="1">
      <c r="A12" s="476">
        <v>11.2</v>
      </c>
      <c r="B12" s="241" t="s">
        <v>896</v>
      </c>
      <c r="C12" s="235" t="s">
        <v>100</v>
      </c>
      <c r="D12" s="990">
        <v>0</v>
      </c>
      <c r="E12" s="990">
        <v>0</v>
      </c>
      <c r="F12" s="234">
        <f>D12</f>
        <v>0</v>
      </c>
      <c r="G12" s="237">
        <f>D12*E12</f>
        <v>0</v>
      </c>
      <c r="H12" s="428"/>
    </row>
    <row r="13" spans="1:8" s="438" customFormat="1" ht="30" customHeight="1">
      <c r="A13" s="476">
        <v>11.3</v>
      </c>
      <c r="B13" s="241" t="s">
        <v>898</v>
      </c>
      <c r="C13" s="235" t="s">
        <v>100</v>
      </c>
      <c r="D13" s="990">
        <v>0</v>
      </c>
      <c r="E13" s="990">
        <v>0</v>
      </c>
      <c r="F13" s="234">
        <f>D13</f>
        <v>0</v>
      </c>
      <c r="G13" s="237">
        <f>D13*E13</f>
        <v>0</v>
      </c>
      <c r="H13" s="428"/>
    </row>
    <row r="14" spans="1:8" s="438" customFormat="1" ht="20.100000000000001" customHeight="1">
      <c r="A14" s="459"/>
      <c r="B14" s="2496" t="s">
        <v>899</v>
      </c>
      <c r="C14" s="2497"/>
      <c r="D14" s="2497"/>
      <c r="E14" s="2497"/>
      <c r="F14" s="2497"/>
      <c r="G14" s="2497"/>
      <c r="H14" s="2498"/>
    </row>
    <row r="15" spans="1:8" s="438" customFormat="1" ht="30" customHeight="1">
      <c r="A15" s="476">
        <v>11.4</v>
      </c>
      <c r="B15" s="241" t="s">
        <v>901</v>
      </c>
      <c r="C15" s="235" t="s">
        <v>620</v>
      </c>
      <c r="D15" s="990">
        <v>0</v>
      </c>
      <c r="E15" s="990">
        <v>0</v>
      </c>
      <c r="F15" s="234"/>
      <c r="G15" s="237">
        <f>D15*E15</f>
        <v>0</v>
      </c>
      <c r="H15" s="428"/>
    </row>
    <row r="16" spans="1:8" s="438" customFormat="1" ht="30" customHeight="1">
      <c r="A16" s="476">
        <v>11.5</v>
      </c>
      <c r="B16" s="241" t="s">
        <v>903</v>
      </c>
      <c r="C16" s="235" t="s">
        <v>100</v>
      </c>
      <c r="D16" s="990">
        <v>0</v>
      </c>
      <c r="E16" s="990">
        <v>0</v>
      </c>
      <c r="F16" s="234">
        <f>D16</f>
        <v>0</v>
      </c>
      <c r="G16" s="237">
        <f>D16*E16</f>
        <v>0</v>
      </c>
      <c r="H16" s="428"/>
    </row>
    <row r="17" spans="1:8" s="438" customFormat="1" ht="20.100000000000001" customHeight="1">
      <c r="A17" s="459"/>
      <c r="B17" s="2496" t="s">
        <v>904</v>
      </c>
      <c r="C17" s="2497"/>
      <c r="D17" s="2497"/>
      <c r="E17" s="2497"/>
      <c r="F17" s="2497"/>
      <c r="G17" s="2497"/>
      <c r="H17" s="2498"/>
    </row>
    <row r="18" spans="1:8" s="438" customFormat="1" ht="30" customHeight="1">
      <c r="A18" s="476">
        <v>11.6</v>
      </c>
      <c r="B18" s="241" t="s">
        <v>430</v>
      </c>
      <c r="C18" s="235" t="s">
        <v>620</v>
      </c>
      <c r="D18" s="990">
        <v>0</v>
      </c>
      <c r="E18" s="990">
        <v>0</v>
      </c>
      <c r="F18" s="234"/>
      <c r="G18" s="237">
        <f>D18*E18</f>
        <v>0</v>
      </c>
      <c r="H18" s="428"/>
    </row>
    <row r="19" spans="1:8" s="438" customFormat="1" ht="30" customHeight="1">
      <c r="A19" s="476">
        <v>11.7</v>
      </c>
      <c r="B19" s="241" t="s">
        <v>431</v>
      </c>
      <c r="C19" s="235" t="s">
        <v>100</v>
      </c>
      <c r="D19" s="990">
        <v>0</v>
      </c>
      <c r="E19" s="990">
        <v>0</v>
      </c>
      <c r="F19" s="234">
        <f>D19</f>
        <v>0</v>
      </c>
      <c r="G19" s="237">
        <f>D19*E19</f>
        <v>0</v>
      </c>
      <c r="H19" s="428"/>
    </row>
    <row r="20" spans="1:8" s="438" customFormat="1" ht="20.100000000000001" customHeight="1">
      <c r="A20" s="459"/>
      <c r="B20" s="2496" t="s">
        <v>261</v>
      </c>
      <c r="C20" s="2497"/>
      <c r="D20" s="2497"/>
      <c r="E20" s="2497"/>
      <c r="F20" s="2497"/>
      <c r="G20" s="2497"/>
      <c r="H20" s="2498"/>
    </row>
    <row r="21" spans="1:8" s="438" customFormat="1" ht="30" customHeight="1">
      <c r="A21" s="476">
        <v>11.8</v>
      </c>
      <c r="B21" s="241" t="s">
        <v>928</v>
      </c>
      <c r="C21" s="235" t="s">
        <v>141</v>
      </c>
      <c r="D21" s="236">
        <v>0</v>
      </c>
      <c r="E21" s="236">
        <v>0</v>
      </c>
      <c r="F21" s="234"/>
      <c r="G21" s="237">
        <f>D21*E21</f>
        <v>0</v>
      </c>
      <c r="H21" s="428"/>
    </row>
    <row r="22" spans="1:8" ht="20.100000000000001" customHeight="1" thickBot="1">
      <c r="A22" s="2487" t="s">
        <v>302</v>
      </c>
      <c r="B22" s="2488"/>
      <c r="C22" s="2488"/>
      <c r="D22" s="2488"/>
      <c r="E22" s="2489"/>
      <c r="F22" s="480">
        <f>SUM(F11:F13,F15:F16,F18:F19,F21)</f>
        <v>0</v>
      </c>
      <c r="G22" s="481">
        <f>SUM(G11:G13,G15:G16,G18:G19,G21)</f>
        <v>0</v>
      </c>
      <c r="H22" s="479"/>
    </row>
  </sheetData>
  <mergeCells count="13">
    <mergeCell ref="A22:E22"/>
    <mergeCell ref="B14:H14"/>
    <mergeCell ref="B17:H17"/>
    <mergeCell ref="B20:H20"/>
    <mergeCell ref="A4:B4"/>
    <mergeCell ref="C4:F4"/>
    <mergeCell ref="G4:H4"/>
    <mergeCell ref="A5:B5"/>
    <mergeCell ref="C5:F5"/>
    <mergeCell ref="G5:H5"/>
    <mergeCell ref="A6:B6"/>
    <mergeCell ref="C6:F6"/>
    <mergeCell ref="G6:H6"/>
  </mergeCells>
  <phoneticPr fontId="0" type="noConversion"/>
  <printOptions horizontalCentered="1"/>
  <pageMargins left="0.5" right="0.5" top="1" bottom="1" header="0.5" footer="0.5"/>
  <pageSetup scale="46" orientation="landscape" r:id="rId1"/>
  <headerFooter alignWithMargins="0">
    <oddHeader>&amp;C&amp;"Arial,Bold"&amp;12&amp;UProject Activity 11: Temporary Bridge</oddHeader>
    <oddFooter>&amp;L&amp;F
&amp;A&amp;CPage &amp;P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autoPageBreaks="0"/>
  </sheetPr>
  <dimension ref="A1:H47"/>
  <sheetViews>
    <sheetView showGridLines="0" showRuler="0" zoomScale="85" zoomScaleNormal="85" zoomScaleSheetLayoutView="100" workbookViewId="0"/>
  </sheetViews>
  <sheetFormatPr defaultColWidth="9.109375" defaultRowHeight="13.2"/>
  <cols>
    <col min="1" max="1" width="6.33203125" style="359" customWidth="1"/>
    <col min="2" max="2" width="50.6640625" style="359" customWidth="1"/>
    <col min="3" max="5" width="12.6640625" style="359" customWidth="1"/>
    <col min="6" max="6" width="12.6640625" style="410" customWidth="1"/>
    <col min="7" max="7" width="12.6640625" style="359" customWidth="1"/>
    <col min="8" max="8" width="100.6640625" style="5" customWidth="1"/>
    <col min="9" max="16384" width="9.109375" style="5"/>
  </cols>
  <sheetData>
    <row r="1" spans="1:8" s="440" customFormat="1" ht="20.100000000000001" customHeight="1">
      <c r="A1" s="380" t="s">
        <v>592</v>
      </c>
      <c r="B1" s="449"/>
      <c r="C1" s="449"/>
      <c r="D1" s="449"/>
      <c r="E1" s="449"/>
      <c r="F1" s="449"/>
      <c r="G1" s="449"/>
      <c r="H1" s="920" t="str">
        <f>'Project Information'!$B$3</f>
        <v>Enter project name &amp; description</v>
      </c>
    </row>
    <row r="2" spans="1:8" s="440" customFormat="1" ht="20.100000000000001" customHeight="1">
      <c r="A2" s="380" t="s">
        <v>254</v>
      </c>
      <c r="B2" s="449"/>
      <c r="C2" s="449"/>
      <c r="D2" s="449"/>
      <c r="E2" s="449"/>
      <c r="F2" s="449"/>
      <c r="G2" s="44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ht="48" customHeight="1">
      <c r="A9" s="335" t="s">
        <v>79</v>
      </c>
      <c r="B9" s="317" t="s">
        <v>190</v>
      </c>
      <c r="C9" s="282" t="s">
        <v>87</v>
      </c>
      <c r="D9" s="282" t="s">
        <v>45</v>
      </c>
      <c r="E9" s="282" t="s">
        <v>706</v>
      </c>
      <c r="F9" s="282" t="s">
        <v>165</v>
      </c>
      <c r="G9" s="282" t="s">
        <v>102</v>
      </c>
      <c r="H9" s="336" t="s">
        <v>164</v>
      </c>
    </row>
    <row r="10" spans="1:8" s="438" customFormat="1" ht="20.100000000000001" customHeight="1">
      <c r="A10" s="484"/>
      <c r="B10" s="2496" t="s">
        <v>893</v>
      </c>
      <c r="C10" s="2499"/>
      <c r="D10" s="2499"/>
      <c r="E10" s="2499"/>
      <c r="F10" s="2499"/>
      <c r="G10" s="2499"/>
      <c r="H10" s="2500"/>
    </row>
    <row r="11" spans="1:8" s="438" customFormat="1" ht="30" customHeight="1">
      <c r="A11" s="365">
        <v>12.1</v>
      </c>
      <c r="B11" s="241" t="s">
        <v>894</v>
      </c>
      <c r="C11" s="235" t="s">
        <v>85</v>
      </c>
      <c r="D11" s="237">
        <v>1</v>
      </c>
      <c r="E11" s="990">
        <v>0</v>
      </c>
      <c r="F11" s="333"/>
      <c r="G11" s="237">
        <f t="shared" ref="G11:G16" si="0">D11*E11</f>
        <v>0</v>
      </c>
      <c r="H11" s="428"/>
    </row>
    <row r="12" spans="1:8" s="438" customFormat="1" ht="30" customHeight="1">
      <c r="A12" s="365">
        <v>12.2</v>
      </c>
      <c r="B12" s="241" t="s">
        <v>895</v>
      </c>
      <c r="C12" s="235" t="s">
        <v>491</v>
      </c>
      <c r="D12" s="990">
        <v>0</v>
      </c>
      <c r="E12" s="990">
        <v>0</v>
      </c>
      <c r="F12" s="333"/>
      <c r="G12" s="237">
        <f t="shared" si="0"/>
        <v>0</v>
      </c>
      <c r="H12" s="428"/>
    </row>
    <row r="13" spans="1:8" s="438" customFormat="1" ht="30" customHeight="1">
      <c r="A13" s="365">
        <v>12.3</v>
      </c>
      <c r="B13" s="241" t="s">
        <v>896</v>
      </c>
      <c r="C13" s="235" t="s">
        <v>100</v>
      </c>
      <c r="D13" s="990">
        <v>0</v>
      </c>
      <c r="E13" s="990">
        <v>0</v>
      </c>
      <c r="F13" s="234">
        <f>D13</f>
        <v>0</v>
      </c>
      <c r="G13" s="237">
        <f t="shared" si="0"/>
        <v>0</v>
      </c>
      <c r="H13" s="428"/>
    </row>
    <row r="14" spans="1:8" s="438" customFormat="1" ht="30" customHeight="1">
      <c r="A14" s="365">
        <v>12.4</v>
      </c>
      <c r="B14" s="241" t="s">
        <v>892</v>
      </c>
      <c r="C14" s="235" t="s">
        <v>100</v>
      </c>
      <c r="D14" s="990">
        <v>0</v>
      </c>
      <c r="E14" s="990">
        <v>0</v>
      </c>
      <c r="F14" s="234">
        <f>D14</f>
        <v>0</v>
      </c>
      <c r="G14" s="237">
        <f t="shared" si="0"/>
        <v>0</v>
      </c>
      <c r="H14" s="428"/>
    </row>
    <row r="15" spans="1:8" s="438" customFormat="1" ht="30" customHeight="1">
      <c r="A15" s="365">
        <v>12.5</v>
      </c>
      <c r="B15" s="241" t="s">
        <v>897</v>
      </c>
      <c r="C15" s="235" t="s">
        <v>100</v>
      </c>
      <c r="D15" s="990">
        <v>0</v>
      </c>
      <c r="E15" s="990">
        <v>0</v>
      </c>
      <c r="F15" s="234">
        <f>D15</f>
        <v>0</v>
      </c>
      <c r="G15" s="237">
        <f t="shared" si="0"/>
        <v>0</v>
      </c>
      <c r="H15" s="428"/>
    </row>
    <row r="16" spans="1:8" s="438" customFormat="1" ht="30" customHeight="1">
      <c r="A16" s="365">
        <v>12.6</v>
      </c>
      <c r="B16" s="241" t="s">
        <v>898</v>
      </c>
      <c r="C16" s="235" t="s">
        <v>100</v>
      </c>
      <c r="D16" s="990">
        <v>0</v>
      </c>
      <c r="E16" s="990">
        <v>0</v>
      </c>
      <c r="F16" s="234">
        <f>D16</f>
        <v>0</v>
      </c>
      <c r="G16" s="237">
        <f t="shared" si="0"/>
        <v>0</v>
      </c>
      <c r="H16" s="428"/>
    </row>
    <row r="17" spans="1:8" s="438" customFormat="1" ht="20.100000000000001" customHeight="1">
      <c r="A17" s="482"/>
      <c r="B17" s="2496" t="s">
        <v>899</v>
      </c>
      <c r="C17" s="2499"/>
      <c r="D17" s="2499"/>
      <c r="E17" s="2499"/>
      <c r="F17" s="2499"/>
      <c r="G17" s="2499"/>
      <c r="H17" s="2500"/>
    </row>
    <row r="18" spans="1:8" s="438" customFormat="1" ht="30" customHeight="1">
      <c r="A18" s="365">
        <v>12.7</v>
      </c>
      <c r="B18" s="241" t="s">
        <v>900</v>
      </c>
      <c r="C18" s="235" t="s">
        <v>625</v>
      </c>
      <c r="D18" s="990">
        <v>0</v>
      </c>
      <c r="E18" s="990">
        <v>0</v>
      </c>
      <c r="F18" s="333"/>
      <c r="G18" s="237">
        <f>D18*E18</f>
        <v>0</v>
      </c>
      <c r="H18" s="428"/>
    </row>
    <row r="19" spans="1:8" s="438" customFormat="1" ht="30" customHeight="1">
      <c r="A19" s="365">
        <v>12.8</v>
      </c>
      <c r="B19" s="241" t="s">
        <v>901</v>
      </c>
      <c r="C19" s="235" t="s">
        <v>620</v>
      </c>
      <c r="D19" s="990">
        <v>0</v>
      </c>
      <c r="E19" s="990">
        <v>0</v>
      </c>
      <c r="F19" s="333"/>
      <c r="G19" s="237">
        <f>D19*E19</f>
        <v>0</v>
      </c>
      <c r="H19" s="428"/>
    </row>
    <row r="20" spans="1:8" s="438" customFormat="1" ht="30" customHeight="1">
      <c r="A20" s="365">
        <v>12.9</v>
      </c>
      <c r="B20" s="241" t="s">
        <v>902</v>
      </c>
      <c r="C20" s="235" t="s">
        <v>100</v>
      </c>
      <c r="D20" s="990">
        <v>0</v>
      </c>
      <c r="E20" s="990">
        <v>0</v>
      </c>
      <c r="F20" s="234">
        <f>D20</f>
        <v>0</v>
      </c>
      <c r="G20" s="237">
        <f>D20*E20</f>
        <v>0</v>
      </c>
      <c r="H20" s="428"/>
    </row>
    <row r="21" spans="1:8" s="438" customFormat="1" ht="30" customHeight="1">
      <c r="A21" s="292">
        <v>12.1</v>
      </c>
      <c r="B21" s="241" t="s">
        <v>903</v>
      </c>
      <c r="C21" s="235" t="s">
        <v>100</v>
      </c>
      <c r="D21" s="990">
        <v>0</v>
      </c>
      <c r="E21" s="990">
        <v>0</v>
      </c>
      <c r="F21" s="234">
        <f>D21</f>
        <v>0</v>
      </c>
      <c r="G21" s="237">
        <f>D21*E21</f>
        <v>0</v>
      </c>
      <c r="H21" s="428"/>
    </row>
    <row r="22" spans="1:8" s="438" customFormat="1" ht="20.100000000000001" customHeight="1">
      <c r="A22" s="482"/>
      <c r="B22" s="2496" t="s">
        <v>904</v>
      </c>
      <c r="C22" s="2499"/>
      <c r="D22" s="2499"/>
      <c r="E22" s="2499"/>
      <c r="F22" s="2499"/>
      <c r="G22" s="2499"/>
      <c r="H22" s="2500"/>
    </row>
    <row r="23" spans="1:8" s="438" customFormat="1" ht="30" customHeight="1">
      <c r="A23" s="292">
        <v>12.11</v>
      </c>
      <c r="B23" s="241" t="s">
        <v>905</v>
      </c>
      <c r="C23" s="235" t="s">
        <v>944</v>
      </c>
      <c r="D23" s="990">
        <v>0</v>
      </c>
      <c r="E23" s="990">
        <v>0</v>
      </c>
      <c r="F23" s="333"/>
      <c r="G23" s="237">
        <f>D23*E23</f>
        <v>0</v>
      </c>
      <c r="H23" s="428"/>
    </row>
    <row r="24" spans="1:8" s="438" customFormat="1" ht="30" customHeight="1">
      <c r="A24" s="292">
        <v>12.12</v>
      </c>
      <c r="B24" s="241" t="s">
        <v>906</v>
      </c>
      <c r="C24" s="235" t="s">
        <v>626</v>
      </c>
      <c r="D24" s="990">
        <v>0</v>
      </c>
      <c r="E24" s="990">
        <v>0</v>
      </c>
      <c r="F24" s="333"/>
      <c r="G24" s="237">
        <f>D24*E24</f>
        <v>0</v>
      </c>
      <c r="H24" s="428"/>
    </row>
    <row r="25" spans="1:8" s="438" customFormat="1" ht="30" customHeight="1">
      <c r="A25" s="292">
        <v>12.13</v>
      </c>
      <c r="B25" s="241" t="s">
        <v>907</v>
      </c>
      <c r="C25" s="235" t="s">
        <v>620</v>
      </c>
      <c r="D25" s="990">
        <v>0</v>
      </c>
      <c r="E25" s="990">
        <v>0</v>
      </c>
      <c r="F25" s="333"/>
      <c r="G25" s="237">
        <f>D25*E25</f>
        <v>0</v>
      </c>
      <c r="H25" s="428"/>
    </row>
    <row r="26" spans="1:8" s="438" customFormat="1" ht="30" customHeight="1">
      <c r="A26" s="292">
        <v>12.14</v>
      </c>
      <c r="B26" s="241" t="s">
        <v>908</v>
      </c>
      <c r="C26" s="235" t="s">
        <v>100</v>
      </c>
      <c r="D26" s="990">
        <v>0</v>
      </c>
      <c r="E26" s="990">
        <v>0</v>
      </c>
      <c r="F26" s="234">
        <f>D26</f>
        <v>0</v>
      </c>
      <c r="G26" s="237">
        <f>D26*E26</f>
        <v>0</v>
      </c>
      <c r="H26" s="428"/>
    </row>
    <row r="27" spans="1:8" s="438" customFormat="1" ht="30" customHeight="1">
      <c r="A27" s="292">
        <v>12.15</v>
      </c>
      <c r="B27" s="241" t="s">
        <v>909</v>
      </c>
      <c r="C27" s="235" t="s">
        <v>100</v>
      </c>
      <c r="D27" s="990">
        <v>0</v>
      </c>
      <c r="E27" s="990">
        <v>0</v>
      </c>
      <c r="F27" s="234">
        <f>D27</f>
        <v>0</v>
      </c>
      <c r="G27" s="237">
        <f>D27*E27</f>
        <v>0</v>
      </c>
      <c r="H27" s="428"/>
    </row>
    <row r="28" spans="1:8" s="438" customFormat="1" ht="20.100000000000001" customHeight="1">
      <c r="A28" s="482"/>
      <c r="B28" s="2496" t="s">
        <v>261</v>
      </c>
      <c r="C28" s="2499"/>
      <c r="D28" s="2499"/>
      <c r="E28" s="2499"/>
      <c r="F28" s="2499"/>
      <c r="G28" s="2499"/>
      <c r="H28" s="2500"/>
    </row>
    <row r="29" spans="1:8" s="438" customFormat="1" ht="30" customHeight="1">
      <c r="A29" s="292">
        <v>12.16</v>
      </c>
      <c r="B29" s="241" t="s">
        <v>928</v>
      </c>
      <c r="C29" s="235" t="s">
        <v>100</v>
      </c>
      <c r="D29" s="990">
        <v>0</v>
      </c>
      <c r="E29" s="990">
        <v>0</v>
      </c>
      <c r="F29" s="234">
        <f>D29</f>
        <v>0</v>
      </c>
      <c r="G29" s="237">
        <f>D29*E29</f>
        <v>0</v>
      </c>
      <c r="H29" s="428"/>
    </row>
    <row r="30" spans="1:8" s="438" customFormat="1" ht="20.100000000000001" customHeight="1">
      <c r="A30" s="482"/>
      <c r="B30" s="2496" t="s">
        <v>264</v>
      </c>
      <c r="C30" s="2499"/>
      <c r="D30" s="2499"/>
      <c r="E30" s="2499"/>
      <c r="F30" s="2499"/>
      <c r="G30" s="2499"/>
      <c r="H30" s="2500"/>
    </row>
    <row r="31" spans="1:8" s="438" customFormat="1" ht="30" customHeight="1">
      <c r="A31" s="292">
        <v>12.17</v>
      </c>
      <c r="B31" s="241" t="s">
        <v>929</v>
      </c>
      <c r="C31" s="235" t="s">
        <v>85</v>
      </c>
      <c r="D31" s="234">
        <v>1</v>
      </c>
      <c r="E31" s="990">
        <v>0</v>
      </c>
      <c r="F31" s="333"/>
      <c r="G31" s="237">
        <f>D31*E31</f>
        <v>0</v>
      </c>
      <c r="H31" s="428"/>
    </row>
    <row r="32" spans="1:8" s="438" customFormat="1" ht="30" customHeight="1">
      <c r="A32" s="292">
        <v>12.18</v>
      </c>
      <c r="B32" s="241" t="s">
        <v>930</v>
      </c>
      <c r="C32" s="235" t="s">
        <v>100</v>
      </c>
      <c r="D32" s="990">
        <v>0</v>
      </c>
      <c r="E32" s="990">
        <v>0</v>
      </c>
      <c r="F32" s="234">
        <f>D32</f>
        <v>0</v>
      </c>
      <c r="G32" s="237">
        <f>D32*E32</f>
        <v>0</v>
      </c>
      <c r="H32" s="428"/>
    </row>
    <row r="33" spans="1:8" s="438" customFormat="1" ht="20.100000000000001" customHeight="1">
      <c r="A33" s="482"/>
      <c r="B33" s="2496" t="s">
        <v>935</v>
      </c>
      <c r="C33" s="2499"/>
      <c r="D33" s="2499"/>
      <c r="E33" s="2499"/>
      <c r="F33" s="2499"/>
      <c r="G33" s="2499"/>
      <c r="H33" s="2500"/>
    </row>
    <row r="34" spans="1:8" s="438" customFormat="1" ht="30" customHeight="1">
      <c r="A34" s="292">
        <v>12.19</v>
      </c>
      <c r="B34" s="483" t="s">
        <v>931</v>
      </c>
      <c r="C34" s="235" t="s">
        <v>491</v>
      </c>
      <c r="D34" s="990">
        <v>0</v>
      </c>
      <c r="E34" s="990">
        <v>0</v>
      </c>
      <c r="F34" s="333"/>
      <c r="G34" s="237">
        <f>D34*E34</f>
        <v>0</v>
      </c>
      <c r="H34" s="428"/>
    </row>
    <row r="35" spans="1:8" s="438" customFormat="1" ht="30" customHeight="1">
      <c r="A35" s="292">
        <v>12.2</v>
      </c>
      <c r="B35" s="241" t="s">
        <v>936</v>
      </c>
      <c r="C35" s="235" t="s">
        <v>100</v>
      </c>
      <c r="D35" s="990">
        <v>0</v>
      </c>
      <c r="E35" s="990">
        <v>0</v>
      </c>
      <c r="F35" s="234">
        <f>D35</f>
        <v>0</v>
      </c>
      <c r="G35" s="237">
        <f>D35*E35</f>
        <v>0</v>
      </c>
      <c r="H35" s="428"/>
    </row>
    <row r="36" spans="1:8" s="438" customFormat="1" ht="30" customHeight="1">
      <c r="A36" s="292">
        <v>12.21</v>
      </c>
      <c r="B36" s="241" t="s">
        <v>937</v>
      </c>
      <c r="C36" s="235" t="s">
        <v>100</v>
      </c>
      <c r="D36" s="990">
        <v>0</v>
      </c>
      <c r="E36" s="990">
        <v>0</v>
      </c>
      <c r="F36" s="234">
        <f>D36</f>
        <v>0</v>
      </c>
      <c r="G36" s="237">
        <f>D36*E36</f>
        <v>0</v>
      </c>
      <c r="H36" s="428"/>
    </row>
    <row r="37" spans="1:8" s="438" customFormat="1" ht="20.100000000000001" customHeight="1">
      <c r="A37" s="482"/>
      <c r="B37" s="2496" t="s">
        <v>938</v>
      </c>
      <c r="C37" s="2499"/>
      <c r="D37" s="2499"/>
      <c r="E37" s="2499"/>
      <c r="F37" s="2499"/>
      <c r="G37" s="2499"/>
      <c r="H37" s="2500"/>
    </row>
    <row r="38" spans="1:8" s="438" customFormat="1" ht="30" customHeight="1">
      <c r="A38" s="292">
        <v>12.22</v>
      </c>
      <c r="B38" s="483" t="s">
        <v>932</v>
      </c>
      <c r="C38" s="289" t="s">
        <v>620</v>
      </c>
      <c r="D38" s="990">
        <v>0</v>
      </c>
      <c r="E38" s="990">
        <v>0</v>
      </c>
      <c r="F38" s="234"/>
      <c r="G38" s="237">
        <f>D38*E38</f>
        <v>0</v>
      </c>
      <c r="H38" s="428"/>
    </row>
    <row r="39" spans="1:8" s="438" customFormat="1" ht="30" customHeight="1">
      <c r="A39" s="292">
        <v>12.23</v>
      </c>
      <c r="B39" s="241" t="s">
        <v>940</v>
      </c>
      <c r="C39" s="235" t="s">
        <v>100</v>
      </c>
      <c r="D39" s="990">
        <v>0</v>
      </c>
      <c r="E39" s="990">
        <v>0</v>
      </c>
      <c r="F39" s="234">
        <f>D39</f>
        <v>0</v>
      </c>
      <c r="G39" s="237">
        <f>D39*E39</f>
        <v>0</v>
      </c>
      <c r="H39" s="428"/>
    </row>
    <row r="40" spans="1:8" s="438" customFormat="1" ht="30" customHeight="1">
      <c r="A40" s="292">
        <v>12.24</v>
      </c>
      <c r="B40" s="241" t="s">
        <v>941</v>
      </c>
      <c r="C40" s="235" t="s">
        <v>100</v>
      </c>
      <c r="D40" s="990">
        <v>0</v>
      </c>
      <c r="E40" s="990">
        <v>0</v>
      </c>
      <c r="F40" s="234">
        <f>D40</f>
        <v>0</v>
      </c>
      <c r="G40" s="237">
        <f>D40*E40</f>
        <v>0</v>
      </c>
      <c r="H40" s="428"/>
    </row>
    <row r="41" spans="1:8" s="438" customFormat="1" ht="30" customHeight="1">
      <c r="A41" s="292">
        <v>12.25</v>
      </c>
      <c r="B41" s="241" t="s">
        <v>942</v>
      </c>
      <c r="C41" s="235" t="s">
        <v>100</v>
      </c>
      <c r="D41" s="990">
        <v>0</v>
      </c>
      <c r="E41" s="990">
        <v>0</v>
      </c>
      <c r="F41" s="234">
        <f>D41</f>
        <v>0</v>
      </c>
      <c r="G41" s="237">
        <f>D41*E41</f>
        <v>0</v>
      </c>
      <c r="H41" s="428"/>
    </row>
    <row r="42" spans="1:8" s="438" customFormat="1" ht="30" customHeight="1">
      <c r="A42" s="292">
        <v>12.26</v>
      </c>
      <c r="B42" s="241" t="s">
        <v>937</v>
      </c>
      <c r="C42" s="235" t="s">
        <v>100</v>
      </c>
      <c r="D42" s="990">
        <v>0</v>
      </c>
      <c r="E42" s="990">
        <v>0</v>
      </c>
      <c r="F42" s="234">
        <f>D42</f>
        <v>0</v>
      </c>
      <c r="G42" s="237">
        <f>D42*E42</f>
        <v>0</v>
      </c>
      <c r="H42" s="428"/>
    </row>
    <row r="43" spans="1:8" s="438" customFormat="1" ht="20.100000000000001" customHeight="1">
      <c r="A43" s="482"/>
      <c r="B43" s="2496" t="s">
        <v>934</v>
      </c>
      <c r="C43" s="2499"/>
      <c r="D43" s="2499"/>
      <c r="E43" s="2499"/>
      <c r="F43" s="2499"/>
      <c r="G43" s="2499"/>
      <c r="H43" s="2500"/>
    </row>
    <row r="44" spans="1:8" s="438" customFormat="1" ht="30" customHeight="1">
      <c r="A44" s="292">
        <v>12.27</v>
      </c>
      <c r="B44" s="241" t="s">
        <v>977</v>
      </c>
      <c r="C44" s="235" t="s">
        <v>100</v>
      </c>
      <c r="D44" s="990">
        <v>0</v>
      </c>
      <c r="E44" s="990">
        <v>0</v>
      </c>
      <c r="F44" s="234">
        <f>D44</f>
        <v>0</v>
      </c>
      <c r="G44" s="237">
        <f>D44*E44</f>
        <v>0</v>
      </c>
      <c r="H44" s="428"/>
    </row>
    <row r="45" spans="1:8" s="438" customFormat="1" ht="20.100000000000001" customHeight="1">
      <c r="A45" s="482"/>
      <c r="B45" s="2496" t="s">
        <v>860</v>
      </c>
      <c r="C45" s="2499"/>
      <c r="D45" s="2499"/>
      <c r="E45" s="2499"/>
      <c r="F45" s="2499"/>
      <c r="G45" s="2499"/>
      <c r="H45" s="2500"/>
    </row>
    <row r="46" spans="1:8" s="438" customFormat="1" ht="30" customHeight="1">
      <c r="A46" s="292">
        <v>12.28</v>
      </c>
      <c r="B46" s="241" t="s">
        <v>265</v>
      </c>
      <c r="C46" s="235" t="s">
        <v>491</v>
      </c>
      <c r="D46" s="990">
        <v>0</v>
      </c>
      <c r="E46" s="990">
        <v>0</v>
      </c>
      <c r="F46" s="234"/>
      <c r="G46" s="237">
        <f>D46*E46</f>
        <v>0</v>
      </c>
      <c r="H46" s="428"/>
    </row>
    <row r="47" spans="1:8" ht="20.100000000000001" customHeight="1" thickBot="1">
      <c r="A47" s="2487" t="s">
        <v>381</v>
      </c>
      <c r="B47" s="2488"/>
      <c r="C47" s="2488"/>
      <c r="D47" s="2488"/>
      <c r="E47" s="2489"/>
      <c r="F47" s="486">
        <f>SUM(F13:F16,F20:F21,F26:F27,F29,F32,F35:F36,F39:F42,F44)</f>
        <v>0</v>
      </c>
      <c r="G47" s="264">
        <f>SUM(G11:G16,G18:G21,G23:G27,G29,G31:G32,G34:G36,G38:G42,G44,G46)</f>
        <v>0</v>
      </c>
      <c r="H47" s="485"/>
    </row>
  </sheetData>
  <mergeCells count="19">
    <mergeCell ref="A6:B6"/>
    <mergeCell ref="C6:F6"/>
    <mergeCell ref="G6:H6"/>
    <mergeCell ref="A4:B4"/>
    <mergeCell ref="C4:F4"/>
    <mergeCell ref="G4:H4"/>
    <mergeCell ref="A5:B5"/>
    <mergeCell ref="C5:F5"/>
    <mergeCell ref="G5:H5"/>
    <mergeCell ref="A47:E47"/>
    <mergeCell ref="B45:H45"/>
    <mergeCell ref="B10:H10"/>
    <mergeCell ref="B17:H17"/>
    <mergeCell ref="B22:H22"/>
    <mergeCell ref="B28:H28"/>
    <mergeCell ref="B30:H30"/>
    <mergeCell ref="B33:H33"/>
    <mergeCell ref="B37:H37"/>
    <mergeCell ref="B43:H43"/>
  </mergeCells>
  <phoneticPr fontId="0" type="noConversion"/>
  <printOptions horizontalCentered="1"/>
  <pageMargins left="0.5" right="0.5" top="1" bottom="1" header="0.5" footer="0.5"/>
  <pageSetup scale="46" fitToHeight="2" orientation="landscape" r:id="rId1"/>
  <headerFooter alignWithMargins="0">
    <oddHeader>&amp;C&amp;"Arial,Bold"&amp;12&amp;UProject Activity 12: Structures- Short Span Concrete</oddHeader>
    <oddFooter>&amp;L&amp;F
&amp;A&amp;CPage &amp;P of &amp;N&amp;R&amp;D</oddFooter>
  </headerFooter>
  <rowBreaks count="1" manualBreakCount="1">
    <brk id="27"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9">
    <pageSetUpPr autoPageBreaks="0"/>
  </sheetPr>
  <dimension ref="A1:N78"/>
  <sheetViews>
    <sheetView showGridLines="0" showRuler="0" zoomScaleNormal="100" zoomScaleSheetLayoutView="100" workbookViewId="0"/>
  </sheetViews>
  <sheetFormatPr defaultColWidth="9.109375" defaultRowHeight="13.2"/>
  <cols>
    <col min="1" max="1" width="6.33203125" style="359" customWidth="1"/>
    <col min="2" max="2" width="50.6640625" style="359" customWidth="1"/>
    <col min="3" max="5" width="12.6640625" style="359" customWidth="1"/>
    <col min="6" max="6" width="12.6640625" style="410" customWidth="1"/>
    <col min="7" max="7" width="12.6640625" style="359" customWidth="1"/>
    <col min="8" max="8" width="97.33203125" style="5" customWidth="1"/>
    <col min="9" max="16384" width="9.109375" style="5"/>
  </cols>
  <sheetData>
    <row r="1" spans="1:10" s="440" customFormat="1" ht="20.100000000000001" customHeight="1">
      <c r="A1" s="380" t="s">
        <v>592</v>
      </c>
      <c r="B1" s="449"/>
      <c r="C1" s="449"/>
      <c r="D1" s="449"/>
      <c r="E1" s="449"/>
      <c r="F1" s="449"/>
      <c r="G1" s="449"/>
      <c r="H1" s="920" t="str">
        <f>'Project Information'!$B$3</f>
        <v>Enter project name &amp; description</v>
      </c>
    </row>
    <row r="2" spans="1:10" s="440" customFormat="1" ht="20.100000000000001" customHeight="1">
      <c r="A2" s="380" t="s">
        <v>254</v>
      </c>
      <c r="B2" s="449"/>
      <c r="C2" s="449"/>
      <c r="D2" s="449"/>
      <c r="E2" s="449"/>
      <c r="F2" s="449"/>
      <c r="G2" s="449"/>
      <c r="H2" s="920" t="str">
        <f>'Project Information'!$B$1</f>
        <v>999999-1-32-01</v>
      </c>
    </row>
    <row r="3" spans="1:10" s="240" customFormat="1" ht="14.4" thickBot="1">
      <c r="A3" s="328"/>
      <c r="B3" s="329"/>
      <c r="C3" s="330"/>
      <c r="D3" s="330"/>
      <c r="E3" s="330"/>
      <c r="F3" s="330"/>
      <c r="G3" s="330"/>
      <c r="H3" s="330"/>
    </row>
    <row r="4" spans="1:10" s="240" customFormat="1" ht="28.5" customHeight="1" thickBot="1">
      <c r="A4" s="2111" t="s">
        <v>1396</v>
      </c>
      <c r="B4" s="2112"/>
      <c r="C4" s="2113" t="s">
        <v>1397</v>
      </c>
      <c r="D4" s="2113"/>
      <c r="E4" s="2113"/>
      <c r="F4" s="2113"/>
      <c r="G4" s="2364" t="s">
        <v>1398</v>
      </c>
      <c r="H4" s="2494"/>
    </row>
    <row r="5" spans="1:10" s="240" customFormat="1" ht="28.5" customHeight="1">
      <c r="A5" s="2114" t="s">
        <v>1400</v>
      </c>
      <c r="B5" s="2115"/>
      <c r="C5" s="2116"/>
      <c r="D5" s="2116"/>
      <c r="E5" s="2116"/>
      <c r="F5" s="2116"/>
      <c r="G5" s="2367"/>
      <c r="H5" s="2495"/>
    </row>
    <row r="6" spans="1:10" s="240" customFormat="1" ht="28.5" customHeight="1" thickBot="1">
      <c r="A6" s="2108" t="s">
        <v>1399</v>
      </c>
      <c r="B6" s="2109"/>
      <c r="C6" s="2110"/>
      <c r="D6" s="2110"/>
      <c r="E6" s="2110"/>
      <c r="F6" s="2110"/>
      <c r="G6" s="2354"/>
      <c r="H6" s="2493"/>
    </row>
    <row r="7" spans="1:10" s="240" customFormat="1" ht="15.6">
      <c r="A7" s="921" t="s">
        <v>1430</v>
      </c>
      <c r="B7" s="286"/>
    </row>
    <row r="8" spans="1:10" s="240" customFormat="1" ht="15" customHeight="1" thickBot="1">
      <c r="A8" s="921"/>
      <c r="B8" s="286"/>
    </row>
    <row r="9" spans="1:10" s="438" customFormat="1" ht="48" customHeight="1">
      <c r="A9" s="335" t="s">
        <v>79</v>
      </c>
      <c r="B9" s="353" t="s">
        <v>190</v>
      </c>
      <c r="C9" s="282" t="s">
        <v>87</v>
      </c>
      <c r="D9" s="282" t="s">
        <v>45</v>
      </c>
      <c r="E9" s="282" t="s">
        <v>706</v>
      </c>
      <c r="F9" s="282" t="s">
        <v>165</v>
      </c>
      <c r="G9" s="282" t="s">
        <v>102</v>
      </c>
      <c r="H9" s="336" t="s">
        <v>164</v>
      </c>
    </row>
    <row r="10" spans="1:10" s="438" customFormat="1" ht="20.100000000000001" customHeight="1">
      <c r="A10" s="516"/>
      <c r="B10" s="472" t="s">
        <v>893</v>
      </c>
      <c r="C10" s="517"/>
      <c r="D10" s="517"/>
      <c r="E10" s="517"/>
      <c r="F10" s="517"/>
      <c r="G10" s="517"/>
      <c r="H10" s="518"/>
    </row>
    <row r="11" spans="1:10" s="438" customFormat="1" ht="30" customHeight="1">
      <c r="A11" s="476">
        <v>13.1</v>
      </c>
      <c r="B11" s="241" t="s">
        <v>894</v>
      </c>
      <c r="C11" s="289" t="s">
        <v>85</v>
      </c>
      <c r="D11" s="235">
        <v>1</v>
      </c>
      <c r="E11" s="990">
        <v>0</v>
      </c>
      <c r="F11" s="235"/>
      <c r="G11" s="237">
        <f t="shared" ref="G11:G16" si="0">D11*E11</f>
        <v>0</v>
      </c>
      <c r="H11" s="428"/>
    </row>
    <row r="12" spans="1:10" s="438" customFormat="1" ht="30" customHeight="1">
      <c r="A12" s="476">
        <v>13.2</v>
      </c>
      <c r="B12" s="241" t="s">
        <v>895</v>
      </c>
      <c r="C12" s="289" t="s">
        <v>491</v>
      </c>
      <c r="D12" s="990">
        <v>0</v>
      </c>
      <c r="E12" s="990">
        <v>0</v>
      </c>
      <c r="F12" s="235"/>
      <c r="G12" s="237">
        <f t="shared" si="0"/>
        <v>0</v>
      </c>
      <c r="H12" s="428"/>
    </row>
    <row r="13" spans="1:10" s="438" customFormat="1" ht="30" customHeight="1">
      <c r="A13" s="476">
        <v>13.3</v>
      </c>
      <c r="B13" s="241" t="s">
        <v>896</v>
      </c>
      <c r="C13" s="289" t="s">
        <v>100</v>
      </c>
      <c r="D13" s="990">
        <v>0</v>
      </c>
      <c r="E13" s="990">
        <v>0</v>
      </c>
      <c r="F13" s="234">
        <f>D13</f>
        <v>0</v>
      </c>
      <c r="G13" s="237">
        <f t="shared" si="0"/>
        <v>0</v>
      </c>
      <c r="H13" s="428"/>
      <c r="J13" s="519"/>
    </row>
    <row r="14" spans="1:10" s="438" customFormat="1" ht="30" customHeight="1">
      <c r="A14" s="476">
        <v>13.4</v>
      </c>
      <c r="B14" s="241" t="s">
        <v>892</v>
      </c>
      <c r="C14" s="289" t="s">
        <v>100</v>
      </c>
      <c r="D14" s="990">
        <v>0</v>
      </c>
      <c r="E14" s="990">
        <v>0</v>
      </c>
      <c r="F14" s="234">
        <f>D14</f>
        <v>0</v>
      </c>
      <c r="G14" s="237">
        <f t="shared" si="0"/>
        <v>0</v>
      </c>
      <c r="H14" s="428"/>
    </row>
    <row r="15" spans="1:10" s="438" customFormat="1" ht="30" customHeight="1">
      <c r="A15" s="476">
        <v>13.5</v>
      </c>
      <c r="B15" s="241" t="s">
        <v>897</v>
      </c>
      <c r="C15" s="289" t="s">
        <v>100</v>
      </c>
      <c r="D15" s="990">
        <v>0</v>
      </c>
      <c r="E15" s="990">
        <v>0</v>
      </c>
      <c r="F15" s="234">
        <f>D15</f>
        <v>0</v>
      </c>
      <c r="G15" s="237">
        <f t="shared" si="0"/>
        <v>0</v>
      </c>
      <c r="H15" s="428"/>
    </row>
    <row r="16" spans="1:10" s="438" customFormat="1" ht="30" customHeight="1">
      <c r="A16" s="476">
        <v>13.6</v>
      </c>
      <c r="B16" s="241" t="s">
        <v>898</v>
      </c>
      <c r="C16" s="289" t="s">
        <v>100</v>
      </c>
      <c r="D16" s="990">
        <v>0</v>
      </c>
      <c r="E16" s="990">
        <v>0</v>
      </c>
      <c r="F16" s="234">
        <f>D16</f>
        <v>0</v>
      </c>
      <c r="G16" s="237">
        <f t="shared" si="0"/>
        <v>0</v>
      </c>
      <c r="H16" s="428"/>
    </row>
    <row r="17" spans="1:8" s="438" customFormat="1" ht="20.100000000000001" customHeight="1">
      <c r="A17" s="520"/>
      <c r="B17" s="472" t="s">
        <v>899</v>
      </c>
      <c r="C17" s="521"/>
      <c r="D17" s="521"/>
      <c r="E17" s="521"/>
      <c r="F17" s="521"/>
      <c r="G17" s="521"/>
      <c r="H17" s="522"/>
    </row>
    <row r="18" spans="1:8" s="438" customFormat="1" ht="30" customHeight="1">
      <c r="A18" s="455">
        <v>13.7</v>
      </c>
      <c r="B18" s="241" t="s">
        <v>900</v>
      </c>
      <c r="C18" s="289" t="s">
        <v>625</v>
      </c>
      <c r="D18" s="990">
        <v>0</v>
      </c>
      <c r="E18" s="990">
        <v>0</v>
      </c>
      <c r="F18" s="235"/>
      <c r="G18" s="237">
        <f>D18*E18</f>
        <v>0</v>
      </c>
      <c r="H18" s="428"/>
    </row>
    <row r="19" spans="1:8" s="438" customFormat="1" ht="30" customHeight="1">
      <c r="A19" s="455">
        <v>13.8</v>
      </c>
      <c r="B19" s="241" t="s">
        <v>943</v>
      </c>
      <c r="C19" s="289" t="s">
        <v>625</v>
      </c>
      <c r="D19" s="990">
        <v>0</v>
      </c>
      <c r="E19" s="990">
        <v>0</v>
      </c>
      <c r="F19" s="235"/>
      <c r="G19" s="237">
        <f>D19*E19</f>
        <v>0</v>
      </c>
      <c r="H19" s="428"/>
    </row>
    <row r="20" spans="1:8" s="438" customFormat="1" ht="30" customHeight="1">
      <c r="A20" s="455">
        <v>13.9</v>
      </c>
      <c r="B20" s="241" t="s">
        <v>901</v>
      </c>
      <c r="C20" s="289" t="s">
        <v>620</v>
      </c>
      <c r="D20" s="990">
        <v>0</v>
      </c>
      <c r="E20" s="990">
        <v>0</v>
      </c>
      <c r="F20" s="235"/>
      <c r="G20" s="237">
        <f>D20*E20</f>
        <v>0</v>
      </c>
      <c r="H20" s="428"/>
    </row>
    <row r="21" spans="1:8" s="438" customFormat="1" ht="30" customHeight="1">
      <c r="A21" s="460">
        <v>13.1</v>
      </c>
      <c r="B21" s="241" t="s">
        <v>902</v>
      </c>
      <c r="C21" s="289" t="s">
        <v>100</v>
      </c>
      <c r="D21" s="990">
        <v>0</v>
      </c>
      <c r="E21" s="990">
        <v>0</v>
      </c>
      <c r="F21" s="234">
        <f>D21</f>
        <v>0</v>
      </c>
      <c r="G21" s="237">
        <f>D21*E21</f>
        <v>0</v>
      </c>
      <c r="H21" s="428"/>
    </row>
    <row r="22" spans="1:8" s="438" customFormat="1" ht="30" customHeight="1">
      <c r="A22" s="460">
        <v>13.11</v>
      </c>
      <c r="B22" s="241" t="s">
        <v>903</v>
      </c>
      <c r="C22" s="289" t="s">
        <v>100</v>
      </c>
      <c r="D22" s="990">
        <v>0</v>
      </c>
      <c r="E22" s="990">
        <v>0</v>
      </c>
      <c r="F22" s="234">
        <f>D22</f>
        <v>0</v>
      </c>
      <c r="G22" s="237">
        <f>D22*E22</f>
        <v>0</v>
      </c>
      <c r="H22" s="428"/>
    </row>
    <row r="23" spans="1:8" s="438" customFormat="1" ht="20.100000000000001" customHeight="1">
      <c r="A23" s="520"/>
      <c r="B23" s="472" t="s">
        <v>904</v>
      </c>
      <c r="C23" s="521"/>
      <c r="D23" s="521"/>
      <c r="E23" s="521"/>
      <c r="F23" s="521"/>
      <c r="G23" s="521"/>
      <c r="H23" s="522"/>
    </row>
    <row r="24" spans="1:8" s="438" customFormat="1" ht="30" customHeight="1">
      <c r="A24" s="460">
        <v>13.12</v>
      </c>
      <c r="B24" s="241" t="s">
        <v>905</v>
      </c>
      <c r="C24" s="289" t="s">
        <v>944</v>
      </c>
      <c r="D24" s="990">
        <v>0</v>
      </c>
      <c r="E24" s="990">
        <v>0</v>
      </c>
      <c r="F24" s="235"/>
      <c r="G24" s="237">
        <f>D24*E24</f>
        <v>0</v>
      </c>
      <c r="H24" s="428"/>
    </row>
    <row r="25" spans="1:8" s="438" customFormat="1" ht="30" customHeight="1">
      <c r="A25" s="460">
        <v>13.13</v>
      </c>
      <c r="B25" s="241" t="s">
        <v>906</v>
      </c>
      <c r="C25" s="289" t="s">
        <v>620</v>
      </c>
      <c r="D25" s="990">
        <v>0</v>
      </c>
      <c r="E25" s="990">
        <v>0</v>
      </c>
      <c r="F25" s="235"/>
      <c r="G25" s="237">
        <f>D25*E25</f>
        <v>0</v>
      </c>
      <c r="H25" s="428"/>
    </row>
    <row r="26" spans="1:8" s="438" customFormat="1" ht="30" customHeight="1">
      <c r="A26" s="460">
        <v>13.14</v>
      </c>
      <c r="B26" s="241" t="s">
        <v>907</v>
      </c>
      <c r="C26" s="289" t="s">
        <v>620</v>
      </c>
      <c r="D26" s="990">
        <v>0</v>
      </c>
      <c r="E26" s="990">
        <v>0</v>
      </c>
      <c r="F26" s="235"/>
      <c r="G26" s="237">
        <f>D26*E26</f>
        <v>0</v>
      </c>
      <c r="H26" s="428"/>
    </row>
    <row r="27" spans="1:8" s="438" customFormat="1" ht="30" customHeight="1">
      <c r="A27" s="460">
        <v>13.15</v>
      </c>
      <c r="B27" s="241" t="s">
        <v>908</v>
      </c>
      <c r="C27" s="289" t="s">
        <v>100</v>
      </c>
      <c r="D27" s="990">
        <v>0</v>
      </c>
      <c r="E27" s="990">
        <v>0</v>
      </c>
      <c r="F27" s="234">
        <f>D27</f>
        <v>0</v>
      </c>
      <c r="G27" s="237">
        <f>D27*E27</f>
        <v>0</v>
      </c>
      <c r="H27" s="428"/>
    </row>
    <row r="28" spans="1:8" s="438" customFormat="1" ht="30" customHeight="1">
      <c r="A28" s="460">
        <v>13.16</v>
      </c>
      <c r="B28" s="241" t="s">
        <v>909</v>
      </c>
      <c r="C28" s="289" t="s">
        <v>100</v>
      </c>
      <c r="D28" s="990">
        <v>0</v>
      </c>
      <c r="E28" s="990">
        <v>0</v>
      </c>
      <c r="F28" s="234">
        <f>D28</f>
        <v>0</v>
      </c>
      <c r="G28" s="237">
        <f>D28*E28</f>
        <v>0</v>
      </c>
      <c r="H28" s="428"/>
    </row>
    <row r="29" spans="1:8" s="438" customFormat="1" ht="20.100000000000001" customHeight="1">
      <c r="A29" s="520"/>
      <c r="B29" s="472" t="s">
        <v>946</v>
      </c>
      <c r="C29" s="521"/>
      <c r="D29" s="521"/>
      <c r="E29" s="521"/>
      <c r="F29" s="521"/>
      <c r="G29" s="521"/>
      <c r="H29" s="522"/>
    </row>
    <row r="30" spans="1:8" s="438" customFormat="1" ht="30" customHeight="1">
      <c r="A30" s="460">
        <v>13.17</v>
      </c>
      <c r="B30" s="241" t="s">
        <v>947</v>
      </c>
      <c r="C30" s="289" t="s">
        <v>745</v>
      </c>
      <c r="D30" s="990">
        <v>0</v>
      </c>
      <c r="E30" s="990">
        <v>0</v>
      </c>
      <c r="F30" s="235"/>
      <c r="G30" s="237">
        <f>D30*E30</f>
        <v>0</v>
      </c>
      <c r="H30" s="428"/>
    </row>
    <row r="31" spans="1:8" s="438" customFormat="1" ht="30" customHeight="1">
      <c r="A31" s="460">
        <v>13.18</v>
      </c>
      <c r="B31" s="241" t="s">
        <v>949</v>
      </c>
      <c r="C31" s="289" t="s">
        <v>620</v>
      </c>
      <c r="D31" s="990">
        <v>0</v>
      </c>
      <c r="E31" s="990">
        <v>0</v>
      </c>
      <c r="F31" s="235"/>
      <c r="G31" s="237">
        <f>D31*E31</f>
        <v>0</v>
      </c>
      <c r="H31" s="428"/>
    </row>
    <row r="32" spans="1:8" s="438" customFormat="1" ht="30" customHeight="1">
      <c r="A32" s="460">
        <v>13.19</v>
      </c>
      <c r="B32" s="241" t="s">
        <v>950</v>
      </c>
      <c r="C32" s="289" t="s">
        <v>620</v>
      </c>
      <c r="D32" s="990">
        <v>0</v>
      </c>
      <c r="E32" s="990">
        <v>0</v>
      </c>
      <c r="F32" s="235"/>
      <c r="G32" s="237">
        <f>D32*E32</f>
        <v>0</v>
      </c>
      <c r="H32" s="428"/>
    </row>
    <row r="33" spans="1:8" s="438" customFormat="1" ht="30" customHeight="1">
      <c r="A33" s="460">
        <v>13.2</v>
      </c>
      <c r="B33" s="241" t="s">
        <v>951</v>
      </c>
      <c r="C33" s="289" t="s">
        <v>100</v>
      </c>
      <c r="D33" s="990">
        <v>0</v>
      </c>
      <c r="E33" s="990">
        <v>0</v>
      </c>
      <c r="F33" s="234">
        <f>D33</f>
        <v>0</v>
      </c>
      <c r="G33" s="237">
        <f>D33*E33</f>
        <v>0</v>
      </c>
      <c r="H33" s="428"/>
    </row>
    <row r="34" spans="1:8" s="438" customFormat="1" ht="30" customHeight="1">
      <c r="A34" s="460">
        <v>13.21</v>
      </c>
      <c r="B34" s="241" t="s">
        <v>952</v>
      </c>
      <c r="C34" s="289" t="s">
        <v>100</v>
      </c>
      <c r="D34" s="990">
        <v>0</v>
      </c>
      <c r="E34" s="990">
        <v>0</v>
      </c>
      <c r="F34" s="234">
        <f>D34</f>
        <v>0</v>
      </c>
      <c r="G34" s="237">
        <f>D34*E34</f>
        <v>0</v>
      </c>
      <c r="H34" s="428"/>
    </row>
    <row r="35" spans="1:8" s="438" customFormat="1" ht="20.100000000000001" customHeight="1">
      <c r="A35" s="520"/>
      <c r="B35" s="472" t="s">
        <v>261</v>
      </c>
      <c r="C35" s="521"/>
      <c r="D35" s="521"/>
      <c r="E35" s="521"/>
      <c r="F35" s="521"/>
      <c r="G35" s="521"/>
      <c r="H35" s="522"/>
    </row>
    <row r="36" spans="1:8" s="438" customFormat="1" ht="30" customHeight="1">
      <c r="A36" s="460">
        <v>13.22</v>
      </c>
      <c r="B36" s="241" t="s">
        <v>928</v>
      </c>
      <c r="C36" s="289" t="s">
        <v>100</v>
      </c>
      <c r="D36" s="990">
        <v>0</v>
      </c>
      <c r="E36" s="990">
        <v>0</v>
      </c>
      <c r="F36" s="234">
        <f>D36</f>
        <v>0</v>
      </c>
      <c r="G36" s="237">
        <f>D36*E36</f>
        <v>0</v>
      </c>
      <c r="H36" s="428"/>
    </row>
    <row r="37" spans="1:8" s="438" customFormat="1" ht="20.100000000000001" customHeight="1">
      <c r="A37" s="520"/>
      <c r="B37" s="472" t="s">
        <v>953</v>
      </c>
      <c r="C37" s="521"/>
      <c r="D37" s="521"/>
      <c r="E37" s="521"/>
      <c r="F37" s="521"/>
      <c r="G37" s="521"/>
      <c r="H37" s="522"/>
    </row>
    <row r="38" spans="1:8" s="438" customFormat="1" ht="30" customHeight="1">
      <c r="A38" s="460">
        <v>13.23</v>
      </c>
      <c r="B38" s="319" t="s">
        <v>954</v>
      </c>
      <c r="C38" s="289" t="s">
        <v>85</v>
      </c>
      <c r="D38" s="235">
        <v>1</v>
      </c>
      <c r="E38" s="990">
        <v>0</v>
      </c>
      <c r="F38" s="235"/>
      <c r="G38" s="237">
        <f t="shared" ref="G38:G45" si="1">D38*E38</f>
        <v>0</v>
      </c>
      <c r="H38" s="428"/>
    </row>
    <row r="39" spans="1:8" s="438" customFormat="1" ht="30" customHeight="1">
      <c r="A39" s="460">
        <v>13.24</v>
      </c>
      <c r="B39" s="241" t="s">
        <v>930</v>
      </c>
      <c r="C39" s="289" t="s">
        <v>100</v>
      </c>
      <c r="D39" s="990">
        <v>0</v>
      </c>
      <c r="E39" s="990">
        <v>0</v>
      </c>
      <c r="F39" s="234">
        <f>D39</f>
        <v>0</v>
      </c>
      <c r="G39" s="237">
        <f t="shared" si="1"/>
        <v>0</v>
      </c>
      <c r="H39" s="428"/>
    </row>
    <row r="40" spans="1:8" s="438" customFormat="1" ht="30" customHeight="1">
      <c r="A40" s="460">
        <v>13.25</v>
      </c>
      <c r="B40" s="483" t="s">
        <v>931</v>
      </c>
      <c r="C40" s="289" t="s">
        <v>492</v>
      </c>
      <c r="D40" s="990">
        <v>0</v>
      </c>
      <c r="E40" s="990">
        <v>0</v>
      </c>
      <c r="F40" s="235"/>
      <c r="G40" s="237">
        <f t="shared" si="1"/>
        <v>0</v>
      </c>
      <c r="H40" s="428"/>
    </row>
    <row r="41" spans="1:8" s="438" customFormat="1" ht="30" customHeight="1">
      <c r="A41" s="460">
        <v>13.26</v>
      </c>
      <c r="B41" s="483" t="s">
        <v>975</v>
      </c>
      <c r="C41" s="289" t="s">
        <v>491</v>
      </c>
      <c r="D41" s="990">
        <v>0</v>
      </c>
      <c r="E41" s="990">
        <v>0</v>
      </c>
      <c r="F41" s="235"/>
      <c r="G41" s="237">
        <f t="shared" si="1"/>
        <v>0</v>
      </c>
      <c r="H41" s="428"/>
    </row>
    <row r="42" spans="1:8" s="438" customFormat="1" ht="30" customHeight="1">
      <c r="A42" s="460">
        <v>13.27</v>
      </c>
      <c r="B42" s="483" t="s">
        <v>1166</v>
      </c>
      <c r="C42" s="289" t="s">
        <v>492</v>
      </c>
      <c r="D42" s="990">
        <v>0</v>
      </c>
      <c r="E42" s="990">
        <v>0</v>
      </c>
      <c r="F42" s="235"/>
      <c r="G42" s="237">
        <f t="shared" si="1"/>
        <v>0</v>
      </c>
      <c r="H42" s="428"/>
    </row>
    <row r="43" spans="1:8" s="438" customFormat="1" ht="30" customHeight="1">
      <c r="A43" s="460">
        <v>13.28</v>
      </c>
      <c r="B43" s="241" t="s">
        <v>936</v>
      </c>
      <c r="C43" s="289" t="s">
        <v>100</v>
      </c>
      <c r="D43" s="990">
        <v>0</v>
      </c>
      <c r="E43" s="990">
        <v>0</v>
      </c>
      <c r="F43" s="234">
        <f>D43</f>
        <v>0</v>
      </c>
      <c r="G43" s="237">
        <f t="shared" si="1"/>
        <v>0</v>
      </c>
      <c r="H43" s="428"/>
    </row>
    <row r="44" spans="1:8" s="438" customFormat="1" ht="30" customHeight="1">
      <c r="A44" s="460">
        <v>13.29</v>
      </c>
      <c r="B44" s="241" t="s">
        <v>976</v>
      </c>
      <c r="C44" s="289" t="s">
        <v>100</v>
      </c>
      <c r="D44" s="990">
        <v>0</v>
      </c>
      <c r="E44" s="990">
        <v>0</v>
      </c>
      <c r="F44" s="234">
        <f>D44</f>
        <v>0</v>
      </c>
      <c r="G44" s="237">
        <f t="shared" si="1"/>
        <v>0</v>
      </c>
      <c r="H44" s="428"/>
    </row>
    <row r="45" spans="1:8" s="438" customFormat="1" ht="30" customHeight="1">
      <c r="A45" s="460">
        <v>13.3</v>
      </c>
      <c r="B45" s="319" t="s">
        <v>978</v>
      </c>
      <c r="C45" s="289" t="s">
        <v>100</v>
      </c>
      <c r="D45" s="990">
        <v>0</v>
      </c>
      <c r="E45" s="990">
        <v>0</v>
      </c>
      <c r="F45" s="234">
        <f>D45</f>
        <v>0</v>
      </c>
      <c r="G45" s="237">
        <f t="shared" si="1"/>
        <v>0</v>
      </c>
      <c r="H45" s="428"/>
    </row>
    <row r="46" spans="1:8" s="438" customFormat="1" ht="20.100000000000001" customHeight="1">
      <c r="A46" s="520"/>
      <c r="B46" s="472" t="s">
        <v>933</v>
      </c>
      <c r="C46" s="521"/>
      <c r="D46" s="521"/>
      <c r="E46" s="521"/>
      <c r="F46" s="521"/>
      <c r="G46" s="521"/>
      <c r="H46" s="522"/>
    </row>
    <row r="47" spans="1:8" s="438" customFormat="1" ht="30" customHeight="1">
      <c r="A47" s="455">
        <v>13.31</v>
      </c>
      <c r="B47" s="319" t="s">
        <v>977</v>
      </c>
      <c r="C47" s="289" t="s">
        <v>100</v>
      </c>
      <c r="D47" s="990">
        <v>0</v>
      </c>
      <c r="E47" s="990">
        <v>0</v>
      </c>
      <c r="F47" s="234">
        <f>D47</f>
        <v>0</v>
      </c>
      <c r="G47" s="237">
        <f>D47*E47</f>
        <v>0</v>
      </c>
      <c r="H47" s="428"/>
    </row>
    <row r="48" spans="1:8" s="438" customFormat="1" ht="20.100000000000001" customHeight="1">
      <c r="A48" s="520"/>
      <c r="B48" s="472" t="s">
        <v>979</v>
      </c>
      <c r="C48" s="521"/>
      <c r="D48" s="521"/>
      <c r="E48" s="521"/>
      <c r="F48" s="521"/>
      <c r="G48" s="521"/>
      <c r="H48" s="522"/>
    </row>
    <row r="49" spans="1:8" s="438" customFormat="1" ht="30" customHeight="1">
      <c r="A49" s="455">
        <v>13.32</v>
      </c>
      <c r="B49" s="354" t="s">
        <v>981</v>
      </c>
      <c r="C49" s="289" t="s">
        <v>85</v>
      </c>
      <c r="D49" s="235">
        <v>1</v>
      </c>
      <c r="E49" s="990">
        <v>0</v>
      </c>
      <c r="F49" s="235"/>
      <c r="G49" s="237">
        <f t="shared" ref="G49:G65" si="2">D49*E49</f>
        <v>0</v>
      </c>
      <c r="H49" s="428"/>
    </row>
    <row r="50" spans="1:8" s="438" customFormat="1" ht="30" customHeight="1">
      <c r="A50" s="455">
        <v>13.33</v>
      </c>
      <c r="B50" s="354" t="s">
        <v>982</v>
      </c>
      <c r="C50" s="289" t="s">
        <v>85</v>
      </c>
      <c r="D50" s="235">
        <v>1</v>
      </c>
      <c r="E50" s="990">
        <v>0</v>
      </c>
      <c r="F50" s="235"/>
      <c r="G50" s="237">
        <f t="shared" si="2"/>
        <v>0</v>
      </c>
      <c r="H50" s="428"/>
    </row>
    <row r="51" spans="1:8" s="438" customFormat="1" ht="30" customHeight="1">
      <c r="A51" s="455">
        <v>13.34</v>
      </c>
      <c r="B51" s="354" t="s">
        <v>983</v>
      </c>
      <c r="C51" s="289" t="s">
        <v>491</v>
      </c>
      <c r="D51" s="990">
        <v>0</v>
      </c>
      <c r="E51" s="990">
        <v>0</v>
      </c>
      <c r="F51" s="235"/>
      <c r="G51" s="237">
        <f t="shared" si="2"/>
        <v>0</v>
      </c>
      <c r="H51" s="428"/>
    </row>
    <row r="52" spans="1:8" s="438" customFormat="1" ht="30" customHeight="1">
      <c r="A52" s="455">
        <v>13.35</v>
      </c>
      <c r="B52" s="354" t="s">
        <v>984</v>
      </c>
      <c r="C52" s="289" t="s">
        <v>491</v>
      </c>
      <c r="D52" s="990">
        <v>0</v>
      </c>
      <c r="E52" s="990">
        <v>0</v>
      </c>
      <c r="F52" s="235"/>
      <c r="G52" s="237">
        <f t="shared" si="2"/>
        <v>0</v>
      </c>
      <c r="H52" s="428"/>
    </row>
    <row r="53" spans="1:8" s="438" customFormat="1" ht="30" customHeight="1">
      <c r="A53" s="455">
        <v>13.36</v>
      </c>
      <c r="B53" s="354" t="s">
        <v>985</v>
      </c>
      <c r="C53" s="289" t="s">
        <v>491</v>
      </c>
      <c r="D53" s="990">
        <v>0</v>
      </c>
      <c r="E53" s="990">
        <v>0</v>
      </c>
      <c r="F53" s="235"/>
      <c r="G53" s="237">
        <f t="shared" si="2"/>
        <v>0</v>
      </c>
      <c r="H53" s="428"/>
    </row>
    <row r="54" spans="1:8" s="438" customFormat="1" ht="30" customHeight="1">
      <c r="A54" s="455">
        <v>13.37</v>
      </c>
      <c r="B54" s="354" t="s">
        <v>986</v>
      </c>
      <c r="C54" s="289" t="s">
        <v>491</v>
      </c>
      <c r="D54" s="990">
        <v>0</v>
      </c>
      <c r="E54" s="990">
        <v>0</v>
      </c>
      <c r="F54" s="235"/>
      <c r="G54" s="237">
        <f t="shared" si="2"/>
        <v>0</v>
      </c>
      <c r="H54" s="428"/>
    </row>
    <row r="55" spans="1:8" s="438" customFormat="1" ht="30" customHeight="1">
      <c r="A55" s="455">
        <v>13.38</v>
      </c>
      <c r="B55" s="354" t="s">
        <v>987</v>
      </c>
      <c r="C55" s="289" t="s">
        <v>491</v>
      </c>
      <c r="D55" s="990">
        <v>0</v>
      </c>
      <c r="E55" s="990">
        <v>0</v>
      </c>
      <c r="F55" s="235"/>
      <c r="G55" s="237">
        <f t="shared" si="2"/>
        <v>0</v>
      </c>
      <c r="H55" s="428"/>
    </row>
    <row r="56" spans="1:8" s="438" customFormat="1" ht="30" customHeight="1">
      <c r="A56" s="460">
        <v>13.39</v>
      </c>
      <c r="B56" s="354" t="s">
        <v>988</v>
      </c>
      <c r="C56" s="289" t="s">
        <v>491</v>
      </c>
      <c r="D56" s="990">
        <v>0</v>
      </c>
      <c r="E56" s="990">
        <v>0</v>
      </c>
      <c r="F56" s="235"/>
      <c r="G56" s="237">
        <f t="shared" si="2"/>
        <v>0</v>
      </c>
      <c r="H56" s="428"/>
    </row>
    <row r="57" spans="1:8" s="438" customFormat="1" ht="30" customHeight="1">
      <c r="A57" s="460">
        <v>13.4</v>
      </c>
      <c r="B57" s="354" t="s">
        <v>989</v>
      </c>
      <c r="C57" s="289" t="s">
        <v>491</v>
      </c>
      <c r="D57" s="990">
        <v>0</v>
      </c>
      <c r="E57" s="990">
        <v>0</v>
      </c>
      <c r="F57" s="235"/>
      <c r="G57" s="237">
        <f t="shared" si="2"/>
        <v>0</v>
      </c>
      <c r="H57" s="428"/>
    </row>
    <row r="58" spans="1:8" s="438" customFormat="1" ht="30" customHeight="1">
      <c r="A58" s="455">
        <v>13.41</v>
      </c>
      <c r="B58" s="354" t="s">
        <v>990</v>
      </c>
      <c r="C58" s="289" t="s">
        <v>491</v>
      </c>
      <c r="D58" s="990">
        <v>0</v>
      </c>
      <c r="E58" s="990">
        <v>0</v>
      </c>
      <c r="F58" s="235"/>
      <c r="G58" s="237">
        <f t="shared" si="2"/>
        <v>0</v>
      </c>
      <c r="H58" s="428"/>
    </row>
    <row r="59" spans="1:8" s="523" customFormat="1" ht="30" customHeight="1">
      <c r="A59" s="455">
        <v>13.42</v>
      </c>
      <c r="B59" s="354" t="s">
        <v>991</v>
      </c>
      <c r="C59" s="289" t="s">
        <v>491</v>
      </c>
      <c r="D59" s="990">
        <v>0</v>
      </c>
      <c r="E59" s="990">
        <v>0</v>
      </c>
      <c r="F59" s="235"/>
      <c r="G59" s="237">
        <f t="shared" si="2"/>
        <v>0</v>
      </c>
      <c r="H59" s="428"/>
    </row>
    <row r="60" spans="1:8" s="523" customFormat="1" ht="30" customHeight="1">
      <c r="A60" s="455">
        <v>13.43</v>
      </c>
      <c r="B60" s="241" t="s">
        <v>992</v>
      </c>
      <c r="C60" s="289" t="s">
        <v>100</v>
      </c>
      <c r="D60" s="990">
        <v>0</v>
      </c>
      <c r="E60" s="990">
        <v>0</v>
      </c>
      <c r="F60" s="234">
        <f t="shared" ref="F60:F65" si="3">D60</f>
        <v>0</v>
      </c>
      <c r="G60" s="237">
        <f t="shared" si="2"/>
        <v>0</v>
      </c>
      <c r="H60" s="428"/>
    </row>
    <row r="61" spans="1:8" s="523" customFormat="1" ht="30" customHeight="1">
      <c r="A61" s="455">
        <v>13.44</v>
      </c>
      <c r="B61" s="319" t="s">
        <v>33</v>
      </c>
      <c r="C61" s="289" t="s">
        <v>100</v>
      </c>
      <c r="D61" s="990">
        <v>0</v>
      </c>
      <c r="E61" s="990">
        <v>0</v>
      </c>
      <c r="F61" s="234">
        <f t="shared" si="3"/>
        <v>0</v>
      </c>
      <c r="G61" s="237">
        <f t="shared" si="2"/>
        <v>0</v>
      </c>
      <c r="H61" s="428"/>
    </row>
    <row r="62" spans="1:8" s="523" customFormat="1" ht="30" customHeight="1">
      <c r="A62" s="455">
        <v>13.45</v>
      </c>
      <c r="B62" s="241" t="s">
        <v>788</v>
      </c>
      <c r="C62" s="289" t="s">
        <v>100</v>
      </c>
      <c r="D62" s="990">
        <v>0</v>
      </c>
      <c r="E62" s="990">
        <v>0</v>
      </c>
      <c r="F62" s="234">
        <f t="shared" si="3"/>
        <v>0</v>
      </c>
      <c r="G62" s="237">
        <f t="shared" si="2"/>
        <v>0</v>
      </c>
      <c r="H62" s="428"/>
    </row>
    <row r="63" spans="1:8" s="523" customFormat="1" ht="30" customHeight="1">
      <c r="A63" s="455">
        <v>13.46</v>
      </c>
      <c r="B63" s="241" t="s">
        <v>224</v>
      </c>
      <c r="C63" s="289" t="s">
        <v>100</v>
      </c>
      <c r="D63" s="990">
        <v>0</v>
      </c>
      <c r="E63" s="990">
        <v>0</v>
      </c>
      <c r="F63" s="234">
        <f t="shared" si="3"/>
        <v>0</v>
      </c>
      <c r="G63" s="237">
        <f t="shared" si="2"/>
        <v>0</v>
      </c>
      <c r="H63" s="428"/>
    </row>
    <row r="64" spans="1:8" s="523" customFormat="1" ht="30" customHeight="1">
      <c r="A64" s="455">
        <v>13.47</v>
      </c>
      <c r="B64" s="241" t="s">
        <v>995</v>
      </c>
      <c r="C64" s="289" t="s">
        <v>100</v>
      </c>
      <c r="D64" s="990">
        <v>0</v>
      </c>
      <c r="E64" s="990">
        <v>0</v>
      </c>
      <c r="F64" s="234">
        <f t="shared" si="3"/>
        <v>0</v>
      </c>
      <c r="G64" s="237">
        <f t="shared" si="2"/>
        <v>0</v>
      </c>
      <c r="H64" s="428"/>
    </row>
    <row r="65" spans="1:14" s="524" customFormat="1" ht="30" customHeight="1">
      <c r="A65" s="455">
        <v>13.48</v>
      </c>
      <c r="B65" s="241" t="s">
        <v>996</v>
      </c>
      <c r="C65" s="289" t="s">
        <v>100</v>
      </c>
      <c r="D65" s="990">
        <v>0</v>
      </c>
      <c r="E65" s="990">
        <v>0</v>
      </c>
      <c r="F65" s="234">
        <f t="shared" si="3"/>
        <v>0</v>
      </c>
      <c r="G65" s="237">
        <f t="shared" si="2"/>
        <v>0</v>
      </c>
      <c r="H65" s="428"/>
    </row>
    <row r="66" spans="1:14" s="524" customFormat="1" ht="20.100000000000001" customHeight="1">
      <c r="A66" s="520"/>
      <c r="B66" s="472" t="s">
        <v>997</v>
      </c>
      <c r="C66" s="521"/>
      <c r="D66" s="521"/>
      <c r="E66" s="521"/>
      <c r="F66" s="521"/>
      <c r="G66" s="521"/>
      <c r="H66" s="522"/>
    </row>
    <row r="67" spans="1:14" s="524" customFormat="1" ht="30" customHeight="1">
      <c r="A67" s="460">
        <v>13.49</v>
      </c>
      <c r="B67" s="354" t="s">
        <v>998</v>
      </c>
      <c r="C67" s="235" t="s">
        <v>627</v>
      </c>
      <c r="D67" s="990">
        <v>0</v>
      </c>
      <c r="E67" s="990">
        <v>0</v>
      </c>
      <c r="F67" s="235"/>
      <c r="G67" s="237">
        <f>D67*E67</f>
        <v>0</v>
      </c>
      <c r="H67" s="428"/>
      <c r="I67" s="5"/>
      <c r="J67" s="5"/>
      <c r="K67" s="5"/>
      <c r="L67" s="5"/>
      <c r="M67" s="5"/>
      <c r="N67" s="5"/>
    </row>
    <row r="68" spans="1:14" s="523" customFormat="1" ht="30" customHeight="1">
      <c r="A68" s="460">
        <v>13.5</v>
      </c>
      <c r="B68" s="354" t="s">
        <v>999</v>
      </c>
      <c r="C68" s="235" t="s">
        <v>100</v>
      </c>
      <c r="D68" s="990">
        <v>0</v>
      </c>
      <c r="E68" s="990">
        <v>0</v>
      </c>
      <c r="F68" s="234">
        <f>D68</f>
        <v>0</v>
      </c>
      <c r="G68" s="237">
        <f>D68*E68</f>
        <v>0</v>
      </c>
      <c r="H68" s="428"/>
    </row>
    <row r="69" spans="1:14" s="145" customFormat="1" ht="30" customHeight="1">
      <c r="A69" s="460">
        <v>13.51</v>
      </c>
      <c r="B69" s="241" t="s">
        <v>992</v>
      </c>
      <c r="C69" s="289" t="s">
        <v>100</v>
      </c>
      <c r="D69" s="990">
        <v>0</v>
      </c>
      <c r="E69" s="990">
        <v>0</v>
      </c>
      <c r="F69" s="234">
        <f>D69</f>
        <v>0</v>
      </c>
      <c r="G69" s="237">
        <f>D69*E69</f>
        <v>0</v>
      </c>
      <c r="H69" s="428"/>
    </row>
    <row r="70" spans="1:14" s="524" customFormat="1" ht="20.100000000000001" customHeight="1">
      <c r="A70" s="520"/>
      <c r="B70" s="472" t="s">
        <v>1060</v>
      </c>
      <c r="C70" s="521"/>
      <c r="D70" s="521"/>
      <c r="E70" s="521"/>
      <c r="F70" s="521"/>
      <c r="G70" s="521"/>
      <c r="H70" s="522"/>
    </row>
    <row r="71" spans="1:14" s="524" customFormat="1" ht="30" customHeight="1">
      <c r="A71" s="525">
        <v>13.52</v>
      </c>
      <c r="B71" s="319" t="s">
        <v>1061</v>
      </c>
      <c r="C71" s="289" t="s">
        <v>491</v>
      </c>
      <c r="D71" s="990">
        <v>0</v>
      </c>
      <c r="E71" s="990">
        <v>0</v>
      </c>
      <c r="F71" s="235"/>
      <c r="G71" s="237">
        <f>D71*E71</f>
        <v>0</v>
      </c>
      <c r="H71" s="428"/>
      <c r="I71" s="5"/>
      <c r="J71" s="5"/>
      <c r="K71" s="5"/>
      <c r="L71" s="5"/>
      <c r="M71" s="5"/>
      <c r="N71" s="5"/>
    </row>
    <row r="72" spans="1:14" s="524" customFormat="1" ht="20.100000000000001" customHeight="1">
      <c r="A72" s="520"/>
      <c r="B72" s="472" t="s">
        <v>1065</v>
      </c>
      <c r="C72" s="521"/>
      <c r="D72" s="521"/>
      <c r="E72" s="521"/>
      <c r="F72" s="521"/>
      <c r="G72" s="521"/>
      <c r="H72" s="522"/>
    </row>
    <row r="73" spans="1:14" s="523" customFormat="1" ht="30" customHeight="1">
      <c r="A73" s="525">
        <v>13.53</v>
      </c>
      <c r="B73" s="319" t="s">
        <v>1062</v>
      </c>
      <c r="C73" s="289" t="s">
        <v>1063</v>
      </c>
      <c r="D73" s="990">
        <v>0</v>
      </c>
      <c r="E73" s="990">
        <v>0</v>
      </c>
      <c r="F73" s="235"/>
      <c r="G73" s="237">
        <f>D73*E73</f>
        <v>0</v>
      </c>
      <c r="H73" s="428"/>
    </row>
    <row r="74" spans="1:14" s="523" customFormat="1" ht="30" customHeight="1">
      <c r="A74" s="525">
        <v>13.54</v>
      </c>
      <c r="B74" s="319" t="s">
        <v>1064</v>
      </c>
      <c r="C74" s="289" t="s">
        <v>100</v>
      </c>
      <c r="D74" s="990">
        <v>0</v>
      </c>
      <c r="E74" s="990">
        <v>0</v>
      </c>
      <c r="F74" s="234">
        <f>D74</f>
        <v>0</v>
      </c>
      <c r="G74" s="237">
        <f>D74*E74</f>
        <v>0</v>
      </c>
      <c r="H74" s="428"/>
    </row>
    <row r="75" spans="1:14" s="145" customFormat="1" ht="20.100000000000001" customHeight="1">
      <c r="A75" s="520"/>
      <c r="B75" s="472" t="s">
        <v>860</v>
      </c>
      <c r="C75" s="521"/>
      <c r="D75" s="521"/>
      <c r="E75" s="521"/>
      <c r="F75" s="521"/>
      <c r="G75" s="521"/>
      <c r="H75" s="522"/>
    </row>
    <row r="76" spans="1:14" s="145" customFormat="1" ht="30" customHeight="1">
      <c r="A76" s="292">
        <v>13.55</v>
      </c>
      <c r="B76" s="526" t="s">
        <v>265</v>
      </c>
      <c r="C76" s="289" t="s">
        <v>628</v>
      </c>
      <c r="D76" s="990">
        <v>0</v>
      </c>
      <c r="E76" s="990">
        <v>0</v>
      </c>
      <c r="F76" s="235"/>
      <c r="G76" s="237">
        <f>D76*E76</f>
        <v>0</v>
      </c>
      <c r="H76" s="428"/>
    </row>
    <row r="77" spans="1:14" ht="20.100000000000001" customHeight="1" thickBot="1">
      <c r="A77" s="2501" t="s">
        <v>380</v>
      </c>
      <c r="B77" s="2502"/>
      <c r="C77" s="2502"/>
      <c r="D77" s="2502"/>
      <c r="E77" s="2503"/>
      <c r="F77" s="486">
        <f>SUM(F12:F76)</f>
        <v>0</v>
      </c>
      <c r="G77" s="264">
        <f>SUM(G11:G16,G18:G22,G24:G28,G30:G34,G36:G36,G38:G45,G47,G49:G65,G67:G76)</f>
        <v>0</v>
      </c>
      <c r="H77" s="527"/>
    </row>
    <row r="78" spans="1:14">
      <c r="B78" s="528"/>
    </row>
  </sheetData>
  <mergeCells count="10">
    <mergeCell ref="A77:E77"/>
    <mergeCell ref="A4:B4"/>
    <mergeCell ref="C4:F4"/>
    <mergeCell ref="G4:H4"/>
    <mergeCell ref="A5:B5"/>
    <mergeCell ref="C5:F5"/>
    <mergeCell ref="G5:H5"/>
    <mergeCell ref="A6:B6"/>
    <mergeCell ref="C6:F6"/>
    <mergeCell ref="G6:H6"/>
  </mergeCells>
  <phoneticPr fontId="0" type="noConversion"/>
  <printOptions horizontalCentered="1"/>
  <pageMargins left="0.75" right="0.75" top="1" bottom="1" header="0.5" footer="0.5"/>
  <pageSetup scale="55" fitToHeight="0" orientation="landscape" r:id="rId1"/>
  <headerFooter alignWithMargins="0">
    <oddHeader>&amp;C&amp;"Arial,Bold"&amp;12&amp;UProject Activity 13: Structures- Medium Span Concrete</oddHeader>
    <oddFooter>&amp;L&amp;F
&amp;A&amp;CPage &amp;P of &amp;N&amp;R&amp;D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pageSetUpPr fitToPage="1"/>
  </sheetPr>
  <dimension ref="A1:H83"/>
  <sheetViews>
    <sheetView showGridLines="0" showRuler="0" zoomScaleNormal="100" zoomScaleSheetLayoutView="100" workbookViewId="0"/>
  </sheetViews>
  <sheetFormatPr defaultRowHeight="13.2"/>
  <cols>
    <col min="1" max="1" width="6.33203125" style="2" customWidth="1"/>
    <col min="2" max="2" width="50.6640625" style="2" customWidth="1"/>
    <col min="3" max="3" width="12.6640625" style="2" customWidth="1"/>
    <col min="4" max="4" width="12.6640625" style="14" customWidth="1"/>
    <col min="5" max="5" width="12.6640625" style="2" customWidth="1"/>
    <col min="6" max="6" width="12.6640625" style="147" customWidth="1"/>
    <col min="7" max="7" width="12.6640625" style="2" customWidth="1"/>
    <col min="8" max="8" width="100.6640625" style="2" customWidth="1"/>
    <col min="9" max="9" width="6.5546875" customWidth="1"/>
  </cols>
  <sheetData>
    <row r="1" spans="1:8" s="202" customFormat="1" ht="20.100000000000001" customHeight="1">
      <c r="A1" s="488" t="s">
        <v>592</v>
      </c>
      <c r="B1" s="489"/>
      <c r="C1" s="489"/>
      <c r="D1" s="497"/>
      <c r="E1" s="489"/>
      <c r="F1" s="489"/>
      <c r="G1" s="489"/>
      <c r="H1" s="920" t="str">
        <f>'Project Information'!$B$3</f>
        <v>Enter project name &amp; description</v>
      </c>
    </row>
    <row r="2" spans="1:8" s="202" customFormat="1" ht="20.100000000000001" customHeight="1">
      <c r="A2" s="488" t="s">
        <v>254</v>
      </c>
      <c r="B2" s="489"/>
      <c r="C2" s="489"/>
      <c r="D2" s="497"/>
      <c r="E2" s="489"/>
      <c r="F2" s="489"/>
      <c r="G2" s="48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s="10" customFormat="1" ht="48" customHeight="1">
      <c r="A9" s="395" t="s">
        <v>79</v>
      </c>
      <c r="B9" s="397" t="s">
        <v>190</v>
      </c>
      <c r="C9" s="397" t="s">
        <v>171</v>
      </c>
      <c r="D9" s="396" t="s">
        <v>45</v>
      </c>
      <c r="E9" s="396" t="s">
        <v>706</v>
      </c>
      <c r="F9" s="396" t="s">
        <v>165</v>
      </c>
      <c r="G9" s="396" t="s">
        <v>102</v>
      </c>
      <c r="H9" s="398" t="s">
        <v>164</v>
      </c>
    </row>
    <row r="10" spans="1:8" s="10" customFormat="1" ht="20.100000000000001" customHeight="1">
      <c r="A10" s="507"/>
      <c r="B10" s="496" t="s">
        <v>893</v>
      </c>
      <c r="C10" s="508"/>
      <c r="D10" s="508"/>
      <c r="E10" s="508"/>
      <c r="F10" s="508"/>
      <c r="G10" s="508"/>
      <c r="H10" s="509"/>
    </row>
    <row r="11" spans="1:8" s="10" customFormat="1" ht="30" customHeight="1">
      <c r="A11" s="494">
        <v>14.1</v>
      </c>
      <c r="B11" s="390" t="s">
        <v>894</v>
      </c>
      <c r="C11" s="332" t="s">
        <v>85</v>
      </c>
      <c r="D11" s="237">
        <v>1</v>
      </c>
      <c r="E11" s="1007">
        <v>0</v>
      </c>
      <c r="F11" s="234"/>
      <c r="G11" s="237">
        <f t="shared" ref="G11:G16" si="0">E11*D11</f>
        <v>0</v>
      </c>
      <c r="H11" s="493"/>
    </row>
    <row r="12" spans="1:8" s="10" customFormat="1" ht="30" customHeight="1">
      <c r="A12" s="494">
        <v>14.2</v>
      </c>
      <c r="B12" s="390" t="s">
        <v>895</v>
      </c>
      <c r="C12" s="332" t="s">
        <v>491</v>
      </c>
      <c r="D12" s="1007">
        <v>0</v>
      </c>
      <c r="E12" s="1007">
        <v>0</v>
      </c>
      <c r="F12" s="234"/>
      <c r="G12" s="237">
        <f t="shared" si="0"/>
        <v>0</v>
      </c>
      <c r="H12" s="493"/>
    </row>
    <row r="13" spans="1:8" s="10" customFormat="1" ht="30" customHeight="1">
      <c r="A13" s="494">
        <v>14.3</v>
      </c>
      <c r="B13" s="390" t="s">
        <v>896</v>
      </c>
      <c r="C13" s="332" t="s">
        <v>100</v>
      </c>
      <c r="D13" s="1007">
        <v>0</v>
      </c>
      <c r="E13" s="1007">
        <v>0</v>
      </c>
      <c r="F13" s="234">
        <f>D13</f>
        <v>0</v>
      </c>
      <c r="G13" s="237">
        <f t="shared" si="0"/>
        <v>0</v>
      </c>
      <c r="H13" s="493"/>
    </row>
    <row r="14" spans="1:8" s="10" customFormat="1" ht="30" customHeight="1">
      <c r="A14" s="494">
        <v>14.4</v>
      </c>
      <c r="B14" s="390" t="s">
        <v>892</v>
      </c>
      <c r="C14" s="332" t="s">
        <v>100</v>
      </c>
      <c r="D14" s="1007">
        <v>0</v>
      </c>
      <c r="E14" s="1007">
        <v>0</v>
      </c>
      <c r="F14" s="234">
        <f>D14</f>
        <v>0</v>
      </c>
      <c r="G14" s="237">
        <f t="shared" si="0"/>
        <v>0</v>
      </c>
      <c r="H14" s="493"/>
    </row>
    <row r="15" spans="1:8" s="10" customFormat="1" ht="30" customHeight="1">
      <c r="A15" s="494">
        <v>14.5</v>
      </c>
      <c r="B15" s="390" t="s">
        <v>897</v>
      </c>
      <c r="C15" s="332" t="s">
        <v>100</v>
      </c>
      <c r="D15" s="1007">
        <v>0</v>
      </c>
      <c r="E15" s="1007">
        <v>0</v>
      </c>
      <c r="F15" s="234">
        <f>D15</f>
        <v>0</v>
      </c>
      <c r="G15" s="237">
        <f t="shared" si="0"/>
        <v>0</v>
      </c>
      <c r="H15" s="493"/>
    </row>
    <row r="16" spans="1:8" s="10" customFormat="1" ht="30" customHeight="1">
      <c r="A16" s="494">
        <v>14.6</v>
      </c>
      <c r="B16" s="390" t="s">
        <v>898</v>
      </c>
      <c r="C16" s="332" t="s">
        <v>100</v>
      </c>
      <c r="D16" s="1007">
        <v>0</v>
      </c>
      <c r="E16" s="1007">
        <v>0</v>
      </c>
      <c r="F16" s="234">
        <f>D16</f>
        <v>0</v>
      </c>
      <c r="G16" s="237">
        <f t="shared" si="0"/>
        <v>0</v>
      </c>
      <c r="H16" s="493"/>
    </row>
    <row r="17" spans="1:8" s="10" customFormat="1" ht="20.100000000000001" customHeight="1">
      <c r="A17" s="490"/>
      <c r="B17" s="496" t="s">
        <v>899</v>
      </c>
      <c r="C17" s="491"/>
      <c r="D17" s="491"/>
      <c r="E17" s="491"/>
      <c r="F17" s="491"/>
      <c r="G17" s="491"/>
      <c r="H17" s="492"/>
    </row>
    <row r="18" spans="1:8" s="10" customFormat="1" ht="30" customHeight="1">
      <c r="A18" s="494">
        <v>14.7</v>
      </c>
      <c r="B18" s="390" t="s">
        <v>900</v>
      </c>
      <c r="C18" s="332" t="s">
        <v>944</v>
      </c>
      <c r="D18" s="1007">
        <v>0</v>
      </c>
      <c r="E18" s="1007">
        <v>0</v>
      </c>
      <c r="F18" s="234"/>
      <c r="G18" s="237">
        <f>E18*D18</f>
        <v>0</v>
      </c>
      <c r="H18" s="493"/>
    </row>
    <row r="19" spans="1:8" s="10" customFormat="1" ht="30" customHeight="1">
      <c r="A19" s="494">
        <v>14.8</v>
      </c>
      <c r="B19" s="390" t="s">
        <v>943</v>
      </c>
      <c r="C19" s="332" t="s">
        <v>944</v>
      </c>
      <c r="D19" s="1007">
        <v>0</v>
      </c>
      <c r="E19" s="1007">
        <v>0</v>
      </c>
      <c r="F19" s="234"/>
      <c r="G19" s="237">
        <f>E19*D19</f>
        <v>0</v>
      </c>
      <c r="H19" s="493"/>
    </row>
    <row r="20" spans="1:8" s="10" customFormat="1" ht="30" customHeight="1">
      <c r="A20" s="494">
        <v>14.9</v>
      </c>
      <c r="B20" s="390" t="s">
        <v>901</v>
      </c>
      <c r="C20" s="332" t="s">
        <v>620</v>
      </c>
      <c r="D20" s="1007">
        <v>0</v>
      </c>
      <c r="E20" s="1007">
        <v>0</v>
      </c>
      <c r="F20" s="234"/>
      <c r="G20" s="237">
        <f>E20*D20</f>
        <v>0</v>
      </c>
      <c r="H20" s="493"/>
    </row>
    <row r="21" spans="1:8" s="10" customFormat="1" ht="30" customHeight="1">
      <c r="A21" s="495">
        <v>14.1</v>
      </c>
      <c r="B21" s="390" t="s">
        <v>902</v>
      </c>
      <c r="C21" s="332" t="s">
        <v>100</v>
      </c>
      <c r="D21" s="1007">
        <v>0</v>
      </c>
      <c r="E21" s="1007">
        <v>0</v>
      </c>
      <c r="F21" s="234">
        <f>D21</f>
        <v>0</v>
      </c>
      <c r="G21" s="237">
        <f>E21*D21</f>
        <v>0</v>
      </c>
      <c r="H21" s="493"/>
    </row>
    <row r="22" spans="1:8" s="10" customFormat="1" ht="30" customHeight="1">
      <c r="A22" s="495">
        <v>14.11</v>
      </c>
      <c r="B22" s="390" t="s">
        <v>903</v>
      </c>
      <c r="C22" s="332" t="s">
        <v>100</v>
      </c>
      <c r="D22" s="1007">
        <v>0</v>
      </c>
      <c r="E22" s="1007">
        <v>0</v>
      </c>
      <c r="F22" s="234">
        <f>D22</f>
        <v>0</v>
      </c>
      <c r="G22" s="237">
        <f>E22*D22</f>
        <v>0</v>
      </c>
      <c r="H22" s="493"/>
    </row>
    <row r="23" spans="1:8" s="10" customFormat="1" ht="20.100000000000001" customHeight="1">
      <c r="A23" s="490"/>
      <c r="B23" s="496" t="s">
        <v>904</v>
      </c>
      <c r="C23" s="491"/>
      <c r="D23" s="491"/>
      <c r="E23" s="491"/>
      <c r="F23" s="491"/>
      <c r="G23" s="491"/>
      <c r="H23" s="492"/>
    </row>
    <row r="24" spans="1:8" s="10" customFormat="1" ht="30" customHeight="1">
      <c r="A24" s="495">
        <v>14.12</v>
      </c>
      <c r="B24" s="390" t="s">
        <v>905</v>
      </c>
      <c r="C24" s="332" t="s">
        <v>945</v>
      </c>
      <c r="D24" s="1007">
        <v>0</v>
      </c>
      <c r="E24" s="1007">
        <v>0</v>
      </c>
      <c r="F24" s="234"/>
      <c r="G24" s="237">
        <f>E24*D24</f>
        <v>0</v>
      </c>
      <c r="H24" s="493"/>
    </row>
    <row r="25" spans="1:8" s="10" customFormat="1" ht="30" customHeight="1">
      <c r="A25" s="495">
        <v>14.13</v>
      </c>
      <c r="B25" s="390" t="s">
        <v>906</v>
      </c>
      <c r="C25" s="332" t="s">
        <v>939</v>
      </c>
      <c r="D25" s="1007">
        <v>0</v>
      </c>
      <c r="E25" s="1007">
        <v>0</v>
      </c>
      <c r="F25" s="234"/>
      <c r="G25" s="237">
        <f>E25*D25</f>
        <v>0</v>
      </c>
      <c r="H25" s="493"/>
    </row>
    <row r="26" spans="1:8" s="10" customFormat="1" ht="30" customHeight="1">
      <c r="A26" s="495">
        <v>14.14</v>
      </c>
      <c r="B26" s="390" t="s">
        <v>907</v>
      </c>
      <c r="C26" s="332" t="s">
        <v>939</v>
      </c>
      <c r="D26" s="1007">
        <v>0</v>
      </c>
      <c r="E26" s="1007">
        <v>0</v>
      </c>
      <c r="F26" s="234"/>
      <c r="G26" s="237">
        <f>E26*D26</f>
        <v>0</v>
      </c>
      <c r="H26" s="493"/>
    </row>
    <row r="27" spans="1:8" s="10" customFormat="1" ht="30" customHeight="1">
      <c r="A27" s="495">
        <v>14.15</v>
      </c>
      <c r="B27" s="390" t="s">
        <v>908</v>
      </c>
      <c r="C27" s="332" t="s">
        <v>100</v>
      </c>
      <c r="D27" s="1007">
        <v>0</v>
      </c>
      <c r="E27" s="1007">
        <v>0</v>
      </c>
      <c r="F27" s="234">
        <f>D27</f>
        <v>0</v>
      </c>
      <c r="G27" s="237">
        <f>E27*D27</f>
        <v>0</v>
      </c>
      <c r="H27" s="493"/>
    </row>
    <row r="28" spans="1:8" s="10" customFormat="1" ht="30" customHeight="1">
      <c r="A28" s="495">
        <v>14.16</v>
      </c>
      <c r="B28" s="390" t="s">
        <v>909</v>
      </c>
      <c r="C28" s="332" t="s">
        <v>100</v>
      </c>
      <c r="D28" s="1007">
        <v>0</v>
      </c>
      <c r="E28" s="1007">
        <v>0</v>
      </c>
      <c r="F28" s="234">
        <f>D28</f>
        <v>0</v>
      </c>
      <c r="G28" s="237">
        <f>E28*D28</f>
        <v>0</v>
      </c>
      <c r="H28" s="493"/>
    </row>
    <row r="29" spans="1:8" s="10" customFormat="1" ht="20.100000000000001" customHeight="1">
      <c r="A29" s="490"/>
      <c r="B29" s="496" t="s">
        <v>946</v>
      </c>
      <c r="C29" s="500"/>
      <c r="D29" s="500"/>
      <c r="E29" s="500"/>
      <c r="F29" s="500"/>
      <c r="G29" s="500"/>
      <c r="H29" s="501"/>
    </row>
    <row r="30" spans="1:8" s="10" customFormat="1" ht="30" customHeight="1">
      <c r="A30" s="495">
        <v>14.17</v>
      </c>
      <c r="B30" s="390" t="s">
        <v>947</v>
      </c>
      <c r="C30" s="332" t="s">
        <v>948</v>
      </c>
      <c r="D30" s="1007">
        <v>0</v>
      </c>
      <c r="E30" s="1007">
        <v>0</v>
      </c>
      <c r="F30" s="234"/>
      <c r="G30" s="237">
        <f>E30*D30</f>
        <v>0</v>
      </c>
      <c r="H30" s="493"/>
    </row>
    <row r="31" spans="1:8" s="10" customFormat="1" ht="30" customHeight="1">
      <c r="A31" s="495">
        <v>14.18</v>
      </c>
      <c r="B31" s="390" t="s">
        <v>949</v>
      </c>
      <c r="C31" s="332" t="s">
        <v>939</v>
      </c>
      <c r="D31" s="1007">
        <v>0</v>
      </c>
      <c r="E31" s="1007">
        <v>0</v>
      </c>
      <c r="F31" s="234"/>
      <c r="G31" s="237">
        <f>E31*D31</f>
        <v>0</v>
      </c>
      <c r="H31" s="493"/>
    </row>
    <row r="32" spans="1:8" s="10" customFormat="1" ht="30" customHeight="1">
      <c r="A32" s="495">
        <v>14.19</v>
      </c>
      <c r="B32" s="390" t="s">
        <v>950</v>
      </c>
      <c r="C32" s="332" t="s">
        <v>939</v>
      </c>
      <c r="D32" s="1007">
        <v>0</v>
      </c>
      <c r="E32" s="1007">
        <v>0</v>
      </c>
      <c r="F32" s="234"/>
      <c r="G32" s="237">
        <f>E32*D32</f>
        <v>0</v>
      </c>
      <c r="H32" s="493"/>
    </row>
    <row r="33" spans="1:8" s="10" customFormat="1" ht="30" customHeight="1">
      <c r="A33" s="495">
        <v>14.2</v>
      </c>
      <c r="B33" s="390" t="s">
        <v>951</v>
      </c>
      <c r="C33" s="332" t="s">
        <v>100</v>
      </c>
      <c r="D33" s="1007">
        <v>0</v>
      </c>
      <c r="E33" s="1007">
        <v>0</v>
      </c>
      <c r="F33" s="234">
        <f>D33</f>
        <v>0</v>
      </c>
      <c r="G33" s="237">
        <f>E33*D33</f>
        <v>0</v>
      </c>
      <c r="H33" s="493"/>
    </row>
    <row r="34" spans="1:8" s="10" customFormat="1" ht="30" customHeight="1">
      <c r="A34" s="495">
        <v>14.21</v>
      </c>
      <c r="B34" s="390" t="s">
        <v>952</v>
      </c>
      <c r="C34" s="332" t="s">
        <v>100</v>
      </c>
      <c r="D34" s="1007">
        <v>0</v>
      </c>
      <c r="E34" s="1007">
        <v>0</v>
      </c>
      <c r="F34" s="234">
        <f>D34</f>
        <v>0</v>
      </c>
      <c r="G34" s="237">
        <f>E34*D34</f>
        <v>0</v>
      </c>
      <c r="H34" s="493"/>
    </row>
    <row r="35" spans="1:8" s="10" customFormat="1" ht="20.100000000000001" customHeight="1">
      <c r="A35" s="490"/>
      <c r="B35" s="496" t="s">
        <v>261</v>
      </c>
      <c r="C35" s="491"/>
      <c r="D35" s="491"/>
      <c r="E35" s="491"/>
      <c r="F35" s="491"/>
      <c r="G35" s="491"/>
      <c r="H35" s="492"/>
    </row>
    <row r="36" spans="1:8" s="10" customFormat="1" ht="30" customHeight="1">
      <c r="A36" s="495">
        <v>14.22</v>
      </c>
      <c r="B36" s="390" t="s">
        <v>928</v>
      </c>
      <c r="C36" s="332" t="s">
        <v>100</v>
      </c>
      <c r="D36" s="1007">
        <v>0</v>
      </c>
      <c r="E36" s="1007">
        <v>0</v>
      </c>
      <c r="F36" s="234">
        <f>D36</f>
        <v>0</v>
      </c>
      <c r="G36" s="237">
        <f>E36*D36</f>
        <v>0</v>
      </c>
      <c r="H36" s="493"/>
    </row>
    <row r="37" spans="1:8" s="10" customFormat="1" ht="20.100000000000001" customHeight="1">
      <c r="A37" s="490"/>
      <c r="B37" s="496" t="s">
        <v>953</v>
      </c>
      <c r="C37" s="502"/>
      <c r="D37" s="502"/>
      <c r="E37" s="502"/>
      <c r="F37" s="502"/>
      <c r="G37" s="502"/>
      <c r="H37" s="503"/>
    </row>
    <row r="38" spans="1:8" s="20" customFormat="1" ht="30" customHeight="1">
      <c r="A38" s="512">
        <v>14.23</v>
      </c>
      <c r="B38" s="281" t="s">
        <v>954</v>
      </c>
      <c r="C38" s="332" t="s">
        <v>85</v>
      </c>
      <c r="D38" s="237">
        <v>1</v>
      </c>
      <c r="E38" s="1007">
        <v>0</v>
      </c>
      <c r="F38" s="234"/>
      <c r="G38" s="389">
        <f t="shared" ref="G38:G44" si="1">E38*D38</f>
        <v>0</v>
      </c>
      <c r="H38" s="513"/>
    </row>
    <row r="39" spans="1:8" s="10" customFormat="1" ht="30" customHeight="1">
      <c r="A39" s="495">
        <v>14.24</v>
      </c>
      <c r="B39" s="390" t="s">
        <v>930</v>
      </c>
      <c r="C39" s="332" t="s">
        <v>100</v>
      </c>
      <c r="D39" s="1007">
        <v>0</v>
      </c>
      <c r="E39" s="1007">
        <v>0</v>
      </c>
      <c r="F39" s="234">
        <f t="shared" ref="F39:F44" si="2">D39</f>
        <v>0</v>
      </c>
      <c r="G39" s="237">
        <f t="shared" si="1"/>
        <v>0</v>
      </c>
      <c r="H39" s="493"/>
    </row>
    <row r="40" spans="1:8" s="10" customFormat="1" ht="30" customHeight="1">
      <c r="A40" s="512">
        <v>14.25</v>
      </c>
      <c r="B40" s="514" t="s">
        <v>931</v>
      </c>
      <c r="C40" s="332" t="s">
        <v>441</v>
      </c>
      <c r="D40" s="1007">
        <v>0</v>
      </c>
      <c r="E40" s="1007">
        <v>0</v>
      </c>
      <c r="F40" s="234"/>
      <c r="G40" s="237">
        <f t="shared" si="1"/>
        <v>0</v>
      </c>
      <c r="H40" s="493"/>
    </row>
    <row r="41" spans="1:8" s="10" customFormat="1" ht="30" customHeight="1">
      <c r="A41" s="495">
        <v>14.26</v>
      </c>
      <c r="B41" s="514" t="s">
        <v>975</v>
      </c>
      <c r="C41" s="332" t="s">
        <v>491</v>
      </c>
      <c r="D41" s="1007">
        <v>0</v>
      </c>
      <c r="E41" s="1007">
        <v>0</v>
      </c>
      <c r="F41" s="234"/>
      <c r="G41" s="237">
        <f t="shared" si="1"/>
        <v>0</v>
      </c>
      <c r="H41" s="493"/>
    </row>
    <row r="42" spans="1:8" s="10" customFormat="1" ht="30" customHeight="1">
      <c r="A42" s="495">
        <v>14.27</v>
      </c>
      <c r="B42" s="390" t="s">
        <v>936</v>
      </c>
      <c r="C42" s="332" t="s">
        <v>100</v>
      </c>
      <c r="D42" s="1007">
        <v>0</v>
      </c>
      <c r="E42" s="1007">
        <v>0</v>
      </c>
      <c r="F42" s="234">
        <f t="shared" si="2"/>
        <v>0</v>
      </c>
      <c r="G42" s="237">
        <f t="shared" si="1"/>
        <v>0</v>
      </c>
      <c r="H42" s="493"/>
    </row>
    <row r="43" spans="1:8" s="10" customFormat="1" ht="30" customHeight="1">
      <c r="A43" s="512">
        <v>14.28</v>
      </c>
      <c r="B43" s="390" t="s">
        <v>976</v>
      </c>
      <c r="C43" s="332" t="s">
        <v>100</v>
      </c>
      <c r="D43" s="1007">
        <v>0</v>
      </c>
      <c r="E43" s="1007">
        <v>0</v>
      </c>
      <c r="F43" s="234">
        <f t="shared" si="2"/>
        <v>0</v>
      </c>
      <c r="G43" s="237">
        <f t="shared" si="1"/>
        <v>0</v>
      </c>
      <c r="H43" s="493"/>
    </row>
    <row r="44" spans="1:8" s="10" customFormat="1" ht="30" customHeight="1">
      <c r="A44" s="495">
        <v>14.29</v>
      </c>
      <c r="B44" s="390" t="s">
        <v>1002</v>
      </c>
      <c r="C44" s="332" t="s">
        <v>100</v>
      </c>
      <c r="D44" s="1007">
        <v>0</v>
      </c>
      <c r="E44" s="1007">
        <v>0</v>
      </c>
      <c r="F44" s="234">
        <f t="shared" si="2"/>
        <v>0</v>
      </c>
      <c r="G44" s="237">
        <f t="shared" si="1"/>
        <v>0</v>
      </c>
      <c r="H44" s="493"/>
    </row>
    <row r="45" spans="1:8" s="10" customFormat="1" ht="20.100000000000001" customHeight="1">
      <c r="A45" s="490"/>
      <c r="B45" s="496" t="s">
        <v>933</v>
      </c>
      <c r="C45" s="491"/>
      <c r="D45" s="491"/>
      <c r="E45" s="491"/>
      <c r="F45" s="491"/>
      <c r="G45" s="491"/>
      <c r="H45" s="492"/>
    </row>
    <row r="46" spans="1:8" s="10" customFormat="1" ht="30" customHeight="1">
      <c r="A46" s="495">
        <v>14.3</v>
      </c>
      <c r="B46" s="390" t="s">
        <v>977</v>
      </c>
      <c r="C46" s="332" t="s">
        <v>100</v>
      </c>
      <c r="D46" s="1007">
        <v>0</v>
      </c>
      <c r="E46" s="1007">
        <v>0</v>
      </c>
      <c r="F46" s="234">
        <f>D46</f>
        <v>0</v>
      </c>
      <c r="G46" s="237">
        <f>E46*D46</f>
        <v>0</v>
      </c>
      <c r="H46" s="493"/>
    </row>
    <row r="47" spans="1:8" s="12" customFormat="1" ht="20.100000000000001" customHeight="1">
      <c r="A47" s="498"/>
      <c r="B47" s="496" t="s">
        <v>1003</v>
      </c>
      <c r="C47" s="474"/>
      <c r="D47" s="474"/>
      <c r="E47" s="474"/>
      <c r="F47" s="474"/>
      <c r="G47" s="474"/>
      <c r="H47" s="499"/>
    </row>
    <row r="48" spans="1:8" s="12" customFormat="1" ht="30" customHeight="1">
      <c r="A48" s="495">
        <v>14.31</v>
      </c>
      <c r="B48" s="390" t="s">
        <v>1004</v>
      </c>
      <c r="C48" s="332" t="s">
        <v>491</v>
      </c>
      <c r="D48" s="1007">
        <v>0</v>
      </c>
      <c r="E48" s="1007">
        <v>0</v>
      </c>
      <c r="F48" s="234"/>
      <c r="G48" s="237">
        <f t="shared" ref="G48:G61" si="3">E48*D48</f>
        <v>0</v>
      </c>
      <c r="H48" s="493"/>
    </row>
    <row r="49" spans="1:8" s="12" customFormat="1" ht="30" customHeight="1">
      <c r="A49" s="495">
        <v>14.32</v>
      </c>
      <c r="B49" s="390" t="s">
        <v>1005</v>
      </c>
      <c r="C49" s="332" t="s">
        <v>491</v>
      </c>
      <c r="D49" s="1007">
        <v>0</v>
      </c>
      <c r="E49" s="1007">
        <v>0</v>
      </c>
      <c r="F49" s="234"/>
      <c r="G49" s="237">
        <f t="shared" si="3"/>
        <v>0</v>
      </c>
      <c r="H49" s="493"/>
    </row>
    <row r="50" spans="1:8" s="12" customFormat="1" ht="30" customHeight="1">
      <c r="A50" s="495">
        <v>14.33</v>
      </c>
      <c r="B50" s="333" t="s">
        <v>1006</v>
      </c>
      <c r="C50" s="332" t="s">
        <v>491</v>
      </c>
      <c r="D50" s="1007">
        <v>0</v>
      </c>
      <c r="E50" s="1007">
        <v>0</v>
      </c>
      <c r="F50" s="234"/>
      <c r="G50" s="237">
        <f t="shared" si="3"/>
        <v>0</v>
      </c>
      <c r="H50" s="493"/>
    </row>
    <row r="51" spans="1:8" s="12" customFormat="1" ht="30" customHeight="1">
      <c r="A51" s="495">
        <v>14.34</v>
      </c>
      <c r="B51" s="390" t="s">
        <v>375</v>
      </c>
      <c r="C51" s="332" t="s">
        <v>491</v>
      </c>
      <c r="D51" s="1007">
        <v>0</v>
      </c>
      <c r="E51" s="1007">
        <v>0</v>
      </c>
      <c r="F51" s="234"/>
      <c r="G51" s="237">
        <f t="shared" si="3"/>
        <v>0</v>
      </c>
      <c r="H51" s="493"/>
    </row>
    <row r="52" spans="1:8" s="12" customFormat="1" ht="30" customHeight="1">
      <c r="A52" s="495">
        <v>14.35</v>
      </c>
      <c r="B52" s="390" t="s">
        <v>1007</v>
      </c>
      <c r="C52" s="332" t="s">
        <v>491</v>
      </c>
      <c r="D52" s="1007">
        <v>0</v>
      </c>
      <c r="E52" s="1007">
        <v>0</v>
      </c>
      <c r="F52" s="234"/>
      <c r="G52" s="237">
        <f t="shared" si="3"/>
        <v>0</v>
      </c>
      <c r="H52" s="493"/>
    </row>
    <row r="53" spans="1:8" s="12" customFormat="1" ht="30" customHeight="1">
      <c r="A53" s="495">
        <v>14.36</v>
      </c>
      <c r="B53" s="281" t="s">
        <v>348</v>
      </c>
      <c r="C53" s="332" t="s">
        <v>491</v>
      </c>
      <c r="D53" s="1007">
        <v>0</v>
      </c>
      <c r="E53" s="1007">
        <v>0</v>
      </c>
      <c r="F53" s="234"/>
      <c r="G53" s="237">
        <f t="shared" si="3"/>
        <v>0</v>
      </c>
      <c r="H53" s="493"/>
    </row>
    <row r="54" spans="1:8" s="12" customFormat="1" ht="30" customHeight="1">
      <c r="A54" s="495">
        <v>14.37</v>
      </c>
      <c r="B54" s="281" t="s">
        <v>1008</v>
      </c>
      <c r="C54" s="332" t="s">
        <v>491</v>
      </c>
      <c r="D54" s="1007">
        <v>0</v>
      </c>
      <c r="E54" s="1007">
        <v>0</v>
      </c>
      <c r="F54" s="234"/>
      <c r="G54" s="237">
        <f t="shared" si="3"/>
        <v>0</v>
      </c>
      <c r="H54" s="493"/>
    </row>
    <row r="55" spans="1:8" s="12" customFormat="1" ht="30" customHeight="1">
      <c r="A55" s="495">
        <v>14.38</v>
      </c>
      <c r="B55" s="281" t="s">
        <v>1009</v>
      </c>
      <c r="C55" s="332" t="s">
        <v>491</v>
      </c>
      <c r="D55" s="1007">
        <v>0</v>
      </c>
      <c r="E55" s="1007">
        <v>0</v>
      </c>
      <c r="F55" s="234"/>
      <c r="G55" s="237">
        <f t="shared" si="3"/>
        <v>0</v>
      </c>
      <c r="H55" s="493"/>
    </row>
    <row r="56" spans="1:8" s="12" customFormat="1" ht="30" customHeight="1">
      <c r="A56" s="495">
        <v>14.39</v>
      </c>
      <c r="B56" s="281" t="s">
        <v>1010</v>
      </c>
      <c r="C56" s="332" t="s">
        <v>491</v>
      </c>
      <c r="D56" s="1007">
        <v>0</v>
      </c>
      <c r="E56" s="1007">
        <v>0</v>
      </c>
      <c r="F56" s="234"/>
      <c r="G56" s="237">
        <f t="shared" si="3"/>
        <v>0</v>
      </c>
      <c r="H56" s="493"/>
    </row>
    <row r="57" spans="1:8" s="12" customFormat="1" ht="30" customHeight="1">
      <c r="A57" s="495">
        <v>14.4</v>
      </c>
      <c r="B57" s="390" t="s">
        <v>992</v>
      </c>
      <c r="C57" s="332" t="s">
        <v>100</v>
      </c>
      <c r="D57" s="1007">
        <v>0</v>
      </c>
      <c r="E57" s="1007">
        <v>0</v>
      </c>
      <c r="F57" s="234">
        <f>D57</f>
        <v>0</v>
      </c>
      <c r="G57" s="237">
        <f t="shared" si="3"/>
        <v>0</v>
      </c>
      <c r="H57" s="493"/>
    </row>
    <row r="58" spans="1:8" s="12" customFormat="1" ht="30" customHeight="1">
      <c r="A58" s="495">
        <v>14.41</v>
      </c>
      <c r="B58" s="390" t="s">
        <v>993</v>
      </c>
      <c r="C58" s="332" t="s">
        <v>100</v>
      </c>
      <c r="D58" s="1007">
        <v>0</v>
      </c>
      <c r="E58" s="1007">
        <v>0</v>
      </c>
      <c r="F58" s="234">
        <f>D58</f>
        <v>0</v>
      </c>
      <c r="G58" s="237">
        <f t="shared" si="3"/>
        <v>0</v>
      </c>
      <c r="H58" s="493"/>
    </row>
    <row r="59" spans="1:8" s="12" customFormat="1" ht="30" customHeight="1">
      <c r="A59" s="495">
        <v>14.42</v>
      </c>
      <c r="B59" s="390" t="s">
        <v>994</v>
      </c>
      <c r="C59" s="332" t="s">
        <v>100</v>
      </c>
      <c r="D59" s="1007">
        <v>0</v>
      </c>
      <c r="E59" s="1007">
        <v>0</v>
      </c>
      <c r="F59" s="234">
        <f>D59</f>
        <v>0</v>
      </c>
      <c r="G59" s="237">
        <f t="shared" si="3"/>
        <v>0</v>
      </c>
      <c r="H59" s="493"/>
    </row>
    <row r="60" spans="1:8" s="12" customFormat="1" ht="30" customHeight="1">
      <c r="A60" s="495">
        <v>14.43</v>
      </c>
      <c r="B60" s="390" t="s">
        <v>995</v>
      </c>
      <c r="C60" s="332" t="s">
        <v>100</v>
      </c>
      <c r="D60" s="1007">
        <v>0</v>
      </c>
      <c r="E60" s="1007">
        <v>0</v>
      </c>
      <c r="F60" s="234">
        <f>D60</f>
        <v>0</v>
      </c>
      <c r="G60" s="237">
        <f t="shared" si="3"/>
        <v>0</v>
      </c>
      <c r="H60" s="493"/>
    </row>
    <row r="61" spans="1:8" s="15" customFormat="1" ht="30" customHeight="1">
      <c r="A61" s="495">
        <v>14.44</v>
      </c>
      <c r="B61" s="390" t="s">
        <v>996</v>
      </c>
      <c r="C61" s="332" t="s">
        <v>100</v>
      </c>
      <c r="D61" s="1007">
        <v>0</v>
      </c>
      <c r="E61" s="1007">
        <v>0</v>
      </c>
      <c r="F61" s="234">
        <f>D61</f>
        <v>0</v>
      </c>
      <c r="G61" s="237">
        <f t="shared" si="3"/>
        <v>0</v>
      </c>
      <c r="H61" s="493"/>
    </row>
    <row r="62" spans="1:8" s="12" customFormat="1" ht="20.100000000000001" customHeight="1">
      <c r="A62" s="490"/>
      <c r="B62" s="510" t="s">
        <v>1011</v>
      </c>
      <c r="C62" s="491"/>
      <c r="D62" s="491"/>
      <c r="E62" s="491"/>
      <c r="F62" s="491"/>
      <c r="G62" s="491"/>
      <c r="H62" s="492"/>
    </row>
    <row r="63" spans="1:8" s="12" customFormat="1" ht="30" customHeight="1">
      <c r="A63" s="495">
        <v>14.45</v>
      </c>
      <c r="B63" s="390" t="s">
        <v>1004</v>
      </c>
      <c r="C63" s="332" t="s">
        <v>491</v>
      </c>
      <c r="D63" s="1007">
        <v>0</v>
      </c>
      <c r="E63" s="1007">
        <v>0</v>
      </c>
      <c r="F63" s="234"/>
      <c r="G63" s="237">
        <f t="shared" ref="G63:G82" si="4">E63*D63</f>
        <v>0</v>
      </c>
      <c r="H63" s="493"/>
    </row>
    <row r="64" spans="1:8" s="12" customFormat="1" ht="30" customHeight="1">
      <c r="A64" s="495">
        <v>14.46</v>
      </c>
      <c r="B64" s="390" t="s">
        <v>1005</v>
      </c>
      <c r="C64" s="332" t="s">
        <v>491</v>
      </c>
      <c r="D64" s="1007">
        <v>0</v>
      </c>
      <c r="E64" s="1007">
        <v>0</v>
      </c>
      <c r="F64" s="234"/>
      <c r="G64" s="237">
        <f t="shared" si="4"/>
        <v>0</v>
      </c>
      <c r="H64" s="493"/>
    </row>
    <row r="65" spans="1:8" s="12" customFormat="1" ht="30" customHeight="1">
      <c r="A65" s="495">
        <v>14.47</v>
      </c>
      <c r="B65" s="333" t="s">
        <v>1006</v>
      </c>
      <c r="C65" s="332" t="s">
        <v>491</v>
      </c>
      <c r="D65" s="1007">
        <v>0</v>
      </c>
      <c r="E65" s="1007">
        <v>0</v>
      </c>
      <c r="F65" s="234"/>
      <c r="G65" s="237">
        <f t="shared" si="4"/>
        <v>0</v>
      </c>
      <c r="H65" s="493"/>
    </row>
    <row r="66" spans="1:8" s="12" customFormat="1" ht="30" customHeight="1">
      <c r="A66" s="495">
        <v>14.48</v>
      </c>
      <c r="B66" s="390" t="s">
        <v>376</v>
      </c>
      <c r="C66" s="332" t="s">
        <v>491</v>
      </c>
      <c r="D66" s="1007">
        <v>0</v>
      </c>
      <c r="E66" s="1007">
        <v>0</v>
      </c>
      <c r="F66" s="234"/>
      <c r="G66" s="237">
        <f t="shared" si="4"/>
        <v>0</v>
      </c>
      <c r="H66" s="493"/>
    </row>
    <row r="67" spans="1:8" s="12" customFormat="1" ht="30" customHeight="1">
      <c r="A67" s="495">
        <v>14.49</v>
      </c>
      <c r="B67" s="390" t="s">
        <v>377</v>
      </c>
      <c r="C67" s="332" t="s">
        <v>491</v>
      </c>
      <c r="D67" s="1007">
        <v>0</v>
      </c>
      <c r="E67" s="1007">
        <v>0</v>
      </c>
      <c r="F67" s="234"/>
      <c r="G67" s="237">
        <f t="shared" si="4"/>
        <v>0</v>
      </c>
      <c r="H67" s="493"/>
    </row>
    <row r="68" spans="1:8" s="12" customFormat="1" ht="30" customHeight="1">
      <c r="A68" s="495">
        <v>14.5</v>
      </c>
      <c r="B68" s="390" t="s">
        <v>1007</v>
      </c>
      <c r="C68" s="332" t="s">
        <v>491</v>
      </c>
      <c r="D68" s="1007">
        <v>0</v>
      </c>
      <c r="E68" s="1007">
        <v>0</v>
      </c>
      <c r="F68" s="234"/>
      <c r="G68" s="237">
        <f t="shared" si="4"/>
        <v>0</v>
      </c>
      <c r="H68" s="493"/>
    </row>
    <row r="69" spans="1:8" s="12" customFormat="1" ht="30" customHeight="1">
      <c r="A69" s="495">
        <v>14.51</v>
      </c>
      <c r="B69" s="281" t="s">
        <v>348</v>
      </c>
      <c r="C69" s="332" t="s">
        <v>491</v>
      </c>
      <c r="D69" s="1007">
        <v>0</v>
      </c>
      <c r="E69" s="1007">
        <v>0</v>
      </c>
      <c r="F69" s="234"/>
      <c r="G69" s="237">
        <f t="shared" si="4"/>
        <v>0</v>
      </c>
      <c r="H69" s="493"/>
    </row>
    <row r="70" spans="1:8" s="12" customFormat="1" ht="30" customHeight="1">
      <c r="A70" s="495">
        <v>14.52</v>
      </c>
      <c r="B70" s="281" t="s">
        <v>1008</v>
      </c>
      <c r="C70" s="332" t="s">
        <v>491</v>
      </c>
      <c r="D70" s="1007">
        <v>0</v>
      </c>
      <c r="E70" s="1007">
        <v>0</v>
      </c>
      <c r="F70" s="234"/>
      <c r="G70" s="237">
        <f t="shared" si="4"/>
        <v>0</v>
      </c>
      <c r="H70" s="493"/>
    </row>
    <row r="71" spans="1:8" s="12" customFormat="1" ht="30" customHeight="1">
      <c r="A71" s="495">
        <v>14.53</v>
      </c>
      <c r="B71" s="281" t="s">
        <v>1009</v>
      </c>
      <c r="C71" s="332" t="s">
        <v>491</v>
      </c>
      <c r="D71" s="1007">
        <v>0</v>
      </c>
      <c r="E71" s="1007">
        <v>0</v>
      </c>
      <c r="F71" s="234"/>
      <c r="G71" s="237">
        <f t="shared" si="4"/>
        <v>0</v>
      </c>
      <c r="H71" s="493"/>
    </row>
    <row r="72" spans="1:8" s="12" customFormat="1" ht="30" customHeight="1">
      <c r="A72" s="495">
        <v>14.54</v>
      </c>
      <c r="B72" s="281" t="s">
        <v>1010</v>
      </c>
      <c r="C72" s="332" t="s">
        <v>491</v>
      </c>
      <c r="D72" s="1007">
        <v>0</v>
      </c>
      <c r="E72" s="1007">
        <v>0</v>
      </c>
      <c r="F72" s="234"/>
      <c r="G72" s="237">
        <f t="shared" si="4"/>
        <v>0</v>
      </c>
      <c r="H72" s="493"/>
    </row>
    <row r="73" spans="1:8" s="12" customFormat="1" ht="30" customHeight="1">
      <c r="A73" s="495">
        <v>14.55</v>
      </c>
      <c r="B73" s="390" t="s">
        <v>992</v>
      </c>
      <c r="C73" s="332" t="s">
        <v>100</v>
      </c>
      <c r="D73" s="1007">
        <v>0</v>
      </c>
      <c r="E73" s="1007">
        <v>0</v>
      </c>
      <c r="F73" s="234">
        <f>D73</f>
        <v>0</v>
      </c>
      <c r="G73" s="237">
        <f t="shared" si="4"/>
        <v>0</v>
      </c>
      <c r="H73" s="493"/>
    </row>
    <row r="74" spans="1:8" s="12" customFormat="1" ht="30" customHeight="1">
      <c r="A74" s="495">
        <v>14.56</v>
      </c>
      <c r="B74" s="390" t="s">
        <v>993</v>
      </c>
      <c r="C74" s="332" t="s">
        <v>100</v>
      </c>
      <c r="D74" s="1007">
        <v>0</v>
      </c>
      <c r="E74" s="1007">
        <v>0</v>
      </c>
      <c r="F74" s="234">
        <f>D74</f>
        <v>0</v>
      </c>
      <c r="G74" s="237">
        <f t="shared" si="4"/>
        <v>0</v>
      </c>
      <c r="H74" s="493"/>
    </row>
    <row r="75" spans="1:8" s="12" customFormat="1" ht="30" customHeight="1">
      <c r="A75" s="495">
        <v>14.57</v>
      </c>
      <c r="B75" s="390" t="s">
        <v>994</v>
      </c>
      <c r="C75" s="332" t="s">
        <v>100</v>
      </c>
      <c r="D75" s="1007">
        <v>0</v>
      </c>
      <c r="E75" s="1007">
        <v>0</v>
      </c>
      <c r="F75" s="234">
        <f>D75</f>
        <v>0</v>
      </c>
      <c r="G75" s="237">
        <f t="shared" si="4"/>
        <v>0</v>
      </c>
      <c r="H75" s="493"/>
    </row>
    <row r="76" spans="1:8" s="12" customFormat="1" ht="30" customHeight="1">
      <c r="A76" s="495">
        <v>14.58</v>
      </c>
      <c r="B76" s="390" t="s">
        <v>995</v>
      </c>
      <c r="C76" s="332" t="s">
        <v>100</v>
      </c>
      <c r="D76" s="1007">
        <v>0</v>
      </c>
      <c r="E76" s="1007">
        <v>0</v>
      </c>
      <c r="F76" s="234">
        <f>D76</f>
        <v>0</v>
      </c>
      <c r="G76" s="237">
        <f t="shared" si="4"/>
        <v>0</v>
      </c>
      <c r="H76" s="493"/>
    </row>
    <row r="77" spans="1:8" s="3" customFormat="1" ht="30" customHeight="1">
      <c r="A77" s="495">
        <v>14.59</v>
      </c>
      <c r="B77" s="390" t="s">
        <v>996</v>
      </c>
      <c r="C77" s="332" t="s">
        <v>100</v>
      </c>
      <c r="D77" s="1007">
        <v>0</v>
      </c>
      <c r="E77" s="1007">
        <v>0</v>
      </c>
      <c r="F77" s="234">
        <f>D77</f>
        <v>0</v>
      </c>
      <c r="G77" s="237">
        <f t="shared" si="4"/>
        <v>0</v>
      </c>
      <c r="H77" s="493"/>
    </row>
    <row r="78" spans="1:8" s="3" customFormat="1" ht="20.100000000000001" customHeight="1">
      <c r="A78" s="504"/>
      <c r="B78" s="511" t="s">
        <v>1066</v>
      </c>
      <c r="C78" s="505"/>
      <c r="D78" s="505"/>
      <c r="E78" s="505"/>
      <c r="F78" s="505"/>
      <c r="G78" s="505"/>
      <c r="H78" s="506"/>
    </row>
    <row r="79" spans="1:8" s="3" customFormat="1" ht="41.4">
      <c r="A79" s="384">
        <v>14.6</v>
      </c>
      <c r="B79" s="281" t="s">
        <v>1067</v>
      </c>
      <c r="C79" s="332" t="s">
        <v>1068</v>
      </c>
      <c r="D79" s="1007">
        <v>0</v>
      </c>
      <c r="E79" s="1007">
        <v>0</v>
      </c>
      <c r="F79" s="234"/>
      <c r="G79" s="237">
        <f>E79*D79</f>
        <v>0</v>
      </c>
      <c r="H79" s="515"/>
    </row>
    <row r="80" spans="1:8" s="3" customFormat="1" ht="30" customHeight="1">
      <c r="A80" s="384">
        <v>14.61</v>
      </c>
      <c r="B80" s="281" t="s">
        <v>1069</v>
      </c>
      <c r="C80" s="332" t="s">
        <v>100</v>
      </c>
      <c r="D80" s="1007">
        <v>0</v>
      </c>
      <c r="E80" s="1007">
        <v>0</v>
      </c>
      <c r="F80" s="234">
        <f>D80</f>
        <v>0</v>
      </c>
      <c r="G80" s="237">
        <f>E80*D80</f>
        <v>0</v>
      </c>
      <c r="H80" s="515"/>
    </row>
    <row r="81" spans="1:8" s="3" customFormat="1" ht="20.100000000000001" customHeight="1">
      <c r="A81" s="504"/>
      <c r="B81" s="511" t="s">
        <v>860</v>
      </c>
      <c r="C81" s="505"/>
      <c r="D81" s="505"/>
      <c r="E81" s="505"/>
      <c r="F81" s="505"/>
      <c r="G81" s="505"/>
      <c r="H81" s="506"/>
    </row>
    <row r="82" spans="1:8" s="3" customFormat="1" ht="30" customHeight="1">
      <c r="A82" s="386">
        <v>14.62</v>
      </c>
      <c r="B82" s="390" t="s">
        <v>860</v>
      </c>
      <c r="C82" s="332" t="s">
        <v>491</v>
      </c>
      <c r="D82" s="1007">
        <v>0</v>
      </c>
      <c r="E82" s="1007">
        <v>0</v>
      </c>
      <c r="F82" s="234"/>
      <c r="G82" s="237">
        <f t="shared" si="4"/>
        <v>0</v>
      </c>
      <c r="H82" s="515"/>
    </row>
    <row r="83" spans="1:8" ht="20.100000000000001" customHeight="1" thickBot="1">
      <c r="A83" s="2504" t="s">
        <v>379</v>
      </c>
      <c r="B83" s="2505"/>
      <c r="C83" s="2505"/>
      <c r="D83" s="2505"/>
      <c r="E83" s="2506"/>
      <c r="F83" s="486">
        <f>SUM(F10:F82)</f>
        <v>0</v>
      </c>
      <c r="G83" s="264">
        <f>SUM(G10:G82)</f>
        <v>0</v>
      </c>
      <c r="H83" s="405"/>
    </row>
  </sheetData>
  <mergeCells count="10">
    <mergeCell ref="A83:E83"/>
    <mergeCell ref="A4:B4"/>
    <mergeCell ref="C4:F4"/>
    <mergeCell ref="G4:H4"/>
    <mergeCell ref="A5:B5"/>
    <mergeCell ref="C5:F5"/>
    <mergeCell ref="G5:H5"/>
    <mergeCell ref="A6:B6"/>
    <mergeCell ref="C6:F6"/>
    <mergeCell ref="G6:H6"/>
  </mergeCells>
  <phoneticPr fontId="0" type="noConversion"/>
  <printOptions horizontalCentered="1"/>
  <pageMargins left="0.5" right="0.5" top="1" bottom="1" header="0.5" footer="0.5"/>
  <pageSetup scale="59" fitToHeight="0" orientation="landscape" r:id="rId1"/>
  <headerFooter alignWithMargins="0">
    <oddHeader>&amp;C&amp;"Arial,Bold"&amp;12&amp;UProject Activity 14: Structures -Structural Steel</oddHeader>
    <oddFooter>&amp;L&amp;F
&amp;A&amp;CPage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E59"/>
  <sheetViews>
    <sheetView showGridLines="0" showRuler="0" zoomScale="110" zoomScaleNormal="110" zoomScaleSheetLayoutView="100" workbookViewId="0"/>
  </sheetViews>
  <sheetFormatPr defaultRowHeight="13.2"/>
  <cols>
    <col min="1" max="1" width="2.88671875" customWidth="1"/>
    <col min="2" max="2" width="144.88671875" customWidth="1"/>
  </cols>
  <sheetData>
    <row r="1" spans="1:5" ht="15.6">
      <c r="A1" s="126" t="s">
        <v>256</v>
      </c>
      <c r="B1" s="126"/>
      <c r="C1" s="126"/>
      <c r="D1" s="126"/>
      <c r="E1" s="123"/>
    </row>
    <row r="2" spans="1:5" ht="15" customHeight="1">
      <c r="A2" s="52">
        <v>1</v>
      </c>
      <c r="B2" s="135" t="s">
        <v>572</v>
      </c>
      <c r="C2" s="127"/>
      <c r="D2" s="127"/>
      <c r="E2" s="123"/>
    </row>
    <row r="3" spans="1:5" ht="26.4">
      <c r="A3" s="52">
        <v>2</v>
      </c>
      <c r="B3" s="185" t="s">
        <v>1601</v>
      </c>
      <c r="C3" s="124"/>
      <c r="D3" s="124"/>
    </row>
    <row r="4" spans="1:5" ht="15" customHeight="1">
      <c r="A4" s="130">
        <v>3</v>
      </c>
      <c r="B4" s="184" t="s">
        <v>1167</v>
      </c>
      <c r="C4" s="124"/>
      <c r="D4" s="124"/>
    </row>
    <row r="5" spans="1:5" ht="15" customHeight="1">
      <c r="A5" s="52">
        <v>4</v>
      </c>
      <c r="B5" s="185" t="s">
        <v>2621</v>
      </c>
      <c r="C5" s="124"/>
      <c r="D5" s="124"/>
    </row>
    <row r="6" spans="1:5" ht="15" customHeight="1">
      <c r="A6" s="184">
        <v>5</v>
      </c>
      <c r="B6" s="168" t="s">
        <v>2625</v>
      </c>
      <c r="C6" s="124"/>
      <c r="D6" s="124"/>
    </row>
    <row r="7" spans="1:5" ht="12" customHeight="1">
      <c r="A7" s="128"/>
      <c r="B7" s="128"/>
      <c r="C7" s="125"/>
      <c r="D7" s="125"/>
      <c r="E7" s="125"/>
    </row>
    <row r="8" spans="1:5" ht="15" customHeight="1">
      <c r="A8" s="126" t="s">
        <v>257</v>
      </c>
      <c r="B8" s="126"/>
      <c r="C8" s="126"/>
      <c r="D8" s="125"/>
      <c r="E8" s="124"/>
    </row>
    <row r="9" spans="1:5" ht="15" customHeight="1">
      <c r="A9" s="128">
        <v>1</v>
      </c>
      <c r="B9" s="128" t="s">
        <v>848</v>
      </c>
      <c r="C9" s="124"/>
      <c r="D9" s="124"/>
    </row>
    <row r="10" spans="1:5" ht="15" customHeight="1">
      <c r="A10" s="135">
        <v>2</v>
      </c>
      <c r="B10" s="185" t="s">
        <v>586</v>
      </c>
      <c r="C10" s="124"/>
      <c r="D10" s="124"/>
    </row>
    <row r="11" spans="1:5" ht="15" customHeight="1">
      <c r="A11" s="128">
        <v>3</v>
      </c>
      <c r="B11" s="168" t="s">
        <v>1602</v>
      </c>
      <c r="C11" s="124"/>
      <c r="D11" s="124"/>
    </row>
    <row r="12" spans="1:5" ht="15" customHeight="1">
      <c r="A12" s="135">
        <v>4</v>
      </c>
      <c r="B12" s="168" t="s">
        <v>1619</v>
      </c>
      <c r="D12" s="146"/>
    </row>
    <row r="13" spans="1:5" ht="12" customHeight="1">
      <c r="A13" s="135"/>
      <c r="B13" s="185"/>
    </row>
    <row r="14" spans="1:5" ht="15.6">
      <c r="A14" s="126" t="s">
        <v>258</v>
      </c>
      <c r="B14" s="126"/>
      <c r="C14" s="126"/>
      <c r="D14" s="126"/>
    </row>
    <row r="15" spans="1:5" ht="15" customHeight="1">
      <c r="A15" s="52">
        <v>1</v>
      </c>
      <c r="B15" s="135" t="s">
        <v>572</v>
      </c>
    </row>
    <row r="16" spans="1:5" ht="39.6">
      <c r="A16" s="52">
        <v>2</v>
      </c>
      <c r="B16" s="185" t="s">
        <v>1603</v>
      </c>
    </row>
    <row r="17" spans="1:4" ht="15" customHeight="1">
      <c r="A17" s="52">
        <v>3</v>
      </c>
      <c r="B17" s="185" t="s">
        <v>1168</v>
      </c>
    </row>
    <row r="18" spans="1:4" ht="15" customHeight="1">
      <c r="A18" s="52">
        <v>4</v>
      </c>
      <c r="B18" s="185" t="s">
        <v>2621</v>
      </c>
    </row>
    <row r="19" spans="1:4" ht="15" customHeight="1">
      <c r="A19" s="52">
        <v>5</v>
      </c>
      <c r="B19" s="185" t="s">
        <v>2625</v>
      </c>
    </row>
    <row r="20" spans="1:4" ht="26.4">
      <c r="A20" s="52">
        <v>6</v>
      </c>
      <c r="B20" s="185" t="s">
        <v>2622</v>
      </c>
    </row>
    <row r="21" spans="1:4" ht="12" customHeight="1">
      <c r="A21" s="130"/>
      <c r="B21" s="128"/>
    </row>
    <row r="22" spans="1:4" ht="15.6">
      <c r="A22" s="126" t="s">
        <v>259</v>
      </c>
      <c r="B22" s="128"/>
    </row>
    <row r="23" spans="1:4" ht="15" customHeight="1">
      <c r="A23" s="128">
        <v>1</v>
      </c>
      <c r="B23" s="128" t="s">
        <v>850</v>
      </c>
    </row>
    <row r="24" spans="1:4" ht="26.4">
      <c r="A24" s="135">
        <v>2</v>
      </c>
      <c r="B24" s="185" t="s">
        <v>1599</v>
      </c>
    </row>
    <row r="25" spans="1:4" ht="15" customHeight="1">
      <c r="A25" s="128">
        <v>3</v>
      </c>
      <c r="B25" s="168" t="s">
        <v>1600</v>
      </c>
    </row>
    <row r="26" spans="1:4" ht="15" customHeight="1">
      <c r="A26" s="128">
        <v>4</v>
      </c>
      <c r="B26" s="168" t="s">
        <v>1620</v>
      </c>
      <c r="D26" s="146"/>
    </row>
    <row r="27" spans="1:4" ht="15" customHeight="1">
      <c r="A27" s="128">
        <v>5</v>
      </c>
      <c r="B27" s="128" t="s">
        <v>851</v>
      </c>
    </row>
    <row r="28" spans="1:4" ht="12" customHeight="1">
      <c r="A28" s="130"/>
      <c r="B28" s="128"/>
    </row>
    <row r="29" spans="1:4" ht="15.6">
      <c r="A29" s="126" t="s">
        <v>260</v>
      </c>
      <c r="B29" s="131"/>
    </row>
    <row r="30" spans="1:4" ht="26.4">
      <c r="A30" s="136">
        <v>1</v>
      </c>
      <c r="B30" s="136" t="s">
        <v>849</v>
      </c>
    </row>
    <row r="31" spans="1:4">
      <c r="A31" s="131"/>
      <c r="B31" s="131"/>
    </row>
    <row r="32" spans="1:4">
      <c r="A32" s="131"/>
      <c r="B32" s="131"/>
    </row>
    <row r="33" spans="1:2">
      <c r="A33" s="131"/>
      <c r="B33" s="131"/>
    </row>
    <row r="34" spans="1:2" ht="15.6">
      <c r="A34" s="126"/>
      <c r="B34" s="131"/>
    </row>
    <row r="35" spans="1:2">
      <c r="A35" s="131"/>
      <c r="B35" s="131"/>
    </row>
    <row r="36" spans="1:2">
      <c r="A36" s="131"/>
      <c r="B36" s="131"/>
    </row>
    <row r="37" spans="1:2">
      <c r="A37" s="131"/>
      <c r="B37" s="131"/>
    </row>
    <row r="38" spans="1:2">
      <c r="A38" s="51"/>
    </row>
    <row r="40" spans="1:2" ht="15.6">
      <c r="A40" s="126"/>
    </row>
    <row r="42" spans="1:2">
      <c r="A42" s="1"/>
    </row>
    <row r="44" spans="1:2" ht="15.6">
      <c r="A44" s="126"/>
    </row>
    <row r="46" spans="1:2">
      <c r="A46" s="1"/>
    </row>
    <row r="48" spans="1:2" ht="15.6">
      <c r="A48" s="126"/>
    </row>
    <row r="49" spans="1:2">
      <c r="B49" s="131"/>
    </row>
    <row r="51" spans="1:2" ht="15.6">
      <c r="A51" s="126"/>
    </row>
    <row r="52" spans="1:2">
      <c r="B52" s="131"/>
    </row>
    <row r="54" spans="1:2" ht="15.6">
      <c r="A54" s="126"/>
    </row>
    <row r="55" spans="1:2">
      <c r="B55" s="131"/>
    </row>
    <row r="58" spans="1:2" ht="15.6">
      <c r="A58" s="126"/>
    </row>
    <row r="59" spans="1:2">
      <c r="B59" s="131"/>
    </row>
  </sheetData>
  <phoneticPr fontId="0" type="noConversion"/>
  <printOptions horizontalCentered="1"/>
  <pageMargins left="0.65" right="0.5" top="1" bottom="0.46" header="0.5" footer="0.26"/>
  <pageSetup scale="86" orientation="landscape" horizontalDpi="4294967292" r:id="rId1"/>
  <headerFooter alignWithMargins="0">
    <oddHeader>&amp;C&amp;"Arial,Bold"&amp;12&amp;USpreadsheet Instructions</oddHeader>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pageSetUpPr autoPageBreaks="0"/>
  </sheetPr>
  <dimension ref="A1:H100"/>
  <sheetViews>
    <sheetView showGridLines="0" showRuler="0" zoomScaleNormal="100" zoomScaleSheetLayoutView="100" workbookViewId="0"/>
  </sheetViews>
  <sheetFormatPr defaultColWidth="9.109375" defaultRowHeight="13.2"/>
  <cols>
    <col min="1" max="1" width="6.33203125" style="363" customWidth="1"/>
    <col min="2" max="2" width="50.6640625" style="548" customWidth="1"/>
    <col min="3" max="3" width="12.6640625" style="547" customWidth="1"/>
    <col min="4" max="7" width="12.6640625" style="363" customWidth="1"/>
    <col min="8" max="8" width="100.6640625" style="363" customWidth="1"/>
    <col min="9" max="9" width="6.5546875" style="145" customWidth="1"/>
    <col min="10" max="16384" width="9.109375" style="145"/>
  </cols>
  <sheetData>
    <row r="1" spans="1:8" s="531" customFormat="1" ht="20.100000000000001" customHeight="1">
      <c r="A1" s="380" t="s">
        <v>592</v>
      </c>
      <c r="B1" s="529"/>
      <c r="C1" s="530"/>
      <c r="D1" s="529"/>
      <c r="E1" s="529"/>
      <c r="F1" s="529"/>
      <c r="G1" s="529"/>
      <c r="H1" s="920" t="str">
        <f>'Project Information'!$B$3</f>
        <v>Enter project name &amp; description</v>
      </c>
    </row>
    <row r="2" spans="1:8" s="531" customFormat="1" ht="20.100000000000001" customHeight="1">
      <c r="A2" s="380" t="s">
        <v>254</v>
      </c>
      <c r="B2" s="529"/>
      <c r="C2" s="530"/>
      <c r="D2" s="529"/>
      <c r="E2" s="529"/>
      <c r="F2" s="529"/>
      <c r="G2" s="52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s="524" customFormat="1" ht="48" customHeight="1">
      <c r="A9" s="532" t="s">
        <v>79</v>
      </c>
      <c r="B9" s="317" t="s">
        <v>190</v>
      </c>
      <c r="C9" s="317" t="s">
        <v>171</v>
      </c>
      <c r="D9" s="282" t="s">
        <v>45</v>
      </c>
      <c r="E9" s="282" t="s">
        <v>706</v>
      </c>
      <c r="F9" s="282" t="s">
        <v>165</v>
      </c>
      <c r="G9" s="282" t="s">
        <v>102</v>
      </c>
      <c r="H9" s="336" t="s">
        <v>164</v>
      </c>
    </row>
    <row r="10" spans="1:8" s="523" customFormat="1" ht="20.100000000000001" customHeight="1">
      <c r="A10" s="520"/>
      <c r="B10" s="472" t="s">
        <v>893</v>
      </c>
      <c r="C10" s="521"/>
      <c r="D10" s="521"/>
      <c r="E10" s="521"/>
      <c r="F10" s="521"/>
      <c r="G10" s="521"/>
      <c r="H10" s="522"/>
    </row>
    <row r="11" spans="1:8" s="523" customFormat="1" ht="30" customHeight="1">
      <c r="A11" s="533">
        <v>15.1</v>
      </c>
      <c r="B11" s="241" t="s">
        <v>1012</v>
      </c>
      <c r="C11" s="289" t="s">
        <v>85</v>
      </c>
      <c r="D11" s="234">
        <v>1</v>
      </c>
      <c r="E11" s="990">
        <v>0</v>
      </c>
      <c r="F11" s="235"/>
      <c r="G11" s="237">
        <f>E11*D11</f>
        <v>0</v>
      </c>
      <c r="H11" s="337"/>
    </row>
    <row r="12" spans="1:8" s="523" customFormat="1" ht="30" customHeight="1">
      <c r="A12" s="533">
        <v>15.2</v>
      </c>
      <c r="B12" s="319" t="s">
        <v>1013</v>
      </c>
      <c r="C12" s="289" t="s">
        <v>85</v>
      </c>
      <c r="D12" s="234">
        <v>1</v>
      </c>
      <c r="E12" s="990">
        <v>0</v>
      </c>
      <c r="F12" s="235"/>
      <c r="G12" s="237">
        <f t="shared" ref="G12:G18" si="0">E12*D12</f>
        <v>0</v>
      </c>
      <c r="H12" s="337"/>
    </row>
    <row r="13" spans="1:8" s="523" customFormat="1" ht="30" customHeight="1">
      <c r="A13" s="533">
        <v>15.3</v>
      </c>
      <c r="B13" s="319" t="s">
        <v>1014</v>
      </c>
      <c r="C13" s="289" t="s">
        <v>85</v>
      </c>
      <c r="D13" s="234">
        <v>1</v>
      </c>
      <c r="E13" s="990">
        <v>0</v>
      </c>
      <c r="F13" s="235"/>
      <c r="G13" s="237">
        <f t="shared" si="0"/>
        <v>0</v>
      </c>
      <c r="H13" s="337"/>
    </row>
    <row r="14" spans="1:8" s="523" customFormat="1" ht="30" customHeight="1">
      <c r="A14" s="533">
        <v>15.4</v>
      </c>
      <c r="B14" s="354" t="s">
        <v>930</v>
      </c>
      <c r="C14" s="289" t="s">
        <v>100</v>
      </c>
      <c r="D14" s="990">
        <v>0</v>
      </c>
      <c r="E14" s="990">
        <v>0</v>
      </c>
      <c r="F14" s="234">
        <f>D14</f>
        <v>0</v>
      </c>
      <c r="G14" s="237">
        <f t="shared" si="0"/>
        <v>0</v>
      </c>
      <c r="H14" s="337"/>
    </row>
    <row r="15" spans="1:8" s="523" customFormat="1" ht="30" customHeight="1">
      <c r="A15" s="533">
        <v>15.5</v>
      </c>
      <c r="B15" s="354" t="s">
        <v>1015</v>
      </c>
      <c r="C15" s="289" t="s">
        <v>85</v>
      </c>
      <c r="D15" s="234">
        <v>1</v>
      </c>
      <c r="E15" s="990">
        <v>0</v>
      </c>
      <c r="F15" s="235"/>
      <c r="G15" s="237">
        <f t="shared" si="0"/>
        <v>0</v>
      </c>
      <c r="H15" s="337"/>
    </row>
    <row r="16" spans="1:8" s="438" customFormat="1" ht="30" customHeight="1">
      <c r="A16" s="533">
        <v>15.6</v>
      </c>
      <c r="B16" s="354" t="s">
        <v>896</v>
      </c>
      <c r="C16" s="289" t="s">
        <v>100</v>
      </c>
      <c r="D16" s="990">
        <v>0</v>
      </c>
      <c r="E16" s="990">
        <v>0</v>
      </c>
      <c r="F16" s="234">
        <f>D16</f>
        <v>0</v>
      </c>
      <c r="G16" s="237">
        <f t="shared" si="0"/>
        <v>0</v>
      </c>
      <c r="H16" s="337"/>
    </row>
    <row r="17" spans="1:8" s="438" customFormat="1" ht="30" customHeight="1">
      <c r="A17" s="533">
        <v>15.7</v>
      </c>
      <c r="B17" s="319" t="s">
        <v>897</v>
      </c>
      <c r="C17" s="289" t="s">
        <v>100</v>
      </c>
      <c r="D17" s="990">
        <v>0</v>
      </c>
      <c r="E17" s="990">
        <v>0</v>
      </c>
      <c r="F17" s="234">
        <f>D17</f>
        <v>0</v>
      </c>
      <c r="G17" s="237">
        <f t="shared" si="0"/>
        <v>0</v>
      </c>
      <c r="H17" s="337"/>
    </row>
    <row r="18" spans="1:8" s="438" customFormat="1" ht="30" customHeight="1">
      <c r="A18" s="533">
        <v>15.8</v>
      </c>
      <c r="B18" s="241" t="s">
        <v>898</v>
      </c>
      <c r="C18" s="289" t="s">
        <v>100</v>
      </c>
      <c r="D18" s="990">
        <v>0</v>
      </c>
      <c r="E18" s="990">
        <v>0</v>
      </c>
      <c r="F18" s="234">
        <f>D18</f>
        <v>0</v>
      </c>
      <c r="G18" s="237">
        <f t="shared" si="0"/>
        <v>0</v>
      </c>
      <c r="H18" s="337"/>
    </row>
    <row r="19" spans="1:8" s="524" customFormat="1" ht="30" customHeight="1">
      <c r="A19" s="533">
        <v>15.9</v>
      </c>
      <c r="B19" s="241" t="s">
        <v>873</v>
      </c>
      <c r="C19" s="289" t="s">
        <v>85</v>
      </c>
      <c r="D19" s="234">
        <v>1</v>
      </c>
      <c r="E19" s="990">
        <v>0</v>
      </c>
      <c r="F19" s="235"/>
      <c r="G19" s="237">
        <f>E19*D19</f>
        <v>0</v>
      </c>
      <c r="H19" s="337"/>
    </row>
    <row r="20" spans="1:8" s="524" customFormat="1" ht="20.100000000000001" customHeight="1">
      <c r="A20" s="520"/>
      <c r="B20" s="472" t="s">
        <v>899</v>
      </c>
      <c r="C20" s="521"/>
      <c r="D20" s="521"/>
      <c r="E20" s="521"/>
      <c r="F20" s="521"/>
      <c r="G20" s="521"/>
      <c r="H20" s="522"/>
    </row>
    <row r="21" spans="1:8" s="524" customFormat="1" ht="30" customHeight="1">
      <c r="A21" s="534">
        <v>15.1</v>
      </c>
      <c r="B21" s="354" t="s">
        <v>900</v>
      </c>
      <c r="C21" s="289" t="s">
        <v>944</v>
      </c>
      <c r="D21" s="990">
        <v>0</v>
      </c>
      <c r="E21" s="990">
        <v>0</v>
      </c>
      <c r="F21" s="235"/>
      <c r="G21" s="237">
        <f>E21*D21</f>
        <v>0</v>
      </c>
      <c r="H21" s="337"/>
    </row>
    <row r="22" spans="1:8" s="524" customFormat="1" ht="30" customHeight="1">
      <c r="A22" s="534">
        <v>15.11</v>
      </c>
      <c r="B22" s="483" t="s">
        <v>708</v>
      </c>
      <c r="C22" s="289" t="s">
        <v>944</v>
      </c>
      <c r="D22" s="990">
        <v>0</v>
      </c>
      <c r="E22" s="990">
        <v>0</v>
      </c>
      <c r="F22" s="235"/>
      <c r="G22" s="237">
        <f>E22*D22</f>
        <v>0</v>
      </c>
      <c r="H22" s="337"/>
    </row>
    <row r="23" spans="1:8" s="524" customFormat="1" ht="30" customHeight="1">
      <c r="A23" s="534">
        <v>15.12</v>
      </c>
      <c r="B23" s="354" t="s">
        <v>901</v>
      </c>
      <c r="C23" s="289" t="s">
        <v>620</v>
      </c>
      <c r="D23" s="990">
        <v>0</v>
      </c>
      <c r="E23" s="990">
        <v>0</v>
      </c>
      <c r="F23" s="235"/>
      <c r="G23" s="237">
        <f>E23*D23</f>
        <v>0</v>
      </c>
      <c r="H23" s="337"/>
    </row>
    <row r="24" spans="1:8" s="524" customFormat="1" ht="30" customHeight="1">
      <c r="A24" s="534">
        <v>15.13</v>
      </c>
      <c r="B24" s="354" t="s">
        <v>902</v>
      </c>
      <c r="C24" s="289" t="s">
        <v>100</v>
      </c>
      <c r="D24" s="990">
        <v>0</v>
      </c>
      <c r="E24" s="990">
        <v>0</v>
      </c>
      <c r="F24" s="234">
        <f>D24</f>
        <v>0</v>
      </c>
      <c r="G24" s="237">
        <f>E24*D24</f>
        <v>0</v>
      </c>
      <c r="H24" s="337"/>
    </row>
    <row r="25" spans="1:8" s="524" customFormat="1" ht="30" customHeight="1">
      <c r="A25" s="534">
        <v>15.14</v>
      </c>
      <c r="B25" s="354" t="s">
        <v>903</v>
      </c>
      <c r="C25" s="289" t="s">
        <v>100</v>
      </c>
      <c r="D25" s="990">
        <v>0</v>
      </c>
      <c r="E25" s="990">
        <v>0</v>
      </c>
      <c r="F25" s="234">
        <f>D25</f>
        <v>0</v>
      </c>
      <c r="G25" s="237">
        <f>E25*D25</f>
        <v>0</v>
      </c>
      <c r="H25" s="337"/>
    </row>
    <row r="26" spans="1:8" s="523" customFormat="1" ht="20.100000000000001" customHeight="1">
      <c r="A26" s="520"/>
      <c r="B26" s="472" t="s">
        <v>946</v>
      </c>
      <c r="C26" s="521"/>
      <c r="D26" s="521"/>
      <c r="E26" s="521"/>
      <c r="F26" s="521"/>
      <c r="G26" s="521"/>
      <c r="H26" s="522"/>
    </row>
    <row r="27" spans="1:8" s="438" customFormat="1" ht="30" customHeight="1">
      <c r="A27" s="534">
        <v>15.15</v>
      </c>
      <c r="B27" s="354" t="s">
        <v>947</v>
      </c>
      <c r="C27" s="289" t="s">
        <v>745</v>
      </c>
      <c r="D27" s="990">
        <v>0</v>
      </c>
      <c r="E27" s="990">
        <v>0</v>
      </c>
      <c r="F27" s="235"/>
      <c r="G27" s="237">
        <f t="shared" ref="G27:G47" si="1">E27*D27</f>
        <v>0</v>
      </c>
      <c r="H27" s="337"/>
    </row>
    <row r="28" spans="1:8" s="523" customFormat="1" ht="30" customHeight="1">
      <c r="A28" s="460">
        <v>15.16</v>
      </c>
      <c r="B28" s="241" t="s">
        <v>949</v>
      </c>
      <c r="C28" s="289" t="s">
        <v>626</v>
      </c>
      <c r="D28" s="990">
        <v>0</v>
      </c>
      <c r="E28" s="990">
        <v>0</v>
      </c>
      <c r="F28" s="235"/>
      <c r="G28" s="237">
        <f t="shared" si="1"/>
        <v>0</v>
      </c>
      <c r="H28" s="337"/>
    </row>
    <row r="29" spans="1:8" s="523" customFormat="1" ht="30" customHeight="1">
      <c r="A29" s="534">
        <v>15.17</v>
      </c>
      <c r="B29" s="354" t="s">
        <v>709</v>
      </c>
      <c r="C29" s="289" t="s">
        <v>620</v>
      </c>
      <c r="D29" s="990">
        <v>0</v>
      </c>
      <c r="E29" s="990">
        <v>0</v>
      </c>
      <c r="F29" s="235"/>
      <c r="G29" s="237">
        <f t="shared" si="1"/>
        <v>0</v>
      </c>
      <c r="H29" s="337"/>
    </row>
    <row r="30" spans="1:8" s="523" customFormat="1" ht="30" customHeight="1">
      <c r="A30" s="460">
        <v>15.18</v>
      </c>
      <c r="B30" s="354" t="s">
        <v>950</v>
      </c>
      <c r="C30" s="289" t="s">
        <v>620</v>
      </c>
      <c r="D30" s="990">
        <v>0</v>
      </c>
      <c r="E30" s="990">
        <v>0</v>
      </c>
      <c r="F30" s="235"/>
      <c r="G30" s="237">
        <f t="shared" si="1"/>
        <v>0</v>
      </c>
      <c r="H30" s="337"/>
    </row>
    <row r="31" spans="1:8" s="523" customFormat="1" ht="30" customHeight="1">
      <c r="A31" s="534">
        <v>15.19</v>
      </c>
      <c r="B31" s="354" t="s">
        <v>951</v>
      </c>
      <c r="C31" s="289" t="s">
        <v>100</v>
      </c>
      <c r="D31" s="990">
        <v>0</v>
      </c>
      <c r="E31" s="990">
        <v>0</v>
      </c>
      <c r="F31" s="234">
        <f>D31</f>
        <v>0</v>
      </c>
      <c r="G31" s="237">
        <f t="shared" si="1"/>
        <v>0</v>
      </c>
      <c r="H31" s="337"/>
    </row>
    <row r="32" spans="1:8" s="524" customFormat="1" ht="30" customHeight="1">
      <c r="A32" s="460">
        <v>15.2</v>
      </c>
      <c r="B32" s="354" t="s">
        <v>952</v>
      </c>
      <c r="C32" s="289" t="s">
        <v>100</v>
      </c>
      <c r="D32" s="990">
        <v>0</v>
      </c>
      <c r="E32" s="990">
        <v>0</v>
      </c>
      <c r="F32" s="234">
        <f>D32</f>
        <v>0</v>
      </c>
      <c r="G32" s="237">
        <f t="shared" si="1"/>
        <v>0</v>
      </c>
      <c r="H32" s="337"/>
    </row>
    <row r="33" spans="1:8" s="523" customFormat="1" ht="20.100000000000001" customHeight="1">
      <c r="A33" s="520"/>
      <c r="B33" s="472" t="s">
        <v>261</v>
      </c>
      <c r="C33" s="521"/>
      <c r="D33" s="521"/>
      <c r="E33" s="521"/>
      <c r="F33" s="521"/>
      <c r="G33" s="521"/>
      <c r="H33" s="522"/>
    </row>
    <row r="34" spans="1:8" s="523" customFormat="1" ht="30" customHeight="1">
      <c r="A34" s="534">
        <v>15.21</v>
      </c>
      <c r="B34" s="354" t="s">
        <v>928</v>
      </c>
      <c r="C34" s="289" t="s">
        <v>100</v>
      </c>
      <c r="D34" s="990">
        <v>0</v>
      </c>
      <c r="E34" s="990">
        <v>0</v>
      </c>
      <c r="F34" s="234">
        <f>D34</f>
        <v>0</v>
      </c>
      <c r="G34" s="237">
        <f t="shared" si="1"/>
        <v>0</v>
      </c>
      <c r="H34" s="337"/>
    </row>
    <row r="35" spans="1:8" s="523" customFormat="1" ht="20.100000000000001" customHeight="1">
      <c r="A35" s="520"/>
      <c r="B35" s="472" t="s">
        <v>980</v>
      </c>
      <c r="C35" s="521"/>
      <c r="D35" s="521"/>
      <c r="E35" s="521"/>
      <c r="F35" s="521"/>
      <c r="G35" s="521"/>
      <c r="H35" s="522"/>
    </row>
    <row r="36" spans="1:8" s="523" customFormat="1" ht="30" customHeight="1">
      <c r="A36" s="460">
        <v>15.22</v>
      </c>
      <c r="B36" s="354" t="s">
        <v>981</v>
      </c>
      <c r="C36" s="289" t="s">
        <v>85</v>
      </c>
      <c r="D36" s="234">
        <v>1</v>
      </c>
      <c r="E36" s="990">
        <v>0</v>
      </c>
      <c r="F36" s="235"/>
      <c r="G36" s="237">
        <f t="shared" si="1"/>
        <v>0</v>
      </c>
      <c r="H36" s="337"/>
    </row>
    <row r="37" spans="1:8" s="523" customFormat="1" ht="30" customHeight="1">
      <c r="A37" s="460">
        <v>15.23</v>
      </c>
      <c r="B37" s="354" t="s">
        <v>982</v>
      </c>
      <c r="C37" s="289" t="s">
        <v>85</v>
      </c>
      <c r="D37" s="234">
        <v>1</v>
      </c>
      <c r="E37" s="990">
        <v>0</v>
      </c>
      <c r="F37" s="235"/>
      <c r="G37" s="237">
        <f t="shared" si="1"/>
        <v>0</v>
      </c>
      <c r="H37" s="337"/>
    </row>
    <row r="38" spans="1:8" s="523" customFormat="1" ht="30" customHeight="1">
      <c r="A38" s="460">
        <v>15.24</v>
      </c>
      <c r="B38" s="354" t="s">
        <v>710</v>
      </c>
      <c r="C38" s="289" t="s">
        <v>85</v>
      </c>
      <c r="D38" s="234">
        <v>1</v>
      </c>
      <c r="E38" s="990">
        <v>0</v>
      </c>
      <c r="F38" s="235"/>
      <c r="G38" s="237">
        <f t="shared" si="1"/>
        <v>0</v>
      </c>
      <c r="H38" s="337"/>
    </row>
    <row r="39" spans="1:8" s="523" customFormat="1" ht="30" customHeight="1">
      <c r="A39" s="460">
        <v>15.25</v>
      </c>
      <c r="B39" s="354" t="s">
        <v>983</v>
      </c>
      <c r="C39" s="289" t="s">
        <v>491</v>
      </c>
      <c r="D39" s="990">
        <v>0</v>
      </c>
      <c r="E39" s="990">
        <v>0</v>
      </c>
      <c r="F39" s="235"/>
      <c r="G39" s="237">
        <f t="shared" si="1"/>
        <v>0</v>
      </c>
      <c r="H39" s="337"/>
    </row>
    <row r="40" spans="1:8" s="523" customFormat="1" ht="30" customHeight="1">
      <c r="A40" s="460">
        <v>15.26</v>
      </c>
      <c r="B40" s="354" t="s">
        <v>984</v>
      </c>
      <c r="C40" s="289" t="s">
        <v>491</v>
      </c>
      <c r="D40" s="990">
        <v>0</v>
      </c>
      <c r="E40" s="990">
        <v>0</v>
      </c>
      <c r="F40" s="235"/>
      <c r="G40" s="237">
        <f t="shared" si="1"/>
        <v>0</v>
      </c>
      <c r="H40" s="337"/>
    </row>
    <row r="41" spans="1:8" s="523" customFormat="1" ht="30" customHeight="1">
      <c r="A41" s="460">
        <v>15.27</v>
      </c>
      <c r="B41" s="354" t="s">
        <v>985</v>
      </c>
      <c r="C41" s="289" t="s">
        <v>491</v>
      </c>
      <c r="D41" s="990">
        <v>0</v>
      </c>
      <c r="E41" s="990">
        <v>0</v>
      </c>
      <c r="F41" s="235"/>
      <c r="G41" s="237">
        <f t="shared" si="1"/>
        <v>0</v>
      </c>
      <c r="H41" s="337"/>
    </row>
    <row r="42" spans="1:8" s="523" customFormat="1" ht="30" customHeight="1">
      <c r="A42" s="460">
        <v>15.28</v>
      </c>
      <c r="B42" s="354" t="s">
        <v>986</v>
      </c>
      <c r="C42" s="289" t="s">
        <v>491</v>
      </c>
      <c r="D42" s="990">
        <v>0</v>
      </c>
      <c r="E42" s="990">
        <v>0</v>
      </c>
      <c r="F42" s="235"/>
      <c r="G42" s="237">
        <f t="shared" si="1"/>
        <v>0</v>
      </c>
      <c r="H42" s="337"/>
    </row>
    <row r="43" spans="1:8" s="523" customFormat="1" ht="30" customHeight="1">
      <c r="A43" s="460">
        <v>15.29</v>
      </c>
      <c r="B43" s="354" t="s">
        <v>987</v>
      </c>
      <c r="C43" s="289" t="s">
        <v>491</v>
      </c>
      <c r="D43" s="990">
        <v>0</v>
      </c>
      <c r="E43" s="990">
        <v>0</v>
      </c>
      <c r="F43" s="235"/>
      <c r="G43" s="237">
        <f t="shared" si="1"/>
        <v>0</v>
      </c>
      <c r="H43" s="337"/>
    </row>
    <row r="44" spans="1:8" s="523" customFormat="1" ht="30" customHeight="1">
      <c r="A44" s="460">
        <v>15.3</v>
      </c>
      <c r="B44" s="354" t="s">
        <v>988</v>
      </c>
      <c r="C44" s="289" t="s">
        <v>491</v>
      </c>
      <c r="D44" s="990">
        <v>0</v>
      </c>
      <c r="E44" s="990">
        <v>0</v>
      </c>
      <c r="F44" s="235"/>
      <c r="G44" s="237">
        <f t="shared" si="1"/>
        <v>0</v>
      </c>
      <c r="H44" s="337"/>
    </row>
    <row r="45" spans="1:8" s="523" customFormat="1" ht="30" customHeight="1">
      <c r="A45" s="460">
        <v>15.31</v>
      </c>
      <c r="B45" s="354" t="s">
        <v>989</v>
      </c>
      <c r="C45" s="289" t="s">
        <v>491</v>
      </c>
      <c r="D45" s="990">
        <v>0</v>
      </c>
      <c r="E45" s="990">
        <v>0</v>
      </c>
      <c r="F45" s="235"/>
      <c r="G45" s="237">
        <f t="shared" si="1"/>
        <v>0</v>
      </c>
      <c r="H45" s="337"/>
    </row>
    <row r="46" spans="1:8" s="523" customFormat="1" ht="30" customHeight="1">
      <c r="A46" s="460">
        <v>15.32</v>
      </c>
      <c r="B46" s="354" t="s">
        <v>990</v>
      </c>
      <c r="C46" s="289" t="s">
        <v>491</v>
      </c>
      <c r="D46" s="990">
        <v>0</v>
      </c>
      <c r="E46" s="990">
        <v>0</v>
      </c>
      <c r="F46" s="235"/>
      <c r="G46" s="237">
        <f t="shared" si="1"/>
        <v>0</v>
      </c>
      <c r="H46" s="337"/>
    </row>
    <row r="47" spans="1:8" s="524" customFormat="1" ht="30" customHeight="1">
      <c r="A47" s="460">
        <v>15.33</v>
      </c>
      <c r="B47" s="354" t="s">
        <v>991</v>
      </c>
      <c r="C47" s="289" t="s">
        <v>491</v>
      </c>
      <c r="D47" s="990">
        <v>0</v>
      </c>
      <c r="E47" s="990">
        <v>0</v>
      </c>
      <c r="F47" s="235"/>
      <c r="G47" s="237">
        <f t="shared" si="1"/>
        <v>0</v>
      </c>
      <c r="H47" s="337"/>
    </row>
    <row r="48" spans="1:8" s="523" customFormat="1" ht="20.100000000000001" customHeight="1">
      <c r="A48" s="520"/>
      <c r="B48" s="472" t="s">
        <v>711</v>
      </c>
      <c r="C48" s="521"/>
      <c r="D48" s="521"/>
      <c r="E48" s="521"/>
      <c r="F48" s="521"/>
      <c r="G48" s="521"/>
      <c r="H48" s="522"/>
    </row>
    <row r="49" spans="1:8" s="523" customFormat="1" ht="30" customHeight="1">
      <c r="A49" s="460">
        <v>15.34</v>
      </c>
      <c r="B49" s="354" t="s">
        <v>987</v>
      </c>
      <c r="C49" s="289" t="s">
        <v>494</v>
      </c>
      <c r="D49" s="990">
        <v>0</v>
      </c>
      <c r="E49" s="990">
        <v>0</v>
      </c>
      <c r="F49" s="235"/>
      <c r="G49" s="237">
        <f t="shared" ref="G49:G54" si="2">E49*D49</f>
        <v>0</v>
      </c>
      <c r="H49" s="337"/>
    </row>
    <row r="50" spans="1:8" s="523" customFormat="1" ht="30" customHeight="1">
      <c r="A50" s="460">
        <v>15.35</v>
      </c>
      <c r="B50" s="354" t="s">
        <v>985</v>
      </c>
      <c r="C50" s="289" t="s">
        <v>494</v>
      </c>
      <c r="D50" s="990">
        <v>0</v>
      </c>
      <c r="E50" s="990">
        <v>0</v>
      </c>
      <c r="F50" s="235"/>
      <c r="G50" s="237">
        <f t="shared" si="2"/>
        <v>0</v>
      </c>
      <c r="H50" s="337"/>
    </row>
    <row r="51" spans="1:8" s="523" customFormat="1" ht="30" customHeight="1">
      <c r="A51" s="460">
        <v>15.36</v>
      </c>
      <c r="B51" s="354" t="s">
        <v>986</v>
      </c>
      <c r="C51" s="289" t="s">
        <v>494</v>
      </c>
      <c r="D51" s="990">
        <v>0</v>
      </c>
      <c r="E51" s="990">
        <v>0</v>
      </c>
      <c r="F51" s="235"/>
      <c r="G51" s="237">
        <f t="shared" si="2"/>
        <v>0</v>
      </c>
      <c r="H51" s="337"/>
    </row>
    <row r="52" spans="1:8" s="523" customFormat="1" ht="30" customHeight="1">
      <c r="A52" s="460">
        <v>15.37</v>
      </c>
      <c r="B52" s="354" t="s">
        <v>988</v>
      </c>
      <c r="C52" s="289" t="s">
        <v>494</v>
      </c>
      <c r="D52" s="990">
        <v>0</v>
      </c>
      <c r="E52" s="990">
        <v>0</v>
      </c>
      <c r="F52" s="235"/>
      <c r="G52" s="237">
        <f t="shared" si="2"/>
        <v>0</v>
      </c>
      <c r="H52" s="337"/>
    </row>
    <row r="53" spans="1:8" s="523" customFormat="1" ht="30" customHeight="1">
      <c r="A53" s="460">
        <v>15.38</v>
      </c>
      <c r="B53" s="354" t="s">
        <v>989</v>
      </c>
      <c r="C53" s="289" t="s">
        <v>494</v>
      </c>
      <c r="D53" s="990">
        <v>0</v>
      </c>
      <c r="E53" s="990">
        <v>0</v>
      </c>
      <c r="F53" s="235"/>
      <c r="G53" s="237">
        <f t="shared" si="2"/>
        <v>0</v>
      </c>
      <c r="H53" s="337"/>
    </row>
    <row r="54" spans="1:8" s="524" customFormat="1" ht="30" customHeight="1">
      <c r="A54" s="460">
        <v>15.39</v>
      </c>
      <c r="B54" s="354" t="s">
        <v>991</v>
      </c>
      <c r="C54" s="289" t="s">
        <v>494</v>
      </c>
      <c r="D54" s="990">
        <v>0</v>
      </c>
      <c r="E54" s="990">
        <v>0</v>
      </c>
      <c r="F54" s="235"/>
      <c r="G54" s="237">
        <f t="shared" si="2"/>
        <v>0</v>
      </c>
      <c r="H54" s="337"/>
    </row>
    <row r="55" spans="1:8" s="523" customFormat="1" ht="20.100000000000001" customHeight="1">
      <c r="A55" s="520"/>
      <c r="B55" s="472" t="s">
        <v>712</v>
      </c>
      <c r="C55" s="521"/>
      <c r="D55" s="521"/>
      <c r="E55" s="521"/>
      <c r="F55" s="521"/>
      <c r="G55" s="521"/>
      <c r="H55" s="522"/>
    </row>
    <row r="56" spans="1:8" s="523" customFormat="1" ht="30" customHeight="1">
      <c r="A56" s="534">
        <v>15.4</v>
      </c>
      <c r="B56" s="354" t="s">
        <v>713</v>
      </c>
      <c r="C56" s="289" t="s">
        <v>85</v>
      </c>
      <c r="D56" s="234">
        <v>1</v>
      </c>
      <c r="E56" s="990">
        <v>0</v>
      </c>
      <c r="F56" s="235"/>
      <c r="G56" s="237">
        <f>E56*D56</f>
        <v>0</v>
      </c>
      <c r="H56" s="337"/>
    </row>
    <row r="57" spans="1:8" s="523" customFormat="1" ht="30" customHeight="1">
      <c r="A57" s="460">
        <v>15.41</v>
      </c>
      <c r="B57" s="354" t="s">
        <v>714</v>
      </c>
      <c r="C57" s="289" t="s">
        <v>624</v>
      </c>
      <c r="D57" s="990">
        <v>0</v>
      </c>
      <c r="E57" s="990">
        <v>0</v>
      </c>
      <c r="F57" s="235"/>
      <c r="G57" s="237">
        <f t="shared" ref="G57:G63" si="3">E57*D57</f>
        <v>0</v>
      </c>
      <c r="H57" s="337"/>
    </row>
    <row r="58" spans="1:8" s="523" customFormat="1" ht="30" customHeight="1">
      <c r="A58" s="534">
        <v>15.42</v>
      </c>
      <c r="B58" s="354" t="s">
        <v>16</v>
      </c>
      <c r="C58" s="289" t="s">
        <v>624</v>
      </c>
      <c r="D58" s="990">
        <v>0</v>
      </c>
      <c r="E58" s="990">
        <v>0</v>
      </c>
      <c r="F58" s="235"/>
      <c r="G58" s="237">
        <f t="shared" si="3"/>
        <v>0</v>
      </c>
      <c r="H58" s="337"/>
    </row>
    <row r="59" spans="1:8" s="523" customFormat="1" ht="30" customHeight="1">
      <c r="A59" s="460">
        <v>15.43</v>
      </c>
      <c r="B59" s="354" t="s">
        <v>715</v>
      </c>
      <c r="C59" s="289" t="s">
        <v>624</v>
      </c>
      <c r="D59" s="990">
        <v>0</v>
      </c>
      <c r="E59" s="990">
        <v>0</v>
      </c>
      <c r="F59" s="235"/>
      <c r="G59" s="237">
        <f t="shared" si="3"/>
        <v>0</v>
      </c>
      <c r="H59" s="337"/>
    </row>
    <row r="60" spans="1:8" s="523" customFormat="1" ht="30" customHeight="1">
      <c r="A60" s="534">
        <v>15.44</v>
      </c>
      <c r="B60" s="354" t="s">
        <v>716</v>
      </c>
      <c r="C60" s="289" t="s">
        <v>624</v>
      </c>
      <c r="D60" s="990">
        <v>0</v>
      </c>
      <c r="E60" s="990">
        <v>0</v>
      </c>
      <c r="F60" s="235"/>
      <c r="G60" s="237">
        <f t="shared" si="3"/>
        <v>0</v>
      </c>
      <c r="H60" s="337"/>
    </row>
    <row r="61" spans="1:8" s="523" customFormat="1" ht="30" customHeight="1">
      <c r="A61" s="460">
        <v>15.45</v>
      </c>
      <c r="B61" s="354" t="s">
        <v>717</v>
      </c>
      <c r="C61" s="289" t="s">
        <v>85</v>
      </c>
      <c r="D61" s="234">
        <v>1</v>
      </c>
      <c r="E61" s="990">
        <v>0</v>
      </c>
      <c r="F61" s="235"/>
      <c r="G61" s="237">
        <f t="shared" si="3"/>
        <v>0</v>
      </c>
      <c r="H61" s="337"/>
    </row>
    <row r="62" spans="1:8" s="523" customFormat="1" ht="30" customHeight="1">
      <c r="A62" s="534">
        <v>15.46</v>
      </c>
      <c r="B62" s="354" t="s">
        <v>1001</v>
      </c>
      <c r="C62" s="289" t="s">
        <v>620</v>
      </c>
      <c r="D62" s="990">
        <v>0</v>
      </c>
      <c r="E62" s="990">
        <v>0</v>
      </c>
      <c r="F62" s="235"/>
      <c r="G62" s="237">
        <f t="shared" si="3"/>
        <v>0</v>
      </c>
      <c r="H62" s="337"/>
    </row>
    <row r="63" spans="1:8" s="523" customFormat="1" ht="30" customHeight="1">
      <c r="A63" s="460">
        <v>15.47</v>
      </c>
      <c r="B63" s="354" t="s">
        <v>718</v>
      </c>
      <c r="C63" s="289" t="s">
        <v>495</v>
      </c>
      <c r="D63" s="990">
        <v>0</v>
      </c>
      <c r="E63" s="990">
        <v>0</v>
      </c>
      <c r="F63" s="235"/>
      <c r="G63" s="237">
        <f t="shared" si="3"/>
        <v>0</v>
      </c>
      <c r="H63" s="337"/>
    </row>
    <row r="64" spans="1:8" s="523" customFormat="1" ht="20.100000000000001" customHeight="1">
      <c r="A64" s="520"/>
      <c r="B64" s="472" t="s">
        <v>1000</v>
      </c>
      <c r="C64" s="521"/>
      <c r="D64" s="521"/>
      <c r="E64" s="521"/>
      <c r="F64" s="521"/>
      <c r="G64" s="521"/>
      <c r="H64" s="522"/>
    </row>
    <row r="65" spans="1:8" s="523" customFormat="1" ht="30" customHeight="1">
      <c r="A65" s="535">
        <v>15.48</v>
      </c>
      <c r="B65" s="354" t="s">
        <v>719</v>
      </c>
      <c r="C65" s="289" t="s">
        <v>100</v>
      </c>
      <c r="D65" s="990">
        <v>0</v>
      </c>
      <c r="E65" s="990">
        <v>0</v>
      </c>
      <c r="F65" s="234">
        <f>D65</f>
        <v>0</v>
      </c>
      <c r="G65" s="237">
        <f>E65*D65</f>
        <v>0</v>
      </c>
      <c r="H65" s="337"/>
    </row>
    <row r="66" spans="1:8" s="523" customFormat="1" ht="30" customHeight="1">
      <c r="A66" s="535">
        <v>15.49</v>
      </c>
      <c r="B66" s="354" t="s">
        <v>930</v>
      </c>
      <c r="C66" s="289" t="s">
        <v>100</v>
      </c>
      <c r="D66" s="990">
        <v>0</v>
      </c>
      <c r="E66" s="990">
        <v>0</v>
      </c>
      <c r="F66" s="234">
        <f>D66</f>
        <v>0</v>
      </c>
      <c r="G66" s="237">
        <f t="shared" ref="G66:G74" si="4">E66*D66</f>
        <v>0</v>
      </c>
      <c r="H66" s="337"/>
    </row>
    <row r="67" spans="1:8" s="523" customFormat="1" ht="30" customHeight="1">
      <c r="A67" s="535">
        <v>15.5</v>
      </c>
      <c r="B67" s="354" t="s">
        <v>17</v>
      </c>
      <c r="C67" s="289" t="s">
        <v>100</v>
      </c>
      <c r="D67" s="990">
        <v>0</v>
      </c>
      <c r="E67" s="990">
        <v>0</v>
      </c>
      <c r="F67" s="234">
        <f>D67</f>
        <v>0</v>
      </c>
      <c r="G67" s="237">
        <f t="shared" si="4"/>
        <v>0</v>
      </c>
      <c r="H67" s="337"/>
    </row>
    <row r="68" spans="1:8" s="523" customFormat="1" ht="30" customHeight="1">
      <c r="A68" s="535">
        <v>15.51</v>
      </c>
      <c r="B68" s="354" t="s">
        <v>720</v>
      </c>
      <c r="C68" s="289" t="s">
        <v>100</v>
      </c>
      <c r="D68" s="990">
        <v>0</v>
      </c>
      <c r="E68" s="990">
        <v>0</v>
      </c>
      <c r="F68" s="234">
        <f t="shared" ref="F68:F74" si="5">D68</f>
        <v>0</v>
      </c>
      <c r="G68" s="237">
        <f t="shared" si="4"/>
        <v>0</v>
      </c>
      <c r="H68" s="337"/>
    </row>
    <row r="69" spans="1:8" s="523" customFormat="1" ht="30" customHeight="1">
      <c r="A69" s="535">
        <v>15.52</v>
      </c>
      <c r="B69" s="354" t="s">
        <v>721</v>
      </c>
      <c r="C69" s="289" t="s">
        <v>100</v>
      </c>
      <c r="D69" s="990">
        <v>0</v>
      </c>
      <c r="E69" s="990">
        <v>0</v>
      </c>
      <c r="F69" s="234">
        <f t="shared" si="5"/>
        <v>0</v>
      </c>
      <c r="G69" s="237">
        <f t="shared" si="4"/>
        <v>0</v>
      </c>
      <c r="H69" s="337"/>
    </row>
    <row r="70" spans="1:8" s="523" customFormat="1" ht="30" customHeight="1">
      <c r="A70" s="535">
        <v>15.53</v>
      </c>
      <c r="B70" s="354" t="s">
        <v>722</v>
      </c>
      <c r="C70" s="289" t="s">
        <v>100</v>
      </c>
      <c r="D70" s="990">
        <v>0</v>
      </c>
      <c r="E70" s="990">
        <v>0</v>
      </c>
      <c r="F70" s="234">
        <f t="shared" si="5"/>
        <v>0</v>
      </c>
      <c r="G70" s="237">
        <f t="shared" si="4"/>
        <v>0</v>
      </c>
      <c r="H70" s="337"/>
    </row>
    <row r="71" spans="1:8" s="523" customFormat="1" ht="30" customHeight="1">
      <c r="A71" s="535">
        <v>15.54</v>
      </c>
      <c r="B71" s="354" t="s">
        <v>723</v>
      </c>
      <c r="C71" s="289" t="s">
        <v>100</v>
      </c>
      <c r="D71" s="990">
        <v>0</v>
      </c>
      <c r="E71" s="990">
        <v>0</v>
      </c>
      <c r="F71" s="234">
        <f t="shared" si="5"/>
        <v>0</v>
      </c>
      <c r="G71" s="237">
        <f t="shared" si="4"/>
        <v>0</v>
      </c>
      <c r="H71" s="337"/>
    </row>
    <row r="72" spans="1:8" s="523" customFormat="1" ht="30" customHeight="1">
      <c r="A72" s="535">
        <v>15.55</v>
      </c>
      <c r="B72" s="354" t="s">
        <v>724</v>
      </c>
      <c r="C72" s="289" t="s">
        <v>100</v>
      </c>
      <c r="D72" s="990">
        <v>0</v>
      </c>
      <c r="E72" s="990">
        <v>0</v>
      </c>
      <c r="F72" s="234">
        <f t="shared" si="5"/>
        <v>0</v>
      </c>
      <c r="G72" s="237">
        <f t="shared" si="4"/>
        <v>0</v>
      </c>
      <c r="H72" s="337"/>
    </row>
    <row r="73" spans="1:8" s="523" customFormat="1" ht="30" customHeight="1">
      <c r="A73" s="535">
        <v>15.56</v>
      </c>
      <c r="B73" s="354" t="s">
        <v>725</v>
      </c>
      <c r="C73" s="289" t="s">
        <v>100</v>
      </c>
      <c r="D73" s="990">
        <v>0</v>
      </c>
      <c r="E73" s="990">
        <v>0</v>
      </c>
      <c r="F73" s="234">
        <f t="shared" si="5"/>
        <v>0</v>
      </c>
      <c r="G73" s="237">
        <f t="shared" si="4"/>
        <v>0</v>
      </c>
      <c r="H73" s="337"/>
    </row>
    <row r="74" spans="1:8" s="524" customFormat="1" ht="30" customHeight="1">
      <c r="A74" s="535">
        <v>15.57</v>
      </c>
      <c r="B74" s="354" t="s">
        <v>1719</v>
      </c>
      <c r="C74" s="289" t="s">
        <v>100</v>
      </c>
      <c r="D74" s="990">
        <v>0</v>
      </c>
      <c r="E74" s="990">
        <v>0</v>
      </c>
      <c r="F74" s="234">
        <f t="shared" si="5"/>
        <v>0</v>
      </c>
      <c r="G74" s="237">
        <f t="shared" si="4"/>
        <v>0</v>
      </c>
      <c r="H74" s="337"/>
    </row>
    <row r="75" spans="1:8" s="523" customFormat="1" ht="20.100000000000001" customHeight="1">
      <c r="A75" s="520"/>
      <c r="B75" s="472" t="s">
        <v>726</v>
      </c>
      <c r="C75" s="521"/>
      <c r="D75" s="521"/>
      <c r="E75" s="521"/>
      <c r="F75" s="521"/>
      <c r="G75" s="521"/>
      <c r="H75" s="522"/>
    </row>
    <row r="76" spans="1:8" s="523" customFormat="1" ht="30" customHeight="1">
      <c r="A76" s="536">
        <v>15.58</v>
      </c>
      <c r="B76" s="241" t="s">
        <v>727</v>
      </c>
      <c r="C76" s="289" t="s">
        <v>100</v>
      </c>
      <c r="D76" s="990">
        <v>0</v>
      </c>
      <c r="E76" s="990">
        <v>0</v>
      </c>
      <c r="F76" s="234">
        <f t="shared" ref="F76:F82" si="6">D76</f>
        <v>0</v>
      </c>
      <c r="G76" s="237">
        <f t="shared" ref="G76:G82" si="7">E76*D76</f>
        <v>0</v>
      </c>
      <c r="H76" s="337"/>
    </row>
    <row r="77" spans="1:8" s="523" customFormat="1" ht="30" customHeight="1">
      <c r="A77" s="536">
        <v>15.59</v>
      </c>
      <c r="B77" s="483" t="s">
        <v>383</v>
      </c>
      <c r="C77" s="289" t="s">
        <v>100</v>
      </c>
      <c r="D77" s="990">
        <v>0</v>
      </c>
      <c r="E77" s="990">
        <v>0</v>
      </c>
      <c r="F77" s="234">
        <f t="shared" si="6"/>
        <v>0</v>
      </c>
      <c r="G77" s="237">
        <f t="shared" si="7"/>
        <v>0</v>
      </c>
      <c r="H77" s="337"/>
    </row>
    <row r="78" spans="1:8" s="523" customFormat="1" ht="30" customHeight="1">
      <c r="A78" s="536">
        <v>15.6</v>
      </c>
      <c r="B78" s="483" t="s">
        <v>384</v>
      </c>
      <c r="C78" s="289" t="s">
        <v>100</v>
      </c>
      <c r="D78" s="990">
        <v>0</v>
      </c>
      <c r="E78" s="990">
        <v>0</v>
      </c>
      <c r="F78" s="234">
        <f t="shared" si="6"/>
        <v>0</v>
      </c>
      <c r="G78" s="237">
        <f t="shared" si="7"/>
        <v>0</v>
      </c>
      <c r="H78" s="337"/>
    </row>
    <row r="79" spans="1:8" s="523" customFormat="1" ht="30" customHeight="1">
      <c r="A79" s="536">
        <v>15.61</v>
      </c>
      <c r="B79" s="354" t="s">
        <v>728</v>
      </c>
      <c r="C79" s="289" t="s">
        <v>100</v>
      </c>
      <c r="D79" s="990">
        <v>0</v>
      </c>
      <c r="E79" s="990">
        <v>0</v>
      </c>
      <c r="F79" s="234">
        <f t="shared" si="6"/>
        <v>0</v>
      </c>
      <c r="G79" s="237">
        <f t="shared" si="7"/>
        <v>0</v>
      </c>
      <c r="H79" s="337"/>
    </row>
    <row r="80" spans="1:8" s="523" customFormat="1" ht="30" customHeight="1">
      <c r="A80" s="536">
        <v>15.62</v>
      </c>
      <c r="B80" s="483" t="s">
        <v>385</v>
      </c>
      <c r="C80" s="289" t="s">
        <v>100</v>
      </c>
      <c r="D80" s="990">
        <v>0</v>
      </c>
      <c r="E80" s="990">
        <v>0</v>
      </c>
      <c r="F80" s="234">
        <f t="shared" si="6"/>
        <v>0</v>
      </c>
      <c r="G80" s="237">
        <f t="shared" si="7"/>
        <v>0</v>
      </c>
      <c r="H80" s="337"/>
    </row>
    <row r="81" spans="1:8" s="523" customFormat="1" ht="30" customHeight="1">
      <c r="A81" s="536">
        <v>15.63</v>
      </c>
      <c r="B81" s="483" t="s">
        <v>386</v>
      </c>
      <c r="C81" s="289" t="s">
        <v>100</v>
      </c>
      <c r="D81" s="990">
        <v>0</v>
      </c>
      <c r="E81" s="990">
        <v>0</v>
      </c>
      <c r="F81" s="234">
        <f t="shared" si="6"/>
        <v>0</v>
      </c>
      <c r="G81" s="237">
        <f t="shared" si="7"/>
        <v>0</v>
      </c>
      <c r="H81" s="337"/>
    </row>
    <row r="82" spans="1:8" s="523" customFormat="1" ht="30" customHeight="1">
      <c r="A82" s="536">
        <v>15.64</v>
      </c>
      <c r="B82" s="354" t="s">
        <v>729</v>
      </c>
      <c r="C82" s="289" t="s">
        <v>100</v>
      </c>
      <c r="D82" s="990">
        <v>0</v>
      </c>
      <c r="E82" s="990">
        <v>0</v>
      </c>
      <c r="F82" s="234">
        <f t="shared" si="6"/>
        <v>0</v>
      </c>
      <c r="G82" s="237">
        <f t="shared" si="7"/>
        <v>0</v>
      </c>
      <c r="H82" s="337"/>
    </row>
    <row r="83" spans="1:8" s="523" customFormat="1" ht="30" customHeight="1">
      <c r="A83" s="536">
        <v>15.65</v>
      </c>
      <c r="B83" s="354" t="s">
        <v>730</v>
      </c>
      <c r="C83" s="289" t="s">
        <v>100</v>
      </c>
      <c r="D83" s="990">
        <v>0</v>
      </c>
      <c r="E83" s="990">
        <v>0</v>
      </c>
      <c r="F83" s="234">
        <f>D83</f>
        <v>0</v>
      </c>
      <c r="G83" s="237">
        <f>E83*D83</f>
        <v>0</v>
      </c>
      <c r="H83" s="337"/>
    </row>
    <row r="84" spans="1:8" s="523" customFormat="1" ht="30" customHeight="1">
      <c r="A84" s="536">
        <v>15.66</v>
      </c>
      <c r="B84" s="354" t="s">
        <v>18</v>
      </c>
      <c r="C84" s="289" t="s">
        <v>100</v>
      </c>
      <c r="D84" s="990">
        <v>0</v>
      </c>
      <c r="E84" s="990">
        <v>0</v>
      </c>
      <c r="F84" s="234">
        <f>D84</f>
        <v>0</v>
      </c>
      <c r="G84" s="237">
        <f>E84*D84</f>
        <v>0</v>
      </c>
      <c r="H84" s="337"/>
    </row>
    <row r="85" spans="1:8" s="523" customFormat="1" ht="20.100000000000001" customHeight="1">
      <c r="A85" s="520"/>
      <c r="B85" s="472" t="s">
        <v>898</v>
      </c>
      <c r="C85" s="521"/>
      <c r="D85" s="521"/>
      <c r="E85" s="521"/>
      <c r="F85" s="521"/>
      <c r="G85" s="521"/>
      <c r="H85" s="522"/>
    </row>
    <row r="86" spans="1:8" s="523" customFormat="1" ht="30" customHeight="1">
      <c r="A86" s="536">
        <v>15.67</v>
      </c>
      <c r="B86" s="483" t="s">
        <v>731</v>
      </c>
      <c r="C86" s="289" t="s">
        <v>100</v>
      </c>
      <c r="D86" s="990">
        <v>0</v>
      </c>
      <c r="E86" s="990">
        <v>0</v>
      </c>
      <c r="F86" s="234">
        <f t="shared" ref="F86:F94" si="8">D86</f>
        <v>0</v>
      </c>
      <c r="G86" s="237">
        <f t="shared" ref="G86:G93" si="9">E86*D86</f>
        <v>0</v>
      </c>
      <c r="H86" s="337"/>
    </row>
    <row r="87" spans="1:8" s="523" customFormat="1" ht="30" customHeight="1">
      <c r="A87" s="536">
        <v>15.68</v>
      </c>
      <c r="B87" s="354" t="s">
        <v>732</v>
      </c>
      <c r="C87" s="289" t="s">
        <v>100</v>
      </c>
      <c r="D87" s="990">
        <v>0</v>
      </c>
      <c r="E87" s="990">
        <v>0</v>
      </c>
      <c r="F87" s="234">
        <f t="shared" si="8"/>
        <v>0</v>
      </c>
      <c r="G87" s="237">
        <f t="shared" si="9"/>
        <v>0</v>
      </c>
      <c r="H87" s="337"/>
    </row>
    <row r="88" spans="1:8" s="523" customFormat="1" ht="30" customHeight="1">
      <c r="A88" s="536">
        <v>15.69</v>
      </c>
      <c r="B88" s="354" t="s">
        <v>717</v>
      </c>
      <c r="C88" s="289" t="s">
        <v>100</v>
      </c>
      <c r="D88" s="990">
        <v>0</v>
      </c>
      <c r="E88" s="990">
        <v>0</v>
      </c>
      <c r="F88" s="234">
        <f t="shared" si="8"/>
        <v>0</v>
      </c>
      <c r="G88" s="237">
        <f t="shared" si="9"/>
        <v>0</v>
      </c>
      <c r="H88" s="337"/>
    </row>
    <row r="89" spans="1:8" s="523" customFormat="1" ht="30" customHeight="1">
      <c r="A89" s="536">
        <v>15.7</v>
      </c>
      <c r="B89" s="354" t="s">
        <v>1001</v>
      </c>
      <c r="C89" s="289" t="s">
        <v>100</v>
      </c>
      <c r="D89" s="990">
        <v>0</v>
      </c>
      <c r="E89" s="990">
        <v>0</v>
      </c>
      <c r="F89" s="234">
        <f t="shared" si="8"/>
        <v>0</v>
      </c>
      <c r="G89" s="237">
        <f t="shared" si="9"/>
        <v>0</v>
      </c>
      <c r="H89" s="337"/>
    </row>
    <row r="90" spans="1:8" s="523" customFormat="1" ht="30" customHeight="1">
      <c r="A90" s="536">
        <v>15.71</v>
      </c>
      <c r="B90" s="354" t="s">
        <v>733</v>
      </c>
      <c r="C90" s="289" t="s">
        <v>100</v>
      </c>
      <c r="D90" s="990">
        <v>0</v>
      </c>
      <c r="E90" s="990">
        <v>0</v>
      </c>
      <c r="F90" s="234">
        <f t="shared" si="8"/>
        <v>0</v>
      </c>
      <c r="G90" s="237">
        <f t="shared" si="9"/>
        <v>0</v>
      </c>
      <c r="H90" s="337"/>
    </row>
    <row r="91" spans="1:8" s="523" customFormat="1" ht="30" customHeight="1">
      <c r="A91" s="536">
        <v>15.72</v>
      </c>
      <c r="B91" s="354" t="s">
        <v>734</v>
      </c>
      <c r="C91" s="289" t="s">
        <v>100</v>
      </c>
      <c r="D91" s="990">
        <v>0</v>
      </c>
      <c r="E91" s="990">
        <v>0</v>
      </c>
      <c r="F91" s="234">
        <f t="shared" si="8"/>
        <v>0</v>
      </c>
      <c r="G91" s="237">
        <f t="shared" si="9"/>
        <v>0</v>
      </c>
      <c r="H91" s="337"/>
    </row>
    <row r="92" spans="1:8" s="523" customFormat="1" ht="30" customHeight="1">
      <c r="A92" s="536">
        <v>15.73</v>
      </c>
      <c r="B92" s="354" t="s">
        <v>387</v>
      </c>
      <c r="C92" s="289" t="s">
        <v>100</v>
      </c>
      <c r="D92" s="990">
        <v>0</v>
      </c>
      <c r="E92" s="990">
        <v>0</v>
      </c>
      <c r="F92" s="234">
        <f t="shared" si="8"/>
        <v>0</v>
      </c>
      <c r="G92" s="237">
        <f t="shared" si="9"/>
        <v>0</v>
      </c>
      <c r="H92" s="337"/>
    </row>
    <row r="93" spans="1:8" s="523" customFormat="1" ht="30" customHeight="1">
      <c r="A93" s="536">
        <v>15.74</v>
      </c>
      <c r="B93" s="354" t="s">
        <v>735</v>
      </c>
      <c r="C93" s="289" t="s">
        <v>100</v>
      </c>
      <c r="D93" s="990">
        <v>0</v>
      </c>
      <c r="E93" s="990">
        <v>0</v>
      </c>
      <c r="F93" s="234">
        <f t="shared" si="8"/>
        <v>0</v>
      </c>
      <c r="G93" s="237">
        <f t="shared" si="9"/>
        <v>0</v>
      </c>
      <c r="H93" s="337"/>
    </row>
    <row r="94" spans="1:8" s="524" customFormat="1" ht="30" customHeight="1">
      <c r="A94" s="536">
        <v>15.75</v>
      </c>
      <c r="B94" s="354" t="s">
        <v>736</v>
      </c>
      <c r="C94" s="289" t="s">
        <v>100</v>
      </c>
      <c r="D94" s="990">
        <v>0</v>
      </c>
      <c r="E94" s="990">
        <v>0</v>
      </c>
      <c r="F94" s="234">
        <f t="shared" si="8"/>
        <v>0</v>
      </c>
      <c r="G94" s="237">
        <f>E94*D94</f>
        <v>0</v>
      </c>
      <c r="H94" s="337"/>
    </row>
    <row r="95" spans="1:8" s="122" customFormat="1" ht="20.100000000000001" customHeight="1">
      <c r="A95" s="520"/>
      <c r="B95" s="472" t="s">
        <v>933</v>
      </c>
      <c r="C95" s="521"/>
      <c r="D95" s="521"/>
      <c r="E95" s="521"/>
      <c r="F95" s="521"/>
      <c r="G95" s="521"/>
      <c r="H95" s="522"/>
    </row>
    <row r="96" spans="1:8" ht="30" customHeight="1">
      <c r="A96" s="536">
        <v>15.76</v>
      </c>
      <c r="B96" s="483" t="s">
        <v>19</v>
      </c>
      <c r="C96" s="289" t="s">
        <v>100</v>
      </c>
      <c r="D96" s="990">
        <v>0</v>
      </c>
      <c r="E96" s="990">
        <v>0</v>
      </c>
      <c r="F96" s="234">
        <f>D96</f>
        <v>0</v>
      </c>
      <c r="G96" s="237">
        <f>E96*D96</f>
        <v>0</v>
      </c>
      <c r="H96" s="337"/>
    </row>
    <row r="97" spans="1:8" ht="20.100000000000001" customHeight="1">
      <c r="A97" s="537"/>
      <c r="B97" s="473" t="s">
        <v>860</v>
      </c>
      <c r="C97" s="538"/>
      <c r="D97" s="538"/>
      <c r="E97" s="538"/>
      <c r="F97" s="538"/>
      <c r="G97" s="538"/>
      <c r="H97" s="539"/>
    </row>
    <row r="98" spans="1:8" ht="30" customHeight="1">
      <c r="A98" s="540">
        <v>15.77</v>
      </c>
      <c r="B98" s="541" t="s">
        <v>388</v>
      </c>
      <c r="C98" s="542" t="s">
        <v>491</v>
      </c>
      <c r="D98" s="990">
        <v>0</v>
      </c>
      <c r="E98" s="990">
        <v>0</v>
      </c>
      <c r="F98" s="543"/>
      <c r="G98" s="237">
        <f>E98*D98</f>
        <v>0</v>
      </c>
      <c r="H98" s="544"/>
    </row>
    <row r="99" spans="1:8" ht="20.100000000000001" customHeight="1" thickBot="1">
      <c r="A99" s="545"/>
      <c r="B99" s="2507" t="s">
        <v>378</v>
      </c>
      <c r="C99" s="2507"/>
      <c r="D99" s="2507"/>
      <c r="E99" s="2507"/>
      <c r="F99" s="549">
        <f>SUM(F96:F98,F86:F94,F76:F85,F65:F74,F56:F63,F49:F54,F36:F47,F34:F34,F27:F32,F21:F25,F11:F19)</f>
        <v>0</v>
      </c>
      <c r="G99" s="331">
        <f>SUM(G96:G98,G86:G94,G76:G84,G65:G74,G56:G63,G49:G54,G36:G47,G34:G34,G27:G32,G21:G25,G11:G19)</f>
        <v>0</v>
      </c>
      <c r="H99" s="546"/>
    </row>
    <row r="100" spans="1:8">
      <c r="B100" s="528"/>
    </row>
  </sheetData>
  <mergeCells count="10">
    <mergeCell ref="B99:E99"/>
    <mergeCell ref="A4:B4"/>
    <mergeCell ref="C4:F4"/>
    <mergeCell ref="G4:H4"/>
    <mergeCell ref="A5:B5"/>
    <mergeCell ref="C5:F5"/>
    <mergeCell ref="G5:H5"/>
    <mergeCell ref="A6:B6"/>
    <mergeCell ref="C6:F6"/>
    <mergeCell ref="G6:H6"/>
  </mergeCells>
  <phoneticPr fontId="0" type="noConversion"/>
  <printOptions horizontalCentered="1"/>
  <pageMargins left="0.5" right="0.5" top="1" bottom="1" header="0.5" footer="0.5"/>
  <pageSetup scale="58" fitToHeight="0" orientation="landscape" r:id="rId1"/>
  <headerFooter alignWithMargins="0">
    <oddHeader>&amp;C&amp;"Arial,Bold"&amp;12&amp;UProject Activity 15: Structures- Segmental Concrete</oddHeader>
    <oddFooter>&amp;L&amp;F
&amp;A&amp;CPage &amp;P of &amp;N&amp;R&amp;D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pageSetUpPr autoPageBreaks="0"/>
  </sheetPr>
  <dimension ref="A1:H127"/>
  <sheetViews>
    <sheetView showGridLines="0" showRuler="0" zoomScaleNormal="100" zoomScaleSheetLayoutView="100" zoomScalePageLayoutView="40" workbookViewId="0"/>
  </sheetViews>
  <sheetFormatPr defaultColWidth="9.109375" defaultRowHeight="13.2"/>
  <cols>
    <col min="1" max="1" width="8" style="5" customWidth="1"/>
    <col min="2" max="2" width="50.6640625" style="5" customWidth="1"/>
    <col min="3" max="5" width="12.6640625" style="5" customWidth="1"/>
    <col min="6" max="6" width="12.6640625" style="408" customWidth="1"/>
    <col min="7" max="7" width="12.6640625" style="5" customWidth="1"/>
    <col min="8" max="8" width="98" style="5" customWidth="1"/>
    <col min="9" max="16384" width="9.109375" style="5"/>
  </cols>
  <sheetData>
    <row r="1" spans="1:8" s="440" customFormat="1" ht="20.100000000000001" customHeight="1">
      <c r="A1" s="380" t="s">
        <v>592</v>
      </c>
      <c r="H1" s="920" t="str">
        <f>'Project Information'!$B$3</f>
        <v>Enter project name &amp; description</v>
      </c>
    </row>
    <row r="2" spans="1:8" s="440" customFormat="1" ht="20.100000000000001" customHeight="1">
      <c r="A2" s="380" t="s">
        <v>254</v>
      </c>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ht="32.25" customHeight="1">
      <c r="A9" s="453" t="s">
        <v>79</v>
      </c>
      <c r="B9" s="317" t="s">
        <v>190</v>
      </c>
      <c r="C9" s="317" t="s">
        <v>171</v>
      </c>
      <c r="D9" s="282" t="s">
        <v>45</v>
      </c>
      <c r="E9" s="282" t="s">
        <v>706</v>
      </c>
      <c r="F9" s="282" t="s">
        <v>165</v>
      </c>
      <c r="G9" s="282" t="s">
        <v>102</v>
      </c>
      <c r="H9" s="336" t="s">
        <v>164</v>
      </c>
    </row>
    <row r="10" spans="1:8" ht="20.100000000000001" customHeight="1">
      <c r="A10" s="520"/>
      <c r="B10" s="472" t="s">
        <v>737</v>
      </c>
      <c r="C10" s="521"/>
      <c r="D10" s="521"/>
      <c r="E10" s="521"/>
      <c r="F10" s="521"/>
      <c r="G10" s="521"/>
      <c r="H10" s="522"/>
    </row>
    <row r="11" spans="1:8" ht="30" customHeight="1">
      <c r="A11" s="365">
        <v>16.100000000000001</v>
      </c>
      <c r="B11" s="241" t="s">
        <v>738</v>
      </c>
      <c r="C11" s="289" t="s">
        <v>85</v>
      </c>
      <c r="D11" s="234">
        <v>1</v>
      </c>
      <c r="E11" s="990">
        <v>0</v>
      </c>
      <c r="F11" s="235"/>
      <c r="G11" s="237">
        <f>E11*D11</f>
        <v>0</v>
      </c>
      <c r="H11" s="428"/>
    </row>
    <row r="12" spans="1:8" ht="30" customHeight="1">
      <c r="A12" s="365">
        <v>16.2</v>
      </c>
      <c r="B12" s="241" t="s">
        <v>390</v>
      </c>
      <c r="C12" s="289" t="s">
        <v>1413</v>
      </c>
      <c r="D12" s="990">
        <v>0</v>
      </c>
      <c r="E12" s="990">
        <v>0</v>
      </c>
      <c r="F12" s="235"/>
      <c r="G12" s="237">
        <f t="shared" ref="G12:G19" si="0">E12*D12</f>
        <v>0</v>
      </c>
      <c r="H12" s="428"/>
    </row>
    <row r="13" spans="1:8" ht="30" customHeight="1">
      <c r="A13" s="365">
        <v>16.3</v>
      </c>
      <c r="B13" s="354" t="s">
        <v>739</v>
      </c>
      <c r="C13" s="289" t="s">
        <v>85</v>
      </c>
      <c r="D13" s="234">
        <v>1</v>
      </c>
      <c r="E13" s="990">
        <v>0</v>
      </c>
      <c r="F13" s="235"/>
      <c r="G13" s="237">
        <f t="shared" si="0"/>
        <v>0</v>
      </c>
      <c r="H13" s="428"/>
    </row>
    <row r="14" spans="1:8" ht="30" customHeight="1">
      <c r="A14" s="365">
        <v>16.399999999999999</v>
      </c>
      <c r="B14" s="241" t="s">
        <v>740</v>
      </c>
      <c r="C14" s="289" t="s">
        <v>85</v>
      </c>
      <c r="D14" s="234">
        <v>1</v>
      </c>
      <c r="E14" s="990">
        <v>0</v>
      </c>
      <c r="F14" s="235"/>
      <c r="G14" s="237">
        <f t="shared" si="0"/>
        <v>0</v>
      </c>
      <c r="H14" s="428"/>
    </row>
    <row r="15" spans="1:8" ht="30" customHeight="1">
      <c r="A15" s="365">
        <v>16.5</v>
      </c>
      <c r="B15" s="241" t="s">
        <v>741</v>
      </c>
      <c r="C15" s="289" t="s">
        <v>85</v>
      </c>
      <c r="D15" s="234">
        <v>1</v>
      </c>
      <c r="E15" s="990">
        <v>0</v>
      </c>
      <c r="F15" s="235"/>
      <c r="G15" s="237">
        <f t="shared" si="0"/>
        <v>0</v>
      </c>
      <c r="H15" s="428"/>
    </row>
    <row r="16" spans="1:8" ht="30" customHeight="1">
      <c r="A16" s="365">
        <v>16.600000000000001</v>
      </c>
      <c r="B16" s="319" t="s">
        <v>742</v>
      </c>
      <c r="C16" s="289" t="s">
        <v>85</v>
      </c>
      <c r="D16" s="234">
        <v>1</v>
      </c>
      <c r="E16" s="990">
        <v>0</v>
      </c>
      <c r="F16" s="235"/>
      <c r="G16" s="237">
        <f t="shared" si="0"/>
        <v>0</v>
      </c>
      <c r="H16" s="428"/>
    </row>
    <row r="17" spans="1:8" ht="30" customHeight="1">
      <c r="A17" s="365">
        <v>16.7</v>
      </c>
      <c r="B17" s="319" t="s">
        <v>743</v>
      </c>
      <c r="C17" s="289" t="s">
        <v>85</v>
      </c>
      <c r="D17" s="234">
        <v>1</v>
      </c>
      <c r="E17" s="990">
        <v>0</v>
      </c>
      <c r="F17" s="235"/>
      <c r="G17" s="237">
        <f t="shared" si="0"/>
        <v>0</v>
      </c>
      <c r="H17" s="428"/>
    </row>
    <row r="18" spans="1:8" ht="30" customHeight="1">
      <c r="A18" s="365">
        <v>16.8</v>
      </c>
      <c r="B18" s="319" t="s">
        <v>391</v>
      </c>
      <c r="C18" s="289" t="s">
        <v>85</v>
      </c>
      <c r="D18" s="234">
        <v>1</v>
      </c>
      <c r="E18" s="990">
        <v>0</v>
      </c>
      <c r="F18" s="235"/>
      <c r="G18" s="237">
        <f t="shared" si="0"/>
        <v>0</v>
      </c>
      <c r="H18" s="428"/>
    </row>
    <row r="19" spans="1:8" ht="30" customHeight="1">
      <c r="A19" s="365">
        <v>16.899999999999999</v>
      </c>
      <c r="B19" s="319" t="s">
        <v>744</v>
      </c>
      <c r="C19" s="289" t="s">
        <v>745</v>
      </c>
      <c r="D19" s="990">
        <v>0</v>
      </c>
      <c r="E19" s="990">
        <v>0</v>
      </c>
      <c r="F19" s="235"/>
      <c r="G19" s="237">
        <f t="shared" si="0"/>
        <v>0</v>
      </c>
      <c r="H19" s="428"/>
    </row>
    <row r="20" spans="1:8" ht="20.100000000000001" customHeight="1">
      <c r="A20" s="520"/>
      <c r="B20" s="472" t="s">
        <v>638</v>
      </c>
      <c r="C20" s="521"/>
      <c r="D20" s="521"/>
      <c r="E20" s="521"/>
      <c r="F20" s="521"/>
      <c r="G20" s="521"/>
      <c r="H20" s="522"/>
    </row>
    <row r="21" spans="1:8" ht="30" customHeight="1">
      <c r="A21" s="292">
        <v>16.100000000000001</v>
      </c>
      <c r="B21" s="241" t="s">
        <v>746</v>
      </c>
      <c r="C21" s="289" t="s">
        <v>100</v>
      </c>
      <c r="D21" s="990">
        <v>0</v>
      </c>
      <c r="E21" s="990">
        <v>0</v>
      </c>
      <c r="F21" s="234">
        <f>D21</f>
        <v>0</v>
      </c>
      <c r="G21" s="237">
        <f>E21*D21</f>
        <v>0</v>
      </c>
      <c r="H21" s="428"/>
    </row>
    <row r="22" spans="1:8" ht="30" customHeight="1">
      <c r="A22" s="292">
        <v>16.11</v>
      </c>
      <c r="B22" s="241" t="s">
        <v>747</v>
      </c>
      <c r="C22" s="289" t="s">
        <v>100</v>
      </c>
      <c r="D22" s="990">
        <v>0</v>
      </c>
      <c r="E22" s="990">
        <v>0</v>
      </c>
      <c r="F22" s="234">
        <f>D22</f>
        <v>0</v>
      </c>
      <c r="G22" s="237">
        <f>E22*D22</f>
        <v>0</v>
      </c>
      <c r="H22" s="428"/>
    </row>
    <row r="23" spans="1:8" ht="30" customHeight="1">
      <c r="A23" s="292">
        <v>16.12</v>
      </c>
      <c r="B23" s="241" t="s">
        <v>748</v>
      </c>
      <c r="C23" s="289" t="s">
        <v>100</v>
      </c>
      <c r="D23" s="990">
        <v>0</v>
      </c>
      <c r="E23" s="990">
        <v>0</v>
      </c>
      <c r="F23" s="234">
        <f>D23</f>
        <v>0</v>
      </c>
      <c r="G23" s="237">
        <f>E23*D23</f>
        <v>0</v>
      </c>
      <c r="H23" s="428"/>
    </row>
    <row r="24" spans="1:8" ht="20.100000000000001" customHeight="1">
      <c r="A24" s="520"/>
      <c r="B24" s="472" t="s">
        <v>749</v>
      </c>
      <c r="C24" s="521"/>
      <c r="D24" s="521"/>
      <c r="E24" s="521"/>
      <c r="F24" s="521"/>
      <c r="G24" s="521"/>
      <c r="H24" s="522"/>
    </row>
    <row r="25" spans="1:8" ht="30" customHeight="1">
      <c r="A25" s="292">
        <v>16.13</v>
      </c>
      <c r="B25" s="241" t="s">
        <v>750</v>
      </c>
      <c r="C25" s="289" t="s">
        <v>100</v>
      </c>
      <c r="D25" s="990">
        <v>0</v>
      </c>
      <c r="E25" s="990">
        <v>0</v>
      </c>
      <c r="F25" s="234">
        <f>D25</f>
        <v>0</v>
      </c>
      <c r="G25" s="237">
        <f>E25*D25</f>
        <v>0</v>
      </c>
      <c r="H25" s="428"/>
    </row>
    <row r="26" spans="1:8" ht="20.100000000000001" customHeight="1">
      <c r="A26" s="520"/>
      <c r="B26" s="472" t="s">
        <v>751</v>
      </c>
      <c r="C26" s="521"/>
      <c r="D26" s="521"/>
      <c r="E26" s="521"/>
      <c r="F26" s="521"/>
      <c r="G26" s="521"/>
      <c r="H26" s="522"/>
    </row>
    <row r="27" spans="1:8" ht="30" customHeight="1">
      <c r="A27" s="292">
        <v>16.14</v>
      </c>
      <c r="B27" s="241" t="s">
        <v>752</v>
      </c>
      <c r="C27" s="289" t="s">
        <v>100</v>
      </c>
      <c r="D27" s="990">
        <v>0</v>
      </c>
      <c r="E27" s="990">
        <v>0</v>
      </c>
      <c r="F27" s="234">
        <f t="shared" ref="F27:F33" si="1">D27</f>
        <v>0</v>
      </c>
      <c r="G27" s="237">
        <f t="shared" ref="G27:G33" si="2">E27*D27</f>
        <v>0</v>
      </c>
      <c r="H27" s="428"/>
    </row>
    <row r="28" spans="1:8" ht="30" customHeight="1">
      <c r="A28" s="292">
        <v>16.149999999999999</v>
      </c>
      <c r="B28" s="241" t="s">
        <v>753</v>
      </c>
      <c r="C28" s="289" t="s">
        <v>100</v>
      </c>
      <c r="D28" s="990">
        <v>0</v>
      </c>
      <c r="E28" s="990">
        <v>0</v>
      </c>
      <c r="F28" s="234">
        <f t="shared" si="1"/>
        <v>0</v>
      </c>
      <c r="G28" s="237">
        <f t="shared" si="2"/>
        <v>0</v>
      </c>
      <c r="H28" s="428"/>
    </row>
    <row r="29" spans="1:8" ht="30" customHeight="1">
      <c r="A29" s="292">
        <v>16.16</v>
      </c>
      <c r="B29" s="319" t="s">
        <v>754</v>
      </c>
      <c r="C29" s="289" t="s">
        <v>100</v>
      </c>
      <c r="D29" s="990">
        <v>0</v>
      </c>
      <c r="E29" s="990">
        <v>0</v>
      </c>
      <c r="F29" s="234">
        <f t="shared" si="1"/>
        <v>0</v>
      </c>
      <c r="G29" s="237">
        <f t="shared" si="2"/>
        <v>0</v>
      </c>
      <c r="H29" s="428"/>
    </row>
    <row r="30" spans="1:8" ht="30" customHeight="1">
      <c r="A30" s="292">
        <v>16.170000000000002</v>
      </c>
      <c r="B30" s="319" t="s">
        <v>392</v>
      </c>
      <c r="C30" s="289" t="s">
        <v>100</v>
      </c>
      <c r="D30" s="990">
        <v>0</v>
      </c>
      <c r="E30" s="990">
        <v>0</v>
      </c>
      <c r="F30" s="234">
        <f t="shared" si="1"/>
        <v>0</v>
      </c>
      <c r="G30" s="237">
        <f t="shared" si="2"/>
        <v>0</v>
      </c>
      <c r="H30" s="428"/>
    </row>
    <row r="31" spans="1:8" ht="30" customHeight="1">
      <c r="A31" s="292">
        <v>16.18</v>
      </c>
      <c r="B31" s="319" t="s">
        <v>755</v>
      </c>
      <c r="C31" s="289" t="s">
        <v>100</v>
      </c>
      <c r="D31" s="990">
        <v>0</v>
      </c>
      <c r="E31" s="990">
        <v>0</v>
      </c>
      <c r="F31" s="234">
        <f t="shared" si="1"/>
        <v>0</v>
      </c>
      <c r="G31" s="237">
        <f t="shared" si="2"/>
        <v>0</v>
      </c>
      <c r="H31" s="428"/>
    </row>
    <row r="32" spans="1:8" ht="30" customHeight="1">
      <c r="A32" s="292">
        <v>16.190000000000001</v>
      </c>
      <c r="B32" s="319" t="s">
        <v>393</v>
      </c>
      <c r="C32" s="289" t="s">
        <v>100</v>
      </c>
      <c r="D32" s="990">
        <v>0</v>
      </c>
      <c r="E32" s="990">
        <v>0</v>
      </c>
      <c r="F32" s="234">
        <f t="shared" si="1"/>
        <v>0</v>
      </c>
      <c r="G32" s="237">
        <f t="shared" si="2"/>
        <v>0</v>
      </c>
      <c r="H32" s="428"/>
    </row>
    <row r="33" spans="1:8" ht="30" customHeight="1">
      <c r="A33" s="292">
        <v>16.2</v>
      </c>
      <c r="B33" s="241" t="s">
        <v>898</v>
      </c>
      <c r="C33" s="289" t="s">
        <v>100</v>
      </c>
      <c r="D33" s="990">
        <v>0</v>
      </c>
      <c r="E33" s="990">
        <v>0</v>
      </c>
      <c r="F33" s="234">
        <f t="shared" si="1"/>
        <v>0</v>
      </c>
      <c r="G33" s="237">
        <f t="shared" si="2"/>
        <v>0</v>
      </c>
      <c r="H33" s="428"/>
    </row>
    <row r="34" spans="1:8" ht="20.100000000000001" customHeight="1">
      <c r="A34" s="520"/>
      <c r="B34" s="472" t="s">
        <v>756</v>
      </c>
      <c r="C34" s="521"/>
      <c r="D34" s="521"/>
      <c r="E34" s="521"/>
      <c r="F34" s="521"/>
      <c r="G34" s="521"/>
      <c r="H34" s="522"/>
    </row>
    <row r="35" spans="1:8" ht="30" customHeight="1">
      <c r="A35" s="292">
        <v>16.21</v>
      </c>
      <c r="B35" s="241" t="s">
        <v>757</v>
      </c>
      <c r="C35" s="289" t="s">
        <v>85</v>
      </c>
      <c r="D35" s="234">
        <v>1</v>
      </c>
      <c r="E35" s="990">
        <v>0</v>
      </c>
      <c r="F35" s="235"/>
      <c r="G35" s="237">
        <f t="shared" ref="G35:G52" si="3">E35*D35</f>
        <v>0</v>
      </c>
      <c r="H35" s="428"/>
    </row>
    <row r="36" spans="1:8" ht="30" customHeight="1">
      <c r="A36" s="292">
        <v>16.22</v>
      </c>
      <c r="B36" s="241" t="s">
        <v>758</v>
      </c>
      <c r="C36" s="289" t="s">
        <v>85</v>
      </c>
      <c r="D36" s="234">
        <v>1</v>
      </c>
      <c r="E36" s="990">
        <v>0</v>
      </c>
      <c r="F36" s="235"/>
      <c r="G36" s="237">
        <f t="shared" si="3"/>
        <v>0</v>
      </c>
      <c r="H36" s="428"/>
    </row>
    <row r="37" spans="1:8" ht="30" customHeight="1">
      <c r="A37" s="292">
        <v>16.23</v>
      </c>
      <c r="B37" s="241" t="s">
        <v>759</v>
      </c>
      <c r="C37" s="289" t="s">
        <v>85</v>
      </c>
      <c r="D37" s="234">
        <v>1</v>
      </c>
      <c r="E37" s="990">
        <v>0</v>
      </c>
      <c r="F37" s="235"/>
      <c r="G37" s="237">
        <f t="shared" si="3"/>
        <v>0</v>
      </c>
      <c r="H37" s="428"/>
    </row>
    <row r="38" spans="1:8" ht="30" customHeight="1">
      <c r="A38" s="292">
        <v>16.239999999999998</v>
      </c>
      <c r="B38" s="241" t="s">
        <v>760</v>
      </c>
      <c r="C38" s="289" t="s">
        <v>85</v>
      </c>
      <c r="D38" s="234">
        <v>1</v>
      </c>
      <c r="E38" s="990">
        <v>0</v>
      </c>
      <c r="F38" s="235"/>
      <c r="G38" s="237">
        <f t="shared" si="3"/>
        <v>0</v>
      </c>
      <c r="H38" s="428"/>
    </row>
    <row r="39" spans="1:8" ht="30" customHeight="1">
      <c r="A39" s="292">
        <v>16.25</v>
      </c>
      <c r="B39" s="241" t="s">
        <v>761</v>
      </c>
      <c r="C39" s="289" t="s">
        <v>85</v>
      </c>
      <c r="D39" s="234">
        <v>1</v>
      </c>
      <c r="E39" s="990">
        <v>0</v>
      </c>
      <c r="F39" s="235"/>
      <c r="G39" s="237">
        <f t="shared" si="3"/>
        <v>0</v>
      </c>
      <c r="H39" s="428"/>
    </row>
    <row r="40" spans="1:8" ht="30" customHeight="1">
      <c r="A40" s="292">
        <v>16.260000000000002</v>
      </c>
      <c r="B40" s="241" t="s">
        <v>762</v>
      </c>
      <c r="C40" s="289" t="s">
        <v>85</v>
      </c>
      <c r="D40" s="234">
        <v>1</v>
      </c>
      <c r="E40" s="990">
        <v>0</v>
      </c>
      <c r="F40" s="235"/>
      <c r="G40" s="237">
        <f t="shared" si="3"/>
        <v>0</v>
      </c>
      <c r="H40" s="428"/>
    </row>
    <row r="41" spans="1:8" ht="30" customHeight="1">
      <c r="A41" s="292">
        <v>16.27</v>
      </c>
      <c r="B41" s="241" t="s">
        <v>763</v>
      </c>
      <c r="C41" s="289" t="s">
        <v>85</v>
      </c>
      <c r="D41" s="234">
        <v>1</v>
      </c>
      <c r="E41" s="990">
        <v>0</v>
      </c>
      <c r="F41" s="235"/>
      <c r="G41" s="237">
        <f t="shared" si="3"/>
        <v>0</v>
      </c>
      <c r="H41" s="428"/>
    </row>
    <row r="42" spans="1:8" ht="30" customHeight="1">
      <c r="A42" s="292">
        <v>16.28</v>
      </c>
      <c r="B42" s="241" t="s">
        <v>764</v>
      </c>
      <c r="C42" s="289" t="s">
        <v>85</v>
      </c>
      <c r="D42" s="234">
        <v>1</v>
      </c>
      <c r="E42" s="990">
        <v>0</v>
      </c>
      <c r="F42" s="235"/>
      <c r="G42" s="237">
        <f t="shared" si="3"/>
        <v>0</v>
      </c>
      <c r="H42" s="428"/>
    </row>
    <row r="43" spans="1:8" ht="30" customHeight="1">
      <c r="A43" s="292">
        <v>16.29</v>
      </c>
      <c r="B43" s="319" t="s">
        <v>765</v>
      </c>
      <c r="C43" s="289" t="s">
        <v>85</v>
      </c>
      <c r="D43" s="234">
        <v>1</v>
      </c>
      <c r="E43" s="990">
        <v>0</v>
      </c>
      <c r="F43" s="235"/>
      <c r="G43" s="237">
        <f t="shared" si="3"/>
        <v>0</v>
      </c>
      <c r="H43" s="428"/>
    </row>
    <row r="44" spans="1:8" ht="30" customHeight="1">
      <c r="A44" s="292">
        <v>16.3</v>
      </c>
      <c r="B44" s="241" t="s">
        <v>766</v>
      </c>
      <c r="C44" s="289" t="s">
        <v>85</v>
      </c>
      <c r="D44" s="234">
        <v>1</v>
      </c>
      <c r="E44" s="990">
        <v>0</v>
      </c>
      <c r="F44" s="235"/>
      <c r="G44" s="237">
        <f t="shared" si="3"/>
        <v>0</v>
      </c>
      <c r="H44" s="428"/>
    </row>
    <row r="45" spans="1:8" ht="30" customHeight="1">
      <c r="A45" s="292">
        <v>16.309999999999999</v>
      </c>
      <c r="B45" s="241" t="s">
        <v>767</v>
      </c>
      <c r="C45" s="289" t="s">
        <v>85</v>
      </c>
      <c r="D45" s="234">
        <v>1</v>
      </c>
      <c r="E45" s="990">
        <v>0</v>
      </c>
      <c r="F45" s="235"/>
      <c r="G45" s="237">
        <f t="shared" si="3"/>
        <v>0</v>
      </c>
      <c r="H45" s="428"/>
    </row>
    <row r="46" spans="1:8" ht="30" customHeight="1">
      <c r="A46" s="292">
        <v>16.32</v>
      </c>
      <c r="B46" s="241" t="s">
        <v>768</v>
      </c>
      <c r="C46" s="289" t="s">
        <v>85</v>
      </c>
      <c r="D46" s="234">
        <v>1</v>
      </c>
      <c r="E46" s="990">
        <v>0</v>
      </c>
      <c r="F46" s="235"/>
      <c r="G46" s="237">
        <f t="shared" si="3"/>
        <v>0</v>
      </c>
      <c r="H46" s="428"/>
    </row>
    <row r="47" spans="1:8" ht="30" customHeight="1">
      <c r="A47" s="292">
        <v>16.329999999999998</v>
      </c>
      <c r="B47" s="241" t="s">
        <v>779</v>
      </c>
      <c r="C47" s="289" t="s">
        <v>85</v>
      </c>
      <c r="D47" s="234">
        <v>1</v>
      </c>
      <c r="E47" s="990">
        <v>0</v>
      </c>
      <c r="F47" s="235"/>
      <c r="G47" s="237">
        <f t="shared" si="3"/>
        <v>0</v>
      </c>
      <c r="H47" s="428"/>
    </row>
    <row r="48" spans="1:8" ht="30" customHeight="1">
      <c r="A48" s="292">
        <v>16.34</v>
      </c>
      <c r="B48" s="241" t="s">
        <v>780</v>
      </c>
      <c r="C48" s="289" t="s">
        <v>85</v>
      </c>
      <c r="D48" s="234">
        <v>1</v>
      </c>
      <c r="E48" s="990">
        <v>0</v>
      </c>
      <c r="F48" s="235"/>
      <c r="G48" s="237">
        <f t="shared" si="3"/>
        <v>0</v>
      </c>
      <c r="H48" s="428"/>
    </row>
    <row r="49" spans="1:8" ht="30" customHeight="1">
      <c r="A49" s="292">
        <v>16.350000000000001</v>
      </c>
      <c r="B49" s="241" t="s">
        <v>781</v>
      </c>
      <c r="C49" s="289" t="s">
        <v>85</v>
      </c>
      <c r="D49" s="234">
        <v>1</v>
      </c>
      <c r="E49" s="990">
        <v>0</v>
      </c>
      <c r="F49" s="235"/>
      <c r="G49" s="237">
        <f t="shared" si="3"/>
        <v>0</v>
      </c>
      <c r="H49" s="428"/>
    </row>
    <row r="50" spans="1:8" ht="30" customHeight="1">
      <c r="A50" s="292">
        <v>16.36</v>
      </c>
      <c r="B50" s="241" t="s">
        <v>782</v>
      </c>
      <c r="C50" s="289" t="s">
        <v>85</v>
      </c>
      <c r="D50" s="234">
        <v>1</v>
      </c>
      <c r="E50" s="990">
        <v>0</v>
      </c>
      <c r="F50" s="235"/>
      <c r="G50" s="237">
        <f t="shared" si="3"/>
        <v>0</v>
      </c>
      <c r="H50" s="428"/>
    </row>
    <row r="51" spans="1:8" ht="30" customHeight="1">
      <c r="A51" s="292">
        <v>16.37</v>
      </c>
      <c r="B51" s="241" t="s">
        <v>783</v>
      </c>
      <c r="C51" s="289" t="s">
        <v>85</v>
      </c>
      <c r="D51" s="234">
        <v>1</v>
      </c>
      <c r="E51" s="990">
        <v>0</v>
      </c>
      <c r="F51" s="235"/>
      <c r="G51" s="237">
        <f t="shared" si="3"/>
        <v>0</v>
      </c>
      <c r="H51" s="428"/>
    </row>
    <row r="52" spans="1:8" ht="30" customHeight="1">
      <c r="A52" s="292">
        <v>16.38</v>
      </c>
      <c r="B52" s="241" t="s">
        <v>784</v>
      </c>
      <c r="C52" s="289" t="s">
        <v>85</v>
      </c>
      <c r="D52" s="234">
        <v>1</v>
      </c>
      <c r="E52" s="990">
        <v>0</v>
      </c>
      <c r="F52" s="235"/>
      <c r="G52" s="237">
        <f t="shared" si="3"/>
        <v>0</v>
      </c>
      <c r="H52" s="428"/>
    </row>
    <row r="53" spans="1:8" ht="20.100000000000001" customHeight="1">
      <c r="A53" s="520"/>
      <c r="B53" s="472" t="s">
        <v>785</v>
      </c>
      <c r="C53" s="521"/>
      <c r="D53" s="521"/>
      <c r="E53" s="521"/>
      <c r="F53" s="521"/>
      <c r="G53" s="521"/>
      <c r="H53" s="522"/>
    </row>
    <row r="54" spans="1:8" ht="30" customHeight="1">
      <c r="A54" s="292">
        <v>16.39</v>
      </c>
      <c r="B54" s="319" t="s">
        <v>786</v>
      </c>
      <c r="C54" s="289" t="s">
        <v>100</v>
      </c>
      <c r="D54" s="990">
        <v>0</v>
      </c>
      <c r="E54" s="990">
        <v>0</v>
      </c>
      <c r="F54" s="234">
        <f t="shared" ref="F54:F74" si="4">D54</f>
        <v>0</v>
      </c>
      <c r="G54" s="237">
        <f t="shared" ref="G54:G74" si="5">E54*D54</f>
        <v>0</v>
      </c>
      <c r="H54" s="428"/>
    </row>
    <row r="55" spans="1:8" ht="30" customHeight="1">
      <c r="A55" s="292">
        <v>16.399999999999999</v>
      </c>
      <c r="B55" s="241" t="s">
        <v>787</v>
      </c>
      <c r="C55" s="289" t="s">
        <v>100</v>
      </c>
      <c r="D55" s="990">
        <v>0</v>
      </c>
      <c r="E55" s="990">
        <v>0</v>
      </c>
      <c r="F55" s="234">
        <f t="shared" si="4"/>
        <v>0</v>
      </c>
      <c r="G55" s="237">
        <f t="shared" si="5"/>
        <v>0</v>
      </c>
      <c r="H55" s="428"/>
    </row>
    <row r="56" spans="1:8" ht="30" customHeight="1">
      <c r="A56" s="292">
        <v>16.41</v>
      </c>
      <c r="B56" s="241" t="s">
        <v>992</v>
      </c>
      <c r="C56" s="289" t="s">
        <v>100</v>
      </c>
      <c r="D56" s="990">
        <v>0</v>
      </c>
      <c r="E56" s="990">
        <v>0</v>
      </c>
      <c r="F56" s="234">
        <f t="shared" si="4"/>
        <v>0</v>
      </c>
      <c r="G56" s="237">
        <f t="shared" si="5"/>
        <v>0</v>
      </c>
      <c r="H56" s="428"/>
    </row>
    <row r="57" spans="1:8" ht="30" customHeight="1">
      <c r="A57" s="292">
        <v>16.420000000000002</v>
      </c>
      <c r="B57" s="241" t="s">
        <v>396</v>
      </c>
      <c r="C57" s="289" t="s">
        <v>100</v>
      </c>
      <c r="D57" s="990">
        <v>0</v>
      </c>
      <c r="E57" s="990">
        <v>0</v>
      </c>
      <c r="F57" s="234">
        <f t="shared" si="4"/>
        <v>0</v>
      </c>
      <c r="G57" s="237">
        <f t="shared" si="5"/>
        <v>0</v>
      </c>
      <c r="H57" s="428"/>
    </row>
    <row r="58" spans="1:8" ht="30" customHeight="1">
      <c r="A58" s="292">
        <v>16.43</v>
      </c>
      <c r="B58" s="319" t="s">
        <v>397</v>
      </c>
      <c r="C58" s="289" t="s">
        <v>100</v>
      </c>
      <c r="D58" s="990">
        <v>0</v>
      </c>
      <c r="E58" s="990">
        <v>0</v>
      </c>
      <c r="F58" s="234">
        <f t="shared" si="4"/>
        <v>0</v>
      </c>
      <c r="G58" s="237">
        <f t="shared" si="5"/>
        <v>0</v>
      </c>
      <c r="H58" s="428"/>
    </row>
    <row r="59" spans="1:8" ht="30" customHeight="1">
      <c r="A59" s="292">
        <v>16.440000000000001</v>
      </c>
      <c r="B59" s="241" t="s">
        <v>993</v>
      </c>
      <c r="C59" s="289" t="s">
        <v>100</v>
      </c>
      <c r="D59" s="990">
        <v>0</v>
      </c>
      <c r="E59" s="990">
        <v>0</v>
      </c>
      <c r="F59" s="234">
        <f t="shared" si="4"/>
        <v>0</v>
      </c>
      <c r="G59" s="237">
        <f t="shared" si="5"/>
        <v>0</v>
      </c>
      <c r="H59" s="428"/>
    </row>
    <row r="60" spans="1:8" ht="30" customHeight="1">
      <c r="A60" s="292">
        <v>16.45</v>
      </c>
      <c r="B60" s="241" t="s">
        <v>788</v>
      </c>
      <c r="C60" s="289" t="s">
        <v>100</v>
      </c>
      <c r="D60" s="990">
        <v>0</v>
      </c>
      <c r="E60" s="990">
        <v>0</v>
      </c>
      <c r="F60" s="234">
        <f t="shared" si="4"/>
        <v>0</v>
      </c>
      <c r="G60" s="237">
        <f t="shared" si="5"/>
        <v>0</v>
      </c>
      <c r="H60" s="428"/>
    </row>
    <row r="61" spans="1:8" ht="30" customHeight="1">
      <c r="A61" s="292">
        <v>16.46</v>
      </c>
      <c r="B61" s="241" t="s">
        <v>789</v>
      </c>
      <c r="C61" s="289" t="s">
        <v>100</v>
      </c>
      <c r="D61" s="990">
        <v>0</v>
      </c>
      <c r="E61" s="990">
        <v>0</v>
      </c>
      <c r="F61" s="234">
        <f t="shared" si="4"/>
        <v>0</v>
      </c>
      <c r="G61" s="237">
        <f t="shared" si="5"/>
        <v>0</v>
      </c>
      <c r="H61" s="428"/>
    </row>
    <row r="62" spans="1:8" ht="30" customHeight="1">
      <c r="A62" s="292">
        <v>16.47</v>
      </c>
      <c r="B62" s="241" t="s">
        <v>790</v>
      </c>
      <c r="C62" s="289" t="s">
        <v>100</v>
      </c>
      <c r="D62" s="990">
        <v>0</v>
      </c>
      <c r="E62" s="990">
        <v>0</v>
      </c>
      <c r="F62" s="234">
        <f t="shared" si="4"/>
        <v>0</v>
      </c>
      <c r="G62" s="237">
        <f t="shared" si="5"/>
        <v>0</v>
      </c>
      <c r="H62" s="428"/>
    </row>
    <row r="63" spans="1:8" ht="30" customHeight="1">
      <c r="A63" s="292">
        <v>16.48</v>
      </c>
      <c r="B63" s="241" t="s">
        <v>791</v>
      </c>
      <c r="C63" s="289" t="s">
        <v>100</v>
      </c>
      <c r="D63" s="990">
        <v>0</v>
      </c>
      <c r="E63" s="990">
        <v>0</v>
      </c>
      <c r="F63" s="234">
        <f t="shared" si="4"/>
        <v>0</v>
      </c>
      <c r="G63" s="237">
        <f t="shared" si="5"/>
        <v>0</v>
      </c>
      <c r="H63" s="428"/>
    </row>
    <row r="64" spans="1:8" ht="30" customHeight="1">
      <c r="A64" s="292">
        <v>16.489999999999998</v>
      </c>
      <c r="B64" s="241" t="s">
        <v>792</v>
      </c>
      <c r="C64" s="289" t="s">
        <v>100</v>
      </c>
      <c r="D64" s="990">
        <v>0</v>
      </c>
      <c r="E64" s="990">
        <v>0</v>
      </c>
      <c r="F64" s="234">
        <f t="shared" si="4"/>
        <v>0</v>
      </c>
      <c r="G64" s="237">
        <f t="shared" si="5"/>
        <v>0</v>
      </c>
      <c r="H64" s="428"/>
    </row>
    <row r="65" spans="1:8" ht="30" customHeight="1">
      <c r="A65" s="292">
        <v>16.5</v>
      </c>
      <c r="B65" s="241" t="s">
        <v>793</v>
      </c>
      <c r="C65" s="289" t="s">
        <v>100</v>
      </c>
      <c r="D65" s="990">
        <v>0</v>
      </c>
      <c r="E65" s="990">
        <v>0</v>
      </c>
      <c r="F65" s="234">
        <f t="shared" si="4"/>
        <v>0</v>
      </c>
      <c r="G65" s="237">
        <f t="shared" si="5"/>
        <v>0</v>
      </c>
      <c r="H65" s="428"/>
    </row>
    <row r="66" spans="1:8" ht="30" customHeight="1">
      <c r="A66" s="292">
        <v>16.510000000000002</v>
      </c>
      <c r="B66" s="241" t="s">
        <v>794</v>
      </c>
      <c r="C66" s="289" t="s">
        <v>100</v>
      </c>
      <c r="D66" s="990">
        <v>0</v>
      </c>
      <c r="E66" s="990">
        <v>0</v>
      </c>
      <c r="F66" s="234">
        <f t="shared" si="4"/>
        <v>0</v>
      </c>
      <c r="G66" s="237">
        <f t="shared" si="5"/>
        <v>0</v>
      </c>
      <c r="H66" s="428"/>
    </row>
    <row r="67" spans="1:8" ht="30" customHeight="1">
      <c r="A67" s="292">
        <v>16.52</v>
      </c>
      <c r="B67" s="241" t="s">
        <v>795</v>
      </c>
      <c r="C67" s="289" t="s">
        <v>100</v>
      </c>
      <c r="D67" s="990">
        <v>0</v>
      </c>
      <c r="E67" s="990">
        <v>0</v>
      </c>
      <c r="F67" s="234">
        <f t="shared" si="4"/>
        <v>0</v>
      </c>
      <c r="G67" s="237">
        <f t="shared" si="5"/>
        <v>0</v>
      </c>
      <c r="H67" s="428"/>
    </row>
    <row r="68" spans="1:8" ht="30" customHeight="1">
      <c r="A68" s="292">
        <v>16.53</v>
      </c>
      <c r="B68" s="241" t="s">
        <v>796</v>
      </c>
      <c r="C68" s="289" t="s">
        <v>100</v>
      </c>
      <c r="D68" s="990">
        <v>0</v>
      </c>
      <c r="E68" s="990">
        <v>0</v>
      </c>
      <c r="F68" s="234">
        <f t="shared" si="4"/>
        <v>0</v>
      </c>
      <c r="G68" s="237">
        <f t="shared" si="5"/>
        <v>0</v>
      </c>
      <c r="H68" s="428"/>
    </row>
    <row r="69" spans="1:8" ht="30" customHeight="1">
      <c r="A69" s="292">
        <v>16.54</v>
      </c>
      <c r="B69" s="241" t="s">
        <v>797</v>
      </c>
      <c r="C69" s="289" t="s">
        <v>100</v>
      </c>
      <c r="D69" s="990">
        <v>0</v>
      </c>
      <c r="E69" s="990">
        <v>0</v>
      </c>
      <c r="F69" s="234">
        <f t="shared" si="4"/>
        <v>0</v>
      </c>
      <c r="G69" s="237">
        <f t="shared" si="5"/>
        <v>0</v>
      </c>
      <c r="H69" s="428"/>
    </row>
    <row r="70" spans="1:8" ht="30" customHeight="1">
      <c r="A70" s="292">
        <v>16.55</v>
      </c>
      <c r="B70" s="241" t="s">
        <v>798</v>
      </c>
      <c r="C70" s="289" t="s">
        <v>100</v>
      </c>
      <c r="D70" s="990">
        <v>0</v>
      </c>
      <c r="E70" s="990">
        <v>0</v>
      </c>
      <c r="F70" s="234">
        <f t="shared" si="4"/>
        <v>0</v>
      </c>
      <c r="G70" s="237">
        <f t="shared" si="5"/>
        <v>0</v>
      </c>
      <c r="H70" s="428"/>
    </row>
    <row r="71" spans="1:8" ht="30" customHeight="1">
      <c r="A71" s="292">
        <v>16.559999999999999</v>
      </c>
      <c r="B71" s="241" t="s">
        <v>799</v>
      </c>
      <c r="C71" s="289" t="s">
        <v>100</v>
      </c>
      <c r="D71" s="990">
        <v>0</v>
      </c>
      <c r="E71" s="990">
        <v>0</v>
      </c>
      <c r="F71" s="234">
        <f t="shared" si="4"/>
        <v>0</v>
      </c>
      <c r="G71" s="237">
        <f t="shared" si="5"/>
        <v>0</v>
      </c>
      <c r="H71" s="428"/>
    </row>
    <row r="72" spans="1:8" ht="30" customHeight="1">
      <c r="A72" s="292">
        <v>16.57</v>
      </c>
      <c r="B72" s="241" t="s">
        <v>398</v>
      </c>
      <c r="C72" s="289" t="s">
        <v>100</v>
      </c>
      <c r="D72" s="990">
        <v>0</v>
      </c>
      <c r="E72" s="990">
        <v>0</v>
      </c>
      <c r="F72" s="234">
        <f t="shared" si="4"/>
        <v>0</v>
      </c>
      <c r="G72" s="237">
        <f t="shared" si="5"/>
        <v>0</v>
      </c>
      <c r="H72" s="428"/>
    </row>
    <row r="73" spans="1:8" ht="30" customHeight="1">
      <c r="A73" s="292">
        <v>16.579999999999998</v>
      </c>
      <c r="B73" s="241" t="s">
        <v>800</v>
      </c>
      <c r="C73" s="289" t="s">
        <v>100</v>
      </c>
      <c r="D73" s="990">
        <v>0</v>
      </c>
      <c r="E73" s="990">
        <v>0</v>
      </c>
      <c r="F73" s="234">
        <f t="shared" si="4"/>
        <v>0</v>
      </c>
      <c r="G73" s="237">
        <f t="shared" si="5"/>
        <v>0</v>
      </c>
      <c r="H73" s="428"/>
    </row>
    <row r="74" spans="1:8" ht="30" customHeight="1">
      <c r="A74" s="292">
        <v>16.59</v>
      </c>
      <c r="B74" s="241" t="s">
        <v>801</v>
      </c>
      <c r="C74" s="289" t="s">
        <v>100</v>
      </c>
      <c r="D74" s="990">
        <v>0</v>
      </c>
      <c r="E74" s="990">
        <v>0</v>
      </c>
      <c r="F74" s="234">
        <f t="shared" si="4"/>
        <v>0</v>
      </c>
      <c r="G74" s="237">
        <f t="shared" si="5"/>
        <v>0</v>
      </c>
      <c r="H74" s="428"/>
    </row>
    <row r="75" spans="1:8" ht="20.100000000000001" customHeight="1">
      <c r="A75" s="520"/>
      <c r="B75" s="472" t="s">
        <v>802</v>
      </c>
      <c r="C75" s="521"/>
      <c r="D75" s="521"/>
      <c r="E75" s="521"/>
      <c r="F75" s="521"/>
      <c r="G75" s="521"/>
      <c r="H75" s="522"/>
    </row>
    <row r="76" spans="1:8" ht="30" customHeight="1">
      <c r="A76" s="292">
        <v>16.600000000000001</v>
      </c>
      <c r="B76" s="241" t="s">
        <v>803</v>
      </c>
      <c r="C76" s="289" t="s">
        <v>85</v>
      </c>
      <c r="D76" s="234">
        <v>1</v>
      </c>
      <c r="E76" s="990">
        <v>0</v>
      </c>
      <c r="F76" s="235"/>
      <c r="G76" s="237">
        <f>E76*D76</f>
        <v>0</v>
      </c>
      <c r="H76" s="428"/>
    </row>
    <row r="77" spans="1:8" ht="30" customHeight="1">
      <c r="A77" s="292">
        <v>16.61</v>
      </c>
      <c r="B77" s="241" t="s">
        <v>804</v>
      </c>
      <c r="C77" s="289" t="s">
        <v>85</v>
      </c>
      <c r="D77" s="234">
        <v>1</v>
      </c>
      <c r="E77" s="990">
        <v>0</v>
      </c>
      <c r="F77" s="235"/>
      <c r="G77" s="237">
        <f>E77*D77</f>
        <v>0</v>
      </c>
      <c r="H77" s="428"/>
    </row>
    <row r="78" spans="1:8" ht="30" customHeight="1">
      <c r="A78" s="292">
        <v>16.62</v>
      </c>
      <c r="B78" s="241" t="s">
        <v>805</v>
      </c>
      <c r="C78" s="289" t="s">
        <v>85</v>
      </c>
      <c r="D78" s="234">
        <v>1</v>
      </c>
      <c r="E78" s="990">
        <v>0</v>
      </c>
      <c r="F78" s="235"/>
      <c r="G78" s="237">
        <f>E78*D78</f>
        <v>0</v>
      </c>
      <c r="H78" s="428"/>
    </row>
    <row r="79" spans="1:8" ht="30" customHeight="1">
      <c r="A79" s="292">
        <v>16.63</v>
      </c>
      <c r="B79" s="241" t="s">
        <v>806</v>
      </c>
      <c r="C79" s="289" t="s">
        <v>85</v>
      </c>
      <c r="D79" s="234">
        <v>1</v>
      </c>
      <c r="E79" s="990">
        <v>0</v>
      </c>
      <c r="F79" s="235"/>
      <c r="G79" s="237">
        <f>E79*D79</f>
        <v>0</v>
      </c>
      <c r="H79" s="428"/>
    </row>
    <row r="80" spans="1:8" ht="20.100000000000001" customHeight="1">
      <c r="A80" s="520"/>
      <c r="B80" s="472" t="s">
        <v>807</v>
      </c>
      <c r="C80" s="521"/>
      <c r="D80" s="521"/>
      <c r="E80" s="521"/>
      <c r="F80" s="521"/>
      <c r="G80" s="521"/>
      <c r="H80" s="522"/>
    </row>
    <row r="81" spans="1:8" ht="30" customHeight="1">
      <c r="A81" s="292">
        <v>16.64</v>
      </c>
      <c r="B81" s="319" t="s">
        <v>808</v>
      </c>
      <c r="C81" s="289" t="s">
        <v>85</v>
      </c>
      <c r="D81" s="234">
        <v>1</v>
      </c>
      <c r="E81" s="990">
        <v>0</v>
      </c>
      <c r="F81" s="235"/>
      <c r="G81" s="237">
        <f>E81*D81</f>
        <v>0</v>
      </c>
      <c r="H81" s="428"/>
    </row>
    <row r="82" spans="1:8" ht="30" customHeight="1">
      <c r="A82" s="292">
        <v>16.649999999999999</v>
      </c>
      <c r="B82" s="319" t="s">
        <v>809</v>
      </c>
      <c r="C82" s="289" t="s">
        <v>85</v>
      </c>
      <c r="D82" s="234">
        <v>1</v>
      </c>
      <c r="E82" s="990">
        <v>0</v>
      </c>
      <c r="F82" s="235"/>
      <c r="G82" s="237">
        <f>E82*D82</f>
        <v>0</v>
      </c>
      <c r="H82" s="428"/>
    </row>
    <row r="83" spans="1:8" ht="30" customHeight="1">
      <c r="A83" s="292">
        <v>16.66</v>
      </c>
      <c r="B83" s="241" t="s">
        <v>810</v>
      </c>
      <c r="C83" s="289" t="s">
        <v>85</v>
      </c>
      <c r="D83" s="234">
        <v>1</v>
      </c>
      <c r="E83" s="990">
        <v>0</v>
      </c>
      <c r="F83" s="235"/>
      <c r="G83" s="237">
        <f>E83*D83</f>
        <v>0</v>
      </c>
      <c r="H83" s="428"/>
    </row>
    <row r="84" spans="1:8" ht="30" customHeight="1">
      <c r="A84" s="292">
        <v>16.670000000000002</v>
      </c>
      <c r="B84" s="241" t="s">
        <v>811</v>
      </c>
      <c r="C84" s="289" t="s">
        <v>85</v>
      </c>
      <c r="D84" s="234">
        <v>1</v>
      </c>
      <c r="E84" s="990">
        <v>0</v>
      </c>
      <c r="F84" s="235"/>
      <c r="G84" s="237">
        <f>E84*D84</f>
        <v>0</v>
      </c>
      <c r="H84" s="428"/>
    </row>
    <row r="85" spans="1:8" ht="20.100000000000001" customHeight="1">
      <c r="A85" s="520"/>
      <c r="B85" s="472" t="s">
        <v>813</v>
      </c>
      <c r="C85" s="521"/>
      <c r="D85" s="521"/>
      <c r="E85" s="521"/>
      <c r="F85" s="521"/>
      <c r="G85" s="521"/>
      <c r="H85" s="522"/>
    </row>
    <row r="86" spans="1:8" ht="30" customHeight="1">
      <c r="A86" s="292">
        <v>16.68</v>
      </c>
      <c r="B86" s="241" t="s">
        <v>814</v>
      </c>
      <c r="C86" s="289" t="s">
        <v>85</v>
      </c>
      <c r="D86" s="234">
        <v>1</v>
      </c>
      <c r="E86" s="990">
        <v>0</v>
      </c>
      <c r="F86" s="235"/>
      <c r="G86" s="237">
        <f>E86*D86</f>
        <v>0</v>
      </c>
      <c r="H86" s="428"/>
    </row>
    <row r="87" spans="1:8" ht="20.100000000000001" customHeight="1">
      <c r="A87" s="520"/>
      <c r="B87" s="472" t="s">
        <v>815</v>
      </c>
      <c r="C87" s="521"/>
      <c r="D87" s="521"/>
      <c r="E87" s="521"/>
      <c r="F87" s="521"/>
      <c r="G87" s="521"/>
      <c r="H87" s="522"/>
    </row>
    <row r="88" spans="1:8" ht="30" customHeight="1">
      <c r="A88" s="292">
        <v>16.690000000000001</v>
      </c>
      <c r="B88" s="241" t="s">
        <v>816</v>
      </c>
      <c r="C88" s="289" t="s">
        <v>100</v>
      </c>
      <c r="D88" s="990">
        <v>0</v>
      </c>
      <c r="E88" s="990">
        <v>0</v>
      </c>
      <c r="F88" s="234">
        <f t="shared" ref="F88:F93" si="6">D88</f>
        <v>0</v>
      </c>
      <c r="G88" s="237">
        <f t="shared" ref="G88:G93" si="7">E88*D88</f>
        <v>0</v>
      </c>
      <c r="H88" s="428"/>
    </row>
    <row r="89" spans="1:8" ht="30" customHeight="1">
      <c r="A89" s="292">
        <v>16.7</v>
      </c>
      <c r="B89" s="241" t="s">
        <v>817</v>
      </c>
      <c r="C89" s="289" t="s">
        <v>100</v>
      </c>
      <c r="D89" s="990">
        <v>0</v>
      </c>
      <c r="E89" s="990">
        <v>0</v>
      </c>
      <c r="F89" s="234">
        <f t="shared" si="6"/>
        <v>0</v>
      </c>
      <c r="G89" s="237">
        <f t="shared" si="7"/>
        <v>0</v>
      </c>
      <c r="H89" s="428"/>
    </row>
    <row r="90" spans="1:8" ht="30" customHeight="1">
      <c r="A90" s="292">
        <v>16.71</v>
      </c>
      <c r="B90" s="241" t="s">
        <v>818</v>
      </c>
      <c r="C90" s="289" t="s">
        <v>100</v>
      </c>
      <c r="D90" s="990">
        <v>0</v>
      </c>
      <c r="E90" s="990">
        <v>0</v>
      </c>
      <c r="F90" s="234">
        <f t="shared" si="6"/>
        <v>0</v>
      </c>
      <c r="G90" s="237">
        <f t="shared" si="7"/>
        <v>0</v>
      </c>
      <c r="H90" s="428"/>
    </row>
    <row r="91" spans="1:8" ht="30" customHeight="1">
      <c r="A91" s="292">
        <v>16.72</v>
      </c>
      <c r="B91" s="241" t="s">
        <v>804</v>
      </c>
      <c r="C91" s="289" t="s">
        <v>100</v>
      </c>
      <c r="D91" s="990">
        <v>0</v>
      </c>
      <c r="E91" s="990">
        <v>0</v>
      </c>
      <c r="F91" s="234">
        <f t="shared" si="6"/>
        <v>0</v>
      </c>
      <c r="G91" s="237">
        <f t="shared" si="7"/>
        <v>0</v>
      </c>
      <c r="H91" s="428"/>
    </row>
    <row r="92" spans="1:8" ht="30" customHeight="1">
      <c r="A92" s="292">
        <v>16.73</v>
      </c>
      <c r="B92" s="241" t="s">
        <v>819</v>
      </c>
      <c r="C92" s="289" t="s">
        <v>100</v>
      </c>
      <c r="D92" s="990">
        <v>0</v>
      </c>
      <c r="E92" s="990">
        <v>0</v>
      </c>
      <c r="F92" s="234">
        <f t="shared" si="6"/>
        <v>0</v>
      </c>
      <c r="G92" s="237">
        <f t="shared" si="7"/>
        <v>0</v>
      </c>
      <c r="H92" s="428"/>
    </row>
    <row r="93" spans="1:8" ht="30" customHeight="1">
      <c r="A93" s="292">
        <v>16.739999999999998</v>
      </c>
      <c r="B93" s="241" t="s">
        <v>805</v>
      </c>
      <c r="C93" s="289" t="s">
        <v>100</v>
      </c>
      <c r="D93" s="990">
        <v>0</v>
      </c>
      <c r="E93" s="990">
        <v>0</v>
      </c>
      <c r="F93" s="234">
        <f t="shared" si="6"/>
        <v>0</v>
      </c>
      <c r="G93" s="237">
        <f t="shared" si="7"/>
        <v>0</v>
      </c>
      <c r="H93" s="428"/>
    </row>
    <row r="94" spans="1:8" ht="20.100000000000001" customHeight="1">
      <c r="A94" s="520"/>
      <c r="B94" s="472" t="s">
        <v>820</v>
      </c>
      <c r="C94" s="521"/>
      <c r="D94" s="521"/>
      <c r="E94" s="521"/>
      <c r="F94" s="521"/>
      <c r="G94" s="521"/>
      <c r="H94" s="522"/>
    </row>
    <row r="95" spans="1:8" ht="30" customHeight="1">
      <c r="A95" s="292">
        <v>16.75</v>
      </c>
      <c r="B95" s="241" t="s">
        <v>821</v>
      </c>
      <c r="C95" s="289" t="s">
        <v>85</v>
      </c>
      <c r="D95" s="234">
        <v>1</v>
      </c>
      <c r="E95" s="990">
        <v>0</v>
      </c>
      <c r="F95" s="235"/>
      <c r="G95" s="237">
        <f t="shared" ref="G95:G101" si="8">E95*D95</f>
        <v>0</v>
      </c>
      <c r="H95" s="428"/>
    </row>
    <row r="96" spans="1:8" ht="30" customHeight="1">
      <c r="A96" s="292">
        <v>16.760000000000002</v>
      </c>
      <c r="B96" s="241" t="s">
        <v>822</v>
      </c>
      <c r="C96" s="289" t="s">
        <v>85</v>
      </c>
      <c r="D96" s="234">
        <v>1</v>
      </c>
      <c r="E96" s="990">
        <v>0</v>
      </c>
      <c r="F96" s="235"/>
      <c r="G96" s="237">
        <f t="shared" si="8"/>
        <v>0</v>
      </c>
      <c r="H96" s="428"/>
    </row>
    <row r="97" spans="1:8" ht="30" customHeight="1">
      <c r="A97" s="292">
        <v>16.77</v>
      </c>
      <c r="B97" s="241" t="s">
        <v>823</v>
      </c>
      <c r="C97" s="289" t="s">
        <v>85</v>
      </c>
      <c r="D97" s="234">
        <v>1</v>
      </c>
      <c r="E97" s="990">
        <v>0</v>
      </c>
      <c r="F97" s="235"/>
      <c r="G97" s="237">
        <f t="shared" si="8"/>
        <v>0</v>
      </c>
      <c r="H97" s="428"/>
    </row>
    <row r="98" spans="1:8" ht="30" customHeight="1">
      <c r="A98" s="292">
        <v>16.78</v>
      </c>
      <c r="B98" s="241" t="s">
        <v>824</v>
      </c>
      <c r="C98" s="289" t="s">
        <v>85</v>
      </c>
      <c r="D98" s="234">
        <v>1</v>
      </c>
      <c r="E98" s="990">
        <v>0</v>
      </c>
      <c r="F98" s="235"/>
      <c r="G98" s="237">
        <f t="shared" si="8"/>
        <v>0</v>
      </c>
      <c r="H98" s="428"/>
    </row>
    <row r="99" spans="1:8" ht="30" customHeight="1">
      <c r="A99" s="292">
        <v>16.79</v>
      </c>
      <c r="B99" s="241" t="s">
        <v>825</v>
      </c>
      <c r="C99" s="289" t="s">
        <v>85</v>
      </c>
      <c r="D99" s="234">
        <v>1</v>
      </c>
      <c r="E99" s="990">
        <v>0</v>
      </c>
      <c r="F99" s="235"/>
      <c r="G99" s="237">
        <f t="shared" si="8"/>
        <v>0</v>
      </c>
      <c r="H99" s="428"/>
    </row>
    <row r="100" spans="1:8" ht="30" customHeight="1">
      <c r="A100" s="292">
        <v>16.8</v>
      </c>
      <c r="B100" s="241" t="s">
        <v>1022</v>
      </c>
      <c r="C100" s="289" t="s">
        <v>85</v>
      </c>
      <c r="D100" s="234">
        <v>1</v>
      </c>
      <c r="E100" s="990">
        <v>0</v>
      </c>
      <c r="F100" s="235"/>
      <c r="G100" s="237">
        <f t="shared" si="8"/>
        <v>0</v>
      </c>
      <c r="H100" s="428"/>
    </row>
    <row r="101" spans="1:8" ht="30" customHeight="1">
      <c r="A101" s="292">
        <v>16.809999999999999</v>
      </c>
      <c r="B101" s="241" t="s">
        <v>826</v>
      </c>
      <c r="C101" s="289" t="s">
        <v>85</v>
      </c>
      <c r="D101" s="234">
        <v>1</v>
      </c>
      <c r="E101" s="990">
        <v>0</v>
      </c>
      <c r="F101" s="235"/>
      <c r="G101" s="237">
        <f t="shared" si="8"/>
        <v>0</v>
      </c>
      <c r="H101" s="428"/>
    </row>
    <row r="102" spans="1:8" ht="20.100000000000001" customHeight="1">
      <c r="A102" s="520"/>
      <c r="B102" s="472" t="s">
        <v>827</v>
      </c>
      <c r="C102" s="521"/>
      <c r="D102" s="521"/>
      <c r="E102" s="521"/>
      <c r="F102" s="521"/>
      <c r="G102" s="521"/>
      <c r="H102" s="522"/>
    </row>
    <row r="103" spans="1:8" ht="30" customHeight="1">
      <c r="A103" s="292">
        <v>16.82</v>
      </c>
      <c r="B103" s="241" t="s">
        <v>1023</v>
      </c>
      <c r="C103" s="289" t="s">
        <v>100</v>
      </c>
      <c r="D103" s="990">
        <v>0</v>
      </c>
      <c r="E103" s="990">
        <v>0</v>
      </c>
      <c r="F103" s="234">
        <f t="shared" ref="F103:F115" si="9">D103</f>
        <v>0</v>
      </c>
      <c r="G103" s="237">
        <f t="shared" ref="G103:G115" si="10">E103*D103</f>
        <v>0</v>
      </c>
      <c r="H103" s="428"/>
    </row>
    <row r="104" spans="1:8" ht="30" customHeight="1">
      <c r="A104" s="292">
        <v>16.829999999999998</v>
      </c>
      <c r="B104" s="241" t="s">
        <v>828</v>
      </c>
      <c r="C104" s="289" t="s">
        <v>100</v>
      </c>
      <c r="D104" s="990">
        <v>0</v>
      </c>
      <c r="E104" s="990">
        <v>0</v>
      </c>
      <c r="F104" s="234">
        <f t="shared" si="9"/>
        <v>0</v>
      </c>
      <c r="G104" s="237">
        <f t="shared" si="10"/>
        <v>0</v>
      </c>
      <c r="H104" s="428"/>
    </row>
    <row r="105" spans="1:8" ht="30" customHeight="1">
      <c r="A105" s="292">
        <v>16.84</v>
      </c>
      <c r="B105" s="241" t="s">
        <v>829</v>
      </c>
      <c r="C105" s="289" t="s">
        <v>100</v>
      </c>
      <c r="D105" s="990">
        <v>0</v>
      </c>
      <c r="E105" s="990">
        <v>0</v>
      </c>
      <c r="F105" s="234">
        <f t="shared" si="9"/>
        <v>0</v>
      </c>
      <c r="G105" s="237">
        <f t="shared" si="10"/>
        <v>0</v>
      </c>
      <c r="H105" s="428"/>
    </row>
    <row r="106" spans="1:8" ht="30" customHeight="1">
      <c r="A106" s="292">
        <v>16.850000000000001</v>
      </c>
      <c r="B106" s="319" t="s">
        <v>830</v>
      </c>
      <c r="C106" s="289" t="s">
        <v>100</v>
      </c>
      <c r="D106" s="990">
        <v>0</v>
      </c>
      <c r="E106" s="990">
        <v>0</v>
      </c>
      <c r="F106" s="234">
        <f t="shared" si="9"/>
        <v>0</v>
      </c>
      <c r="G106" s="237">
        <f t="shared" si="10"/>
        <v>0</v>
      </c>
      <c r="H106" s="428"/>
    </row>
    <row r="107" spans="1:8" ht="30" customHeight="1">
      <c r="A107" s="292">
        <v>16.86</v>
      </c>
      <c r="B107" s="319" t="s">
        <v>831</v>
      </c>
      <c r="C107" s="289" t="s">
        <v>100</v>
      </c>
      <c r="D107" s="990">
        <v>0</v>
      </c>
      <c r="E107" s="990">
        <v>0</v>
      </c>
      <c r="F107" s="234">
        <f t="shared" si="9"/>
        <v>0</v>
      </c>
      <c r="G107" s="237">
        <f t="shared" si="10"/>
        <v>0</v>
      </c>
      <c r="H107" s="428"/>
    </row>
    <row r="108" spans="1:8" ht="30" customHeight="1">
      <c r="A108" s="292">
        <v>16.87</v>
      </c>
      <c r="B108" s="241" t="s">
        <v>832</v>
      </c>
      <c r="C108" s="289" t="s">
        <v>100</v>
      </c>
      <c r="D108" s="990">
        <v>0</v>
      </c>
      <c r="E108" s="990">
        <v>0</v>
      </c>
      <c r="F108" s="234">
        <f t="shared" si="9"/>
        <v>0</v>
      </c>
      <c r="G108" s="237">
        <f t="shared" si="10"/>
        <v>0</v>
      </c>
      <c r="H108" s="428"/>
    </row>
    <row r="109" spans="1:8" ht="30" customHeight="1">
      <c r="A109" s="292">
        <v>16.88</v>
      </c>
      <c r="B109" s="241" t="s">
        <v>833</v>
      </c>
      <c r="C109" s="289" t="s">
        <v>100</v>
      </c>
      <c r="D109" s="990">
        <v>0</v>
      </c>
      <c r="E109" s="990">
        <v>0</v>
      </c>
      <c r="F109" s="234">
        <f t="shared" si="9"/>
        <v>0</v>
      </c>
      <c r="G109" s="237">
        <f t="shared" si="10"/>
        <v>0</v>
      </c>
      <c r="H109" s="428"/>
    </row>
    <row r="110" spans="1:8" ht="30" customHeight="1">
      <c r="A110" s="292">
        <v>16.89</v>
      </c>
      <c r="B110" s="241" t="s">
        <v>834</v>
      </c>
      <c r="C110" s="289" t="s">
        <v>100</v>
      </c>
      <c r="D110" s="990">
        <v>0</v>
      </c>
      <c r="E110" s="990">
        <v>0</v>
      </c>
      <c r="F110" s="234">
        <f t="shared" si="9"/>
        <v>0</v>
      </c>
      <c r="G110" s="237">
        <f t="shared" si="10"/>
        <v>0</v>
      </c>
      <c r="H110" s="428"/>
    </row>
    <row r="111" spans="1:8" ht="30" customHeight="1">
      <c r="A111" s="292">
        <v>16.899999999999999</v>
      </c>
      <c r="B111" s="241" t="s">
        <v>835</v>
      </c>
      <c r="C111" s="289" t="s">
        <v>100</v>
      </c>
      <c r="D111" s="990">
        <v>0</v>
      </c>
      <c r="E111" s="990">
        <v>0</v>
      </c>
      <c r="F111" s="234">
        <f t="shared" si="9"/>
        <v>0</v>
      </c>
      <c r="G111" s="237">
        <f t="shared" si="10"/>
        <v>0</v>
      </c>
      <c r="H111" s="428"/>
    </row>
    <row r="112" spans="1:8" ht="30" customHeight="1">
      <c r="A112" s="292">
        <v>16.91</v>
      </c>
      <c r="B112" s="241" t="s">
        <v>852</v>
      </c>
      <c r="C112" s="289" t="s">
        <v>100</v>
      </c>
      <c r="D112" s="990">
        <v>0</v>
      </c>
      <c r="E112" s="990">
        <v>0</v>
      </c>
      <c r="F112" s="234">
        <f t="shared" si="9"/>
        <v>0</v>
      </c>
      <c r="G112" s="237">
        <f t="shared" si="10"/>
        <v>0</v>
      </c>
      <c r="H112" s="428"/>
    </row>
    <row r="113" spans="1:8" ht="30" customHeight="1">
      <c r="A113" s="292">
        <v>16.920000000000002</v>
      </c>
      <c r="B113" s="319" t="s">
        <v>853</v>
      </c>
      <c r="C113" s="289" t="s">
        <v>100</v>
      </c>
      <c r="D113" s="990">
        <v>0</v>
      </c>
      <c r="E113" s="990">
        <v>0</v>
      </c>
      <c r="F113" s="234">
        <f t="shared" si="9"/>
        <v>0</v>
      </c>
      <c r="G113" s="237">
        <f t="shared" si="10"/>
        <v>0</v>
      </c>
      <c r="H113" s="428"/>
    </row>
    <row r="114" spans="1:8" ht="30" customHeight="1">
      <c r="A114" s="292">
        <v>16.93</v>
      </c>
      <c r="B114" s="319" t="s">
        <v>854</v>
      </c>
      <c r="C114" s="289" t="s">
        <v>100</v>
      </c>
      <c r="D114" s="990">
        <v>0</v>
      </c>
      <c r="E114" s="990">
        <v>0</v>
      </c>
      <c r="F114" s="234">
        <f t="shared" si="9"/>
        <v>0</v>
      </c>
      <c r="G114" s="237">
        <f t="shared" si="10"/>
        <v>0</v>
      </c>
      <c r="H114" s="428"/>
    </row>
    <row r="115" spans="1:8" ht="30" customHeight="1">
      <c r="A115" s="292">
        <v>16.940000000000001</v>
      </c>
      <c r="B115" s="241" t="s">
        <v>898</v>
      </c>
      <c r="C115" s="289" t="s">
        <v>100</v>
      </c>
      <c r="D115" s="990">
        <v>0</v>
      </c>
      <c r="E115" s="990">
        <v>0</v>
      </c>
      <c r="F115" s="234">
        <f t="shared" si="9"/>
        <v>0</v>
      </c>
      <c r="G115" s="237">
        <f t="shared" si="10"/>
        <v>0</v>
      </c>
      <c r="H115" s="428"/>
    </row>
    <row r="116" spans="1:8" ht="20.100000000000001" customHeight="1">
      <c r="A116" s="520"/>
      <c r="B116" s="472" t="s">
        <v>855</v>
      </c>
      <c r="C116" s="521"/>
      <c r="D116" s="521"/>
      <c r="E116" s="521"/>
      <c r="F116" s="521"/>
      <c r="G116" s="521"/>
      <c r="H116" s="522"/>
    </row>
    <row r="117" spans="1:8" ht="30" customHeight="1">
      <c r="A117" s="292">
        <v>16.95</v>
      </c>
      <c r="B117" s="241" t="s">
        <v>856</v>
      </c>
      <c r="C117" s="289" t="s">
        <v>85</v>
      </c>
      <c r="D117" s="234">
        <v>1</v>
      </c>
      <c r="E117" s="990">
        <v>0</v>
      </c>
      <c r="F117" s="235"/>
      <c r="G117" s="237">
        <f t="shared" ref="G117:G122" si="11">E117*D117</f>
        <v>0</v>
      </c>
      <c r="H117" s="428"/>
    </row>
    <row r="118" spans="1:8" ht="30" customHeight="1">
      <c r="A118" s="292">
        <v>16.96</v>
      </c>
      <c r="B118" s="241" t="s">
        <v>735</v>
      </c>
      <c r="C118" s="289" t="s">
        <v>100</v>
      </c>
      <c r="D118" s="990">
        <v>0</v>
      </c>
      <c r="E118" s="990">
        <v>0</v>
      </c>
      <c r="F118" s="234">
        <f>D118</f>
        <v>0</v>
      </c>
      <c r="G118" s="237">
        <f t="shared" si="11"/>
        <v>0</v>
      </c>
      <c r="H118" s="428"/>
    </row>
    <row r="119" spans="1:8" ht="30" customHeight="1">
      <c r="A119" s="292">
        <v>16.97</v>
      </c>
      <c r="B119" s="241" t="s">
        <v>857</v>
      </c>
      <c r="C119" s="289" t="s">
        <v>85</v>
      </c>
      <c r="D119" s="234">
        <v>1</v>
      </c>
      <c r="E119" s="990">
        <v>0</v>
      </c>
      <c r="F119" s="235"/>
      <c r="G119" s="237">
        <f t="shared" si="11"/>
        <v>0</v>
      </c>
      <c r="H119" s="428"/>
    </row>
    <row r="120" spans="1:8" ht="30" customHeight="1">
      <c r="A120" s="292">
        <v>16.98</v>
      </c>
      <c r="B120" s="241" t="s">
        <v>858</v>
      </c>
      <c r="C120" s="289" t="s">
        <v>100</v>
      </c>
      <c r="D120" s="990">
        <v>0</v>
      </c>
      <c r="E120" s="990">
        <v>0</v>
      </c>
      <c r="F120" s="234">
        <f>D120</f>
        <v>0</v>
      </c>
      <c r="G120" s="237">
        <f t="shared" si="11"/>
        <v>0</v>
      </c>
      <c r="H120" s="428"/>
    </row>
    <row r="121" spans="1:8" ht="30" customHeight="1">
      <c r="A121" s="292">
        <v>16.989999999999998</v>
      </c>
      <c r="B121" s="241" t="s">
        <v>859</v>
      </c>
      <c r="C121" s="289" t="s">
        <v>85</v>
      </c>
      <c r="D121" s="234">
        <v>1</v>
      </c>
      <c r="E121" s="990">
        <v>0</v>
      </c>
      <c r="F121" s="235"/>
      <c r="G121" s="237">
        <f t="shared" si="11"/>
        <v>0</v>
      </c>
      <c r="H121" s="428"/>
    </row>
    <row r="122" spans="1:8" ht="30" customHeight="1">
      <c r="A122" s="550">
        <v>16.100000000000001</v>
      </c>
      <c r="B122" s="241" t="s">
        <v>1178</v>
      </c>
      <c r="C122" s="289" t="s">
        <v>100</v>
      </c>
      <c r="D122" s="990">
        <v>0</v>
      </c>
      <c r="E122" s="990">
        <v>0</v>
      </c>
      <c r="F122" s="234">
        <f>D122</f>
        <v>0</v>
      </c>
      <c r="G122" s="237">
        <f t="shared" si="11"/>
        <v>0</v>
      </c>
      <c r="H122" s="428"/>
    </row>
    <row r="123" spans="1:8" ht="20.100000000000001" customHeight="1">
      <c r="A123" s="520"/>
      <c r="B123" s="472" t="s">
        <v>933</v>
      </c>
      <c r="C123" s="521"/>
      <c r="D123" s="521"/>
      <c r="E123" s="521"/>
      <c r="F123" s="521"/>
      <c r="G123" s="521"/>
      <c r="H123" s="522"/>
    </row>
    <row r="124" spans="1:8" ht="30" customHeight="1">
      <c r="A124" s="550">
        <v>16.100999999999999</v>
      </c>
      <c r="B124" s="241" t="s">
        <v>977</v>
      </c>
      <c r="C124" s="289" t="s">
        <v>100</v>
      </c>
      <c r="D124" s="990">
        <v>0</v>
      </c>
      <c r="E124" s="990">
        <v>0</v>
      </c>
      <c r="F124" s="234">
        <f>D124</f>
        <v>0</v>
      </c>
      <c r="G124" s="237">
        <f>E124*D124</f>
        <v>0</v>
      </c>
      <c r="H124" s="428"/>
    </row>
    <row r="125" spans="1:8" ht="20.100000000000001" customHeight="1">
      <c r="A125" s="520"/>
      <c r="B125" s="472" t="s">
        <v>860</v>
      </c>
      <c r="C125" s="521"/>
      <c r="D125" s="521"/>
      <c r="E125" s="521"/>
      <c r="F125" s="521"/>
      <c r="G125" s="521"/>
      <c r="H125" s="522"/>
    </row>
    <row r="126" spans="1:8" ht="30" customHeight="1">
      <c r="A126" s="550">
        <v>16.102</v>
      </c>
      <c r="B126" s="241" t="s">
        <v>265</v>
      </c>
      <c r="C126" s="289" t="s">
        <v>85</v>
      </c>
      <c r="D126" s="234">
        <v>1</v>
      </c>
      <c r="E126" s="990">
        <v>0</v>
      </c>
      <c r="F126" s="235"/>
      <c r="G126" s="237">
        <f>E126*D126</f>
        <v>0</v>
      </c>
      <c r="H126" s="428"/>
    </row>
    <row r="127" spans="1:8" ht="20.100000000000001" customHeight="1" thickBot="1">
      <c r="A127" s="2501" t="s">
        <v>389</v>
      </c>
      <c r="B127" s="2502"/>
      <c r="C127" s="2502"/>
      <c r="D127" s="2502"/>
      <c r="E127" s="2503"/>
      <c r="F127" s="486">
        <f>SUM(F126:F126,F124,F117:F122,F103:F115,F95:F101,F88:F93,F86,F81:F84,F76:F79,F54:F74,F35:F52,F27:F33,F25,F21:F23,F11:F19)</f>
        <v>0</v>
      </c>
      <c r="G127" s="264">
        <f>SUM(G126:G126,G124,G117:G122,G103:G115,G95:G101,G88:G93,G86,G81:G84,G76:G79,G54:G74,G35:G52,G27:G33,G25,G21:G23,G11:G19)</f>
        <v>0</v>
      </c>
      <c r="H127" s="551"/>
    </row>
  </sheetData>
  <mergeCells count="10">
    <mergeCell ref="A127:E127"/>
    <mergeCell ref="A4:B4"/>
    <mergeCell ref="C4:F4"/>
    <mergeCell ref="G4:H4"/>
    <mergeCell ref="A5:B5"/>
    <mergeCell ref="C5:F5"/>
    <mergeCell ref="G5:H5"/>
    <mergeCell ref="A6:B6"/>
    <mergeCell ref="C6:F6"/>
    <mergeCell ref="G6:H6"/>
  </mergeCells>
  <phoneticPr fontId="0" type="noConversion"/>
  <printOptions horizontalCentered="1"/>
  <pageMargins left="0.5" right="0.5" top="1" bottom="1" header="0.5" footer="0.5"/>
  <pageSetup scale="58" fitToHeight="0" orientation="landscape" r:id="rId1"/>
  <headerFooter alignWithMargins="0">
    <oddHeader>&amp;C&amp;"Arial,Bold"&amp;12&amp;UProject Activity 16: Structures- Movable Span</oddHeader>
    <oddFooter>&amp;L&amp;F
&amp;A&amp;CPage &amp;P of &amp;N&amp;R&amp;D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autoPageBreaks="0"/>
  </sheetPr>
  <dimension ref="A1:H36"/>
  <sheetViews>
    <sheetView showGridLines="0" showRuler="0" zoomScaleNormal="100" zoomScaleSheetLayoutView="100" workbookViewId="0"/>
  </sheetViews>
  <sheetFormatPr defaultColWidth="9.109375" defaultRowHeight="13.2"/>
  <cols>
    <col min="1" max="1" width="6.33203125" style="359" customWidth="1"/>
    <col min="2" max="2" width="50.6640625" style="359" customWidth="1"/>
    <col min="3" max="5" width="12.6640625" style="359" customWidth="1"/>
    <col min="6" max="6" width="12.6640625" style="410" customWidth="1"/>
    <col min="7" max="7" width="12.6640625" style="359" customWidth="1"/>
    <col min="8" max="8" width="100.6640625" style="359" customWidth="1"/>
    <col min="9" max="9" width="6.5546875" style="5" customWidth="1"/>
    <col min="10" max="16384" width="9.109375" style="5"/>
  </cols>
  <sheetData>
    <row r="1" spans="1:8" s="440" customFormat="1" ht="20.100000000000001" customHeight="1">
      <c r="A1" s="380" t="s">
        <v>592</v>
      </c>
      <c r="B1" s="449"/>
      <c r="C1" s="449"/>
      <c r="D1" s="449"/>
      <c r="E1" s="449"/>
      <c r="F1" s="449"/>
      <c r="G1" s="449"/>
      <c r="H1" s="920" t="str">
        <f>'Project Information'!$B$3</f>
        <v>Enter project name &amp; description</v>
      </c>
    </row>
    <row r="2" spans="1:8" s="440" customFormat="1" ht="20.100000000000001" customHeight="1">
      <c r="A2" s="441"/>
      <c r="B2" s="449"/>
      <c r="C2" s="449"/>
      <c r="D2" s="449"/>
      <c r="E2" s="449"/>
      <c r="F2" s="449"/>
      <c r="G2" s="449"/>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ht="34.5" customHeight="1">
      <c r="A9" s="453" t="s">
        <v>79</v>
      </c>
      <c r="B9" s="317" t="s">
        <v>190</v>
      </c>
      <c r="C9" s="317" t="s">
        <v>171</v>
      </c>
      <c r="D9" s="282" t="s">
        <v>45</v>
      </c>
      <c r="E9" s="282" t="s">
        <v>706</v>
      </c>
      <c r="F9" s="282" t="s">
        <v>165</v>
      </c>
      <c r="G9" s="282" t="s">
        <v>102</v>
      </c>
      <c r="H9" s="336" t="s">
        <v>164</v>
      </c>
    </row>
    <row r="10" spans="1:8" ht="20.100000000000001" customHeight="1">
      <c r="A10" s="553"/>
      <c r="B10" s="554" t="s">
        <v>493</v>
      </c>
      <c r="C10" s="555"/>
      <c r="D10" s="555"/>
      <c r="E10" s="555"/>
      <c r="F10" s="555"/>
      <c r="G10" s="555"/>
      <c r="H10" s="556"/>
    </row>
    <row r="11" spans="1:8" s="438" customFormat="1" ht="30" customHeight="1">
      <c r="A11" s="552">
        <v>17.100000000000001</v>
      </c>
      <c r="B11" s="487" t="s">
        <v>94</v>
      </c>
      <c r="C11" s="358" t="s">
        <v>100</v>
      </c>
      <c r="D11" s="992">
        <v>0</v>
      </c>
      <c r="E11" s="992">
        <v>0</v>
      </c>
      <c r="F11" s="289">
        <f>D11</f>
        <v>0</v>
      </c>
      <c r="G11" s="558">
        <f>D11*E11</f>
        <v>0</v>
      </c>
      <c r="H11" s="433"/>
    </row>
    <row r="12" spans="1:8" s="438" customFormat="1" ht="30" customHeight="1">
      <c r="A12" s="455">
        <v>17.2</v>
      </c>
      <c r="B12" s="241" t="s">
        <v>863</v>
      </c>
      <c r="C12" s="235" t="s">
        <v>864</v>
      </c>
      <c r="D12" s="992">
        <v>0</v>
      </c>
      <c r="E12" s="992">
        <v>0</v>
      </c>
      <c r="F12" s="235"/>
      <c r="G12" s="237">
        <f>D12*E12</f>
        <v>0</v>
      </c>
      <c r="H12" s="428"/>
    </row>
    <row r="13" spans="1:8" s="438" customFormat="1" ht="20.100000000000001" customHeight="1">
      <c r="A13" s="516"/>
      <c r="B13" s="472" t="s">
        <v>865</v>
      </c>
      <c r="C13" s="517"/>
      <c r="D13" s="517"/>
      <c r="E13" s="517"/>
      <c r="F13" s="517"/>
      <c r="G13" s="517"/>
      <c r="H13" s="518"/>
    </row>
    <row r="14" spans="1:8" s="438" customFormat="1" ht="30" customHeight="1">
      <c r="A14" s="455">
        <v>17.3</v>
      </c>
      <c r="B14" s="241" t="s">
        <v>866</v>
      </c>
      <c r="C14" s="235" t="s">
        <v>864</v>
      </c>
      <c r="D14" s="992">
        <v>0</v>
      </c>
      <c r="E14" s="992">
        <v>0</v>
      </c>
      <c r="F14" s="235"/>
      <c r="G14" s="237">
        <f>D14*E14</f>
        <v>0</v>
      </c>
      <c r="H14" s="428"/>
    </row>
    <row r="15" spans="1:8" s="438" customFormat="1" ht="30" customHeight="1">
      <c r="A15" s="455">
        <v>17.399999999999999</v>
      </c>
      <c r="B15" s="354" t="s">
        <v>867</v>
      </c>
      <c r="C15" s="235" t="s">
        <v>100</v>
      </c>
      <c r="D15" s="992">
        <v>0</v>
      </c>
      <c r="E15" s="992">
        <v>0</v>
      </c>
      <c r="F15" s="289">
        <f>D15</f>
        <v>0</v>
      </c>
      <c r="G15" s="237">
        <f>D15*E15</f>
        <v>0</v>
      </c>
      <c r="H15" s="428"/>
    </row>
    <row r="16" spans="1:8" s="438" customFormat="1" ht="30" customHeight="1">
      <c r="A16" s="455">
        <v>17.5</v>
      </c>
      <c r="B16" s="354" t="s">
        <v>868</v>
      </c>
      <c r="C16" s="289" t="s">
        <v>100</v>
      </c>
      <c r="D16" s="992">
        <v>0</v>
      </c>
      <c r="E16" s="992">
        <v>0</v>
      </c>
      <c r="F16" s="289">
        <f>D16</f>
        <v>0</v>
      </c>
      <c r="G16" s="237">
        <f>D16*E16</f>
        <v>0</v>
      </c>
      <c r="H16" s="428"/>
    </row>
    <row r="17" spans="1:8" s="438" customFormat="1" ht="30" customHeight="1">
      <c r="A17" s="455">
        <v>17.600000000000001</v>
      </c>
      <c r="B17" s="354" t="s">
        <v>617</v>
      </c>
      <c r="C17" s="235" t="s">
        <v>100</v>
      </c>
      <c r="D17" s="992">
        <v>0</v>
      </c>
      <c r="E17" s="992">
        <v>0</v>
      </c>
      <c r="F17" s="289">
        <f>D17</f>
        <v>0</v>
      </c>
      <c r="G17" s="237">
        <f>D17*E17</f>
        <v>0</v>
      </c>
      <c r="H17" s="428"/>
    </row>
    <row r="18" spans="1:8" s="438" customFormat="1" ht="20.100000000000001" customHeight="1">
      <c r="A18" s="516"/>
      <c r="B18" s="472" t="s">
        <v>618</v>
      </c>
      <c r="C18" s="517"/>
      <c r="D18" s="517"/>
      <c r="E18" s="517"/>
      <c r="F18" s="517"/>
      <c r="G18" s="517"/>
      <c r="H18" s="518"/>
    </row>
    <row r="19" spans="1:8" s="438" customFormat="1" ht="30" customHeight="1">
      <c r="A19" s="455">
        <v>17.7</v>
      </c>
      <c r="B19" s="241" t="s">
        <v>866</v>
      </c>
      <c r="C19" s="235" t="s">
        <v>864</v>
      </c>
      <c r="D19" s="992">
        <v>0</v>
      </c>
      <c r="E19" s="992">
        <v>0</v>
      </c>
      <c r="F19" s="235"/>
      <c r="G19" s="237">
        <f>D19*E19</f>
        <v>0</v>
      </c>
      <c r="H19" s="428"/>
    </row>
    <row r="20" spans="1:8" s="438" customFormat="1" ht="30" customHeight="1">
      <c r="A20" s="455">
        <v>17.8</v>
      </c>
      <c r="B20" s="354" t="s">
        <v>867</v>
      </c>
      <c r="C20" s="235" t="s">
        <v>100</v>
      </c>
      <c r="D20" s="992">
        <v>0</v>
      </c>
      <c r="E20" s="992">
        <v>0</v>
      </c>
      <c r="F20" s="289">
        <f>D20</f>
        <v>0</v>
      </c>
      <c r="G20" s="237">
        <f>D20*E20</f>
        <v>0</v>
      </c>
      <c r="H20" s="428"/>
    </row>
    <row r="21" spans="1:8" s="438" customFormat="1" ht="30" customHeight="1">
      <c r="A21" s="476">
        <v>17.899999999999999</v>
      </c>
      <c r="B21" s="354" t="s">
        <v>868</v>
      </c>
      <c r="C21" s="289" t="s">
        <v>100</v>
      </c>
      <c r="D21" s="992">
        <v>0</v>
      </c>
      <c r="E21" s="992">
        <v>0</v>
      </c>
      <c r="F21" s="289">
        <f>D21</f>
        <v>0</v>
      </c>
      <c r="G21" s="237">
        <f>D21*E21</f>
        <v>0</v>
      </c>
      <c r="H21" s="428"/>
    </row>
    <row r="22" spans="1:8" s="438" customFormat="1" ht="30" customHeight="1">
      <c r="A22" s="460">
        <v>17.100000000000001</v>
      </c>
      <c r="B22" s="354" t="s">
        <v>617</v>
      </c>
      <c r="C22" s="235" t="s">
        <v>100</v>
      </c>
      <c r="D22" s="992">
        <v>0</v>
      </c>
      <c r="E22" s="992">
        <v>0</v>
      </c>
      <c r="F22" s="289">
        <f>D22</f>
        <v>0</v>
      </c>
      <c r="G22" s="237">
        <f>D22*E22</f>
        <v>0</v>
      </c>
      <c r="H22" s="428"/>
    </row>
    <row r="23" spans="1:8" s="438" customFormat="1" ht="20.100000000000001" customHeight="1">
      <c r="A23" s="516"/>
      <c r="B23" s="472" t="s">
        <v>1024</v>
      </c>
      <c r="C23" s="517"/>
      <c r="D23" s="517"/>
      <c r="E23" s="517"/>
      <c r="F23" s="517"/>
      <c r="G23" s="517"/>
      <c r="H23" s="518"/>
    </row>
    <row r="24" spans="1:8" s="438" customFormat="1" ht="30" customHeight="1">
      <c r="A24" s="460">
        <v>17.11</v>
      </c>
      <c r="B24" s="354" t="s">
        <v>619</v>
      </c>
      <c r="C24" s="289" t="s">
        <v>620</v>
      </c>
      <c r="D24" s="992">
        <v>0</v>
      </c>
      <c r="E24" s="992">
        <v>0</v>
      </c>
      <c r="F24" s="235"/>
      <c r="G24" s="237">
        <f t="shared" ref="G24:G29" si="0">D24*E24</f>
        <v>0</v>
      </c>
      <c r="H24" s="428"/>
    </row>
    <row r="25" spans="1:8" s="438" customFormat="1" ht="30" customHeight="1">
      <c r="A25" s="460">
        <v>17.12</v>
      </c>
      <c r="B25" s="241" t="s">
        <v>866</v>
      </c>
      <c r="C25" s="235" t="s">
        <v>496</v>
      </c>
      <c r="D25" s="992">
        <v>0</v>
      </c>
      <c r="E25" s="992">
        <v>0</v>
      </c>
      <c r="F25" s="235"/>
      <c r="G25" s="237">
        <f t="shared" si="0"/>
        <v>0</v>
      </c>
      <c r="H25" s="428"/>
    </row>
    <row r="26" spans="1:8" s="438" customFormat="1" ht="30" customHeight="1">
      <c r="A26" s="460">
        <v>17.13</v>
      </c>
      <c r="B26" s="354" t="s">
        <v>621</v>
      </c>
      <c r="C26" s="235" t="s">
        <v>100</v>
      </c>
      <c r="D26" s="992">
        <v>0</v>
      </c>
      <c r="E26" s="992">
        <v>0</v>
      </c>
      <c r="F26" s="289">
        <f>D26</f>
        <v>0</v>
      </c>
      <c r="G26" s="237">
        <f t="shared" si="0"/>
        <v>0</v>
      </c>
      <c r="H26" s="428"/>
    </row>
    <row r="27" spans="1:8" s="438" customFormat="1" ht="30" customHeight="1">
      <c r="A27" s="460">
        <v>17.14</v>
      </c>
      <c r="B27" s="354" t="s">
        <v>868</v>
      </c>
      <c r="C27" s="289" t="s">
        <v>100</v>
      </c>
      <c r="D27" s="992">
        <v>0</v>
      </c>
      <c r="E27" s="992">
        <v>0</v>
      </c>
      <c r="F27" s="289">
        <f>D27</f>
        <v>0</v>
      </c>
      <c r="G27" s="237">
        <f t="shared" si="0"/>
        <v>0</v>
      </c>
      <c r="H27" s="428"/>
    </row>
    <row r="28" spans="1:8" s="438" customFormat="1" ht="30" customHeight="1">
      <c r="A28" s="460">
        <v>17.149999999999999</v>
      </c>
      <c r="B28" s="354" t="s">
        <v>622</v>
      </c>
      <c r="C28" s="235" t="s">
        <v>100</v>
      </c>
      <c r="D28" s="992">
        <v>0</v>
      </c>
      <c r="E28" s="992">
        <v>0</v>
      </c>
      <c r="F28" s="289">
        <f>D28</f>
        <v>0</v>
      </c>
      <c r="G28" s="237">
        <f t="shared" si="0"/>
        <v>0</v>
      </c>
      <c r="H28" s="428"/>
    </row>
    <row r="29" spans="1:8" s="438" customFormat="1" ht="30" customHeight="1">
      <c r="A29" s="460">
        <v>17.16</v>
      </c>
      <c r="B29" s="354" t="s">
        <v>934</v>
      </c>
      <c r="C29" s="235" t="s">
        <v>100</v>
      </c>
      <c r="D29" s="992">
        <v>0</v>
      </c>
      <c r="E29" s="992">
        <v>0</v>
      </c>
      <c r="F29" s="289">
        <f>D29</f>
        <v>0</v>
      </c>
      <c r="G29" s="237">
        <f t="shared" si="0"/>
        <v>0</v>
      </c>
      <c r="H29" s="428"/>
    </row>
    <row r="30" spans="1:8" s="438" customFormat="1" ht="20.100000000000001" customHeight="1">
      <c r="A30" s="516"/>
      <c r="B30" s="472" t="s">
        <v>661</v>
      </c>
      <c r="C30" s="517"/>
      <c r="D30" s="517"/>
      <c r="E30" s="517"/>
      <c r="F30" s="517"/>
      <c r="G30" s="517"/>
      <c r="H30" s="518"/>
    </row>
    <row r="31" spans="1:8" s="438" customFormat="1" ht="30" customHeight="1">
      <c r="A31" s="460">
        <v>17.170000000000002</v>
      </c>
      <c r="B31" s="354" t="s">
        <v>619</v>
      </c>
      <c r="C31" s="289" t="s">
        <v>620</v>
      </c>
      <c r="D31" s="992">
        <v>0</v>
      </c>
      <c r="E31" s="992">
        <v>0</v>
      </c>
      <c r="F31" s="235"/>
      <c r="G31" s="237">
        <f>D31*E31</f>
        <v>0</v>
      </c>
      <c r="H31" s="428"/>
    </row>
    <row r="32" spans="1:8" s="438" customFormat="1" ht="30" customHeight="1">
      <c r="A32" s="460">
        <v>17.18</v>
      </c>
      <c r="B32" s="241" t="s">
        <v>866</v>
      </c>
      <c r="C32" s="235" t="s">
        <v>496</v>
      </c>
      <c r="D32" s="992">
        <v>0</v>
      </c>
      <c r="E32" s="992">
        <v>0</v>
      </c>
      <c r="F32" s="235"/>
      <c r="G32" s="237">
        <f>D32*E32</f>
        <v>0</v>
      </c>
      <c r="H32" s="428"/>
    </row>
    <row r="33" spans="1:8" s="438" customFormat="1" ht="30" customHeight="1">
      <c r="A33" s="460">
        <v>17.190000000000001</v>
      </c>
      <c r="B33" s="354" t="s">
        <v>1025</v>
      </c>
      <c r="C33" s="235" t="s">
        <v>100</v>
      </c>
      <c r="D33" s="992">
        <v>0</v>
      </c>
      <c r="E33" s="992">
        <v>0</v>
      </c>
      <c r="F33" s="289">
        <f>D33</f>
        <v>0</v>
      </c>
      <c r="G33" s="237">
        <f>D33*E33</f>
        <v>0</v>
      </c>
      <c r="H33" s="428"/>
    </row>
    <row r="34" spans="1:8" s="438" customFormat="1" ht="30" customHeight="1">
      <c r="A34" s="292">
        <v>17.2</v>
      </c>
      <c r="B34" s="354" t="s">
        <v>676</v>
      </c>
      <c r="C34" s="289" t="s">
        <v>100</v>
      </c>
      <c r="D34" s="992">
        <v>0</v>
      </c>
      <c r="E34" s="992">
        <v>0</v>
      </c>
      <c r="F34" s="289">
        <f>D34</f>
        <v>0</v>
      </c>
      <c r="G34" s="237">
        <f>D34*E34</f>
        <v>0</v>
      </c>
      <c r="H34" s="428"/>
    </row>
    <row r="35" spans="1:8" s="438" customFormat="1" ht="30" customHeight="1">
      <c r="A35" s="292">
        <v>17.21</v>
      </c>
      <c r="B35" s="354" t="s">
        <v>617</v>
      </c>
      <c r="C35" s="235" t="s">
        <v>100</v>
      </c>
      <c r="D35" s="992">
        <v>0</v>
      </c>
      <c r="E35" s="992">
        <v>0</v>
      </c>
      <c r="F35" s="289">
        <f>D35</f>
        <v>0</v>
      </c>
      <c r="G35" s="237">
        <f>D35*E35</f>
        <v>0</v>
      </c>
      <c r="H35" s="428"/>
    </row>
    <row r="36" spans="1:8" ht="20.100000000000001" customHeight="1" thickBot="1">
      <c r="A36" s="2487" t="s">
        <v>639</v>
      </c>
      <c r="B36" s="2488"/>
      <c r="C36" s="2488"/>
      <c r="D36" s="2488"/>
      <c r="E36" s="2489"/>
      <c r="F36" s="486">
        <f>SUM(F11:F12,F14:F17,F19:F22,F24:F29,F31:F35)</f>
        <v>0</v>
      </c>
      <c r="G36" s="264">
        <f>SUM(G11:G12,G14:G17,G19:G22,G24:G29,G31:G35)</f>
        <v>0</v>
      </c>
      <c r="H36" s="557"/>
    </row>
  </sheetData>
  <mergeCells count="10">
    <mergeCell ref="A36:E36"/>
    <mergeCell ref="A4:B4"/>
    <mergeCell ref="C4:F4"/>
    <mergeCell ref="G4:H4"/>
    <mergeCell ref="A5:B5"/>
    <mergeCell ref="C5:F5"/>
    <mergeCell ref="G5:H5"/>
    <mergeCell ref="A6:B6"/>
    <mergeCell ref="C6:F6"/>
    <mergeCell ref="G6:H6"/>
  </mergeCells>
  <phoneticPr fontId="0" type="noConversion"/>
  <printOptions horizontalCentered="1"/>
  <pageMargins left="0.5" right="0.5" top="1" bottom="1" header="0.5" footer="0.5"/>
  <pageSetup scale="58" fitToHeight="0" orientation="landscape" r:id="rId1"/>
  <headerFooter alignWithMargins="0">
    <oddHeader>&amp;C&amp;"Arial,Bold"&amp;12&amp;UProject Activity 17: Retaining Walls</oddHeader>
    <oddFooter>&amp;L&amp;F
&amp;A&amp;CPage &amp;P of &amp;N&amp;R&amp;D</oddFooter>
  </headerFooter>
  <rowBreaks count="1" manualBreakCount="1">
    <brk id="2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pageSetUpPr autoPageBreaks="0"/>
  </sheetPr>
  <dimension ref="A1:H55"/>
  <sheetViews>
    <sheetView showGridLines="0" showRuler="0" zoomScaleNormal="100" zoomScaleSheetLayoutView="85" workbookViewId="0"/>
  </sheetViews>
  <sheetFormatPr defaultColWidth="17.6640625" defaultRowHeight="13.2"/>
  <cols>
    <col min="1" max="1" width="7" style="359" customWidth="1"/>
    <col min="2" max="2" width="50.6640625" style="411" customWidth="1"/>
    <col min="3" max="7" width="12.6640625" style="359" customWidth="1"/>
    <col min="8" max="8" width="100.6640625" style="359" customWidth="1"/>
    <col min="9" max="16384" width="17.6640625" style="5"/>
  </cols>
  <sheetData>
    <row r="1" spans="1:8" s="283" customFormat="1" ht="20.100000000000001" customHeight="1">
      <c r="A1" s="351" t="s">
        <v>592</v>
      </c>
      <c r="B1" s="308"/>
      <c r="C1" s="406"/>
      <c r="D1" s="406"/>
      <c r="E1" s="406"/>
      <c r="F1" s="406"/>
      <c r="G1" s="406"/>
      <c r="H1" s="920" t="str">
        <f>'Project Information'!$B$3</f>
        <v>Enter project name &amp; description</v>
      </c>
    </row>
    <row r="2" spans="1:8" s="283" customFormat="1" ht="20.100000000000001" customHeight="1">
      <c r="A2" s="285"/>
      <c r="B2" s="308"/>
      <c r="C2" s="406"/>
      <c r="D2" s="406"/>
      <c r="E2" s="406"/>
      <c r="F2" s="406"/>
      <c r="G2" s="406"/>
      <c r="H2" s="920" t="str">
        <f>'Project Information'!$B$1</f>
        <v>999999-1-32-01</v>
      </c>
    </row>
    <row r="3" spans="1:8" s="240" customFormat="1" ht="14.4" thickBot="1">
      <c r="A3" s="328"/>
      <c r="B3" s="329"/>
      <c r="C3" s="330"/>
      <c r="D3" s="330"/>
      <c r="E3" s="330"/>
      <c r="F3" s="330"/>
      <c r="G3" s="330"/>
      <c r="H3" s="330"/>
    </row>
    <row r="4" spans="1:8" s="240" customFormat="1" ht="28.5" customHeight="1" thickBot="1">
      <c r="A4" s="2111" t="s">
        <v>1396</v>
      </c>
      <c r="B4" s="2112"/>
      <c r="C4" s="2113" t="s">
        <v>1397</v>
      </c>
      <c r="D4" s="2113"/>
      <c r="E4" s="2113"/>
      <c r="F4" s="2113"/>
      <c r="G4" s="2364" t="s">
        <v>1398</v>
      </c>
      <c r="H4" s="2494"/>
    </row>
    <row r="5" spans="1:8" s="240" customFormat="1" ht="28.5" customHeight="1">
      <c r="A5" s="2114" t="s">
        <v>1400</v>
      </c>
      <c r="B5" s="2115"/>
      <c r="C5" s="2116"/>
      <c r="D5" s="2116"/>
      <c r="E5" s="2116"/>
      <c r="F5" s="2116"/>
      <c r="G5" s="2367"/>
      <c r="H5" s="2495"/>
    </row>
    <row r="6" spans="1:8" s="240" customFormat="1" ht="28.5" customHeight="1" thickBot="1">
      <c r="A6" s="2108" t="s">
        <v>1399</v>
      </c>
      <c r="B6" s="2109"/>
      <c r="C6" s="2110"/>
      <c r="D6" s="2110"/>
      <c r="E6" s="2110"/>
      <c r="F6" s="2110"/>
      <c r="G6" s="2354"/>
      <c r="H6" s="2493"/>
    </row>
    <row r="7" spans="1:8" s="240" customFormat="1" ht="15.6">
      <c r="A7" s="921" t="s">
        <v>1430</v>
      </c>
      <c r="B7" s="286"/>
    </row>
    <row r="8" spans="1:8" s="240" customFormat="1" ht="15" customHeight="1" thickBot="1">
      <c r="A8" s="921"/>
      <c r="B8" s="286"/>
    </row>
    <row r="9" spans="1:8" ht="32.25" customHeight="1">
      <c r="A9" s="453" t="s">
        <v>79</v>
      </c>
      <c r="B9" s="282" t="s">
        <v>190</v>
      </c>
      <c r="C9" s="317" t="s">
        <v>171</v>
      </c>
      <c r="D9" s="282" t="s">
        <v>45</v>
      </c>
      <c r="E9" s="282" t="s">
        <v>706</v>
      </c>
      <c r="F9" s="282" t="s">
        <v>165</v>
      </c>
      <c r="G9" s="282" t="s">
        <v>102</v>
      </c>
      <c r="H9" s="336" t="s">
        <v>164</v>
      </c>
    </row>
    <row r="10" spans="1:8" ht="20.100000000000001" customHeight="1">
      <c r="A10" s="468"/>
      <c r="B10" s="469" t="s">
        <v>497</v>
      </c>
      <c r="C10" s="470"/>
      <c r="D10" s="470"/>
      <c r="E10" s="470"/>
      <c r="F10" s="470"/>
      <c r="G10" s="470"/>
      <c r="H10" s="471"/>
    </row>
    <row r="11" spans="1:8" s="438" customFormat="1" ht="19.5" customHeight="1">
      <c r="A11" s="455">
        <v>18.100000000000001</v>
      </c>
      <c r="B11" s="319" t="s">
        <v>677</v>
      </c>
      <c r="C11" s="235" t="s">
        <v>141</v>
      </c>
      <c r="D11" s="990">
        <v>0</v>
      </c>
      <c r="E11" s="990">
        <v>0</v>
      </c>
      <c r="F11" s="289"/>
      <c r="G11" s="562">
        <f>ROUND(D11*E11,0)</f>
        <v>0</v>
      </c>
      <c r="H11" s="428"/>
    </row>
    <row r="12" spans="1:8" s="438" customFormat="1" ht="27.6">
      <c r="A12" s="455">
        <v>18.2</v>
      </c>
      <c r="B12" s="319" t="s">
        <v>678</v>
      </c>
      <c r="C12" s="289" t="s">
        <v>662</v>
      </c>
      <c r="D12" s="990">
        <v>0</v>
      </c>
      <c r="E12" s="990">
        <v>0</v>
      </c>
      <c r="F12" s="289"/>
      <c r="G12" s="562">
        <f t="shared" ref="G12:G36" si="0">ROUND(D12*E12,0)</f>
        <v>0</v>
      </c>
      <c r="H12" s="428"/>
    </row>
    <row r="13" spans="1:8" s="438" customFormat="1" ht="30" customHeight="1">
      <c r="A13" s="455">
        <v>18.3</v>
      </c>
      <c r="B13" s="281" t="s">
        <v>1434</v>
      </c>
      <c r="C13" s="332" t="s">
        <v>100</v>
      </c>
      <c r="D13" s="990">
        <v>0</v>
      </c>
      <c r="E13" s="990">
        <v>0</v>
      </c>
      <c r="F13" s="235">
        <f>SUM(D13)</f>
        <v>0</v>
      </c>
      <c r="G13" s="235">
        <f>ROUND(D13*E13,0)</f>
        <v>0</v>
      </c>
      <c r="H13" s="922"/>
    </row>
    <row r="14" spans="1:8" s="438" customFormat="1" ht="30" customHeight="1">
      <c r="A14" s="455">
        <v>18.399999999999999</v>
      </c>
      <c r="B14" s="281" t="s">
        <v>1435</v>
      </c>
      <c r="C14" s="332" t="s">
        <v>100</v>
      </c>
      <c r="D14" s="990">
        <v>0</v>
      </c>
      <c r="E14" s="990">
        <v>0</v>
      </c>
      <c r="F14" s="235">
        <f>SUM(D14)</f>
        <v>0</v>
      </c>
      <c r="G14" s="235">
        <f>ROUND(D14*E14,0)</f>
        <v>0</v>
      </c>
      <c r="H14" s="922"/>
    </row>
    <row r="15" spans="1:8" s="438" customFormat="1" ht="20.100000000000001" customHeight="1">
      <c r="A15" s="520"/>
      <c r="B15" s="472" t="s">
        <v>498</v>
      </c>
      <c r="C15" s="521"/>
      <c r="D15" s="521"/>
      <c r="E15" s="521"/>
      <c r="F15" s="521"/>
      <c r="G15" s="521"/>
      <c r="H15" s="522"/>
    </row>
    <row r="16" spans="1:8" s="438" customFormat="1" ht="19.5" customHeight="1">
      <c r="A16" s="2508">
        <v>18.5</v>
      </c>
      <c r="B16" s="2095" t="s">
        <v>679</v>
      </c>
      <c r="C16" s="289" t="s">
        <v>442</v>
      </c>
      <c r="D16" s="990">
        <v>0</v>
      </c>
      <c r="E16" s="990">
        <v>0</v>
      </c>
      <c r="F16" s="945"/>
      <c r="G16" s="562">
        <f t="shared" si="0"/>
        <v>0</v>
      </c>
      <c r="H16" s="428"/>
    </row>
    <row r="17" spans="1:8" s="438" customFormat="1" ht="27.6">
      <c r="A17" s="2508"/>
      <c r="B17" s="2099"/>
      <c r="C17" s="289" t="s">
        <v>443</v>
      </c>
      <c r="D17" s="990">
        <v>0</v>
      </c>
      <c r="E17" s="990">
        <v>0</v>
      </c>
      <c r="F17" s="945"/>
      <c r="G17" s="562">
        <f t="shared" si="0"/>
        <v>0</v>
      </c>
      <c r="H17" s="428"/>
    </row>
    <row r="18" spans="1:8" s="438" customFormat="1" ht="19.5" customHeight="1">
      <c r="A18" s="2508">
        <v>18.600000000000001</v>
      </c>
      <c r="B18" s="2095" t="s">
        <v>680</v>
      </c>
      <c r="C18" s="289" t="s">
        <v>442</v>
      </c>
      <c r="D18" s="990">
        <v>0</v>
      </c>
      <c r="E18" s="990">
        <v>0</v>
      </c>
      <c r="F18" s="945"/>
      <c r="G18" s="562">
        <f t="shared" si="0"/>
        <v>0</v>
      </c>
      <c r="H18" s="428"/>
    </row>
    <row r="19" spans="1:8" s="438" customFormat="1" ht="27.6">
      <c r="A19" s="2508"/>
      <c r="B19" s="2099"/>
      <c r="C19" s="289" t="s">
        <v>443</v>
      </c>
      <c r="D19" s="990">
        <v>0</v>
      </c>
      <c r="E19" s="990">
        <v>0</v>
      </c>
      <c r="F19" s="945"/>
      <c r="G19" s="562">
        <f t="shared" si="0"/>
        <v>0</v>
      </c>
      <c r="H19" s="428"/>
    </row>
    <row r="20" spans="1:8" s="438" customFormat="1" ht="30" customHeight="1">
      <c r="A20" s="442">
        <v>18.7</v>
      </c>
      <c r="B20" s="281" t="s">
        <v>1436</v>
      </c>
      <c r="C20" s="332" t="s">
        <v>100</v>
      </c>
      <c r="D20" s="990">
        <v>0</v>
      </c>
      <c r="E20" s="990">
        <v>0</v>
      </c>
      <c r="F20" s="235">
        <f>SUM(D20)</f>
        <v>0</v>
      </c>
      <c r="G20" s="235">
        <f>ROUND(D20*E20,0)</f>
        <v>0</v>
      </c>
      <c r="H20" s="922"/>
    </row>
    <row r="21" spans="1:8" s="438" customFormat="1" ht="30" customHeight="1">
      <c r="A21" s="442">
        <v>18.8</v>
      </c>
      <c r="B21" s="281" t="s">
        <v>1437</v>
      </c>
      <c r="C21" s="332" t="s">
        <v>100</v>
      </c>
      <c r="D21" s="990">
        <v>0</v>
      </c>
      <c r="E21" s="990">
        <v>0</v>
      </c>
      <c r="F21" s="235">
        <f>SUM(D21)</f>
        <v>0</v>
      </c>
      <c r="G21" s="235">
        <f>ROUND(D21*E21,0)</f>
        <v>0</v>
      </c>
      <c r="H21" s="922"/>
    </row>
    <row r="22" spans="1:8" s="438" customFormat="1" ht="20.100000000000001" customHeight="1">
      <c r="A22" s="520"/>
      <c r="B22" s="472" t="s">
        <v>681</v>
      </c>
      <c r="C22" s="521"/>
      <c r="D22" s="521"/>
      <c r="E22" s="521"/>
      <c r="F22" s="521"/>
      <c r="G22" s="521"/>
      <c r="H22" s="522"/>
    </row>
    <row r="23" spans="1:8" s="438" customFormat="1" ht="30" customHeight="1">
      <c r="A23" s="442">
        <v>18.899999999999999</v>
      </c>
      <c r="B23" s="281" t="s">
        <v>681</v>
      </c>
      <c r="C23" s="332" t="s">
        <v>620</v>
      </c>
      <c r="D23" s="990">
        <v>0</v>
      </c>
      <c r="E23" s="990">
        <v>0</v>
      </c>
      <c r="F23" s="236"/>
      <c r="G23" s="562">
        <f t="shared" si="0"/>
        <v>0</v>
      </c>
      <c r="H23" s="428"/>
    </row>
    <row r="24" spans="1:8" s="438" customFormat="1" ht="30" customHeight="1">
      <c r="A24" s="384">
        <v>18.100000000000001</v>
      </c>
      <c r="B24" s="281" t="s">
        <v>1438</v>
      </c>
      <c r="C24" s="332" t="s">
        <v>100</v>
      </c>
      <c r="D24" s="990">
        <v>0</v>
      </c>
      <c r="E24" s="990">
        <v>0</v>
      </c>
      <c r="F24" s="235">
        <f>SUM(D24)</f>
        <v>0</v>
      </c>
      <c r="G24" s="235">
        <f t="shared" si="0"/>
        <v>0</v>
      </c>
      <c r="H24" s="922"/>
    </row>
    <row r="25" spans="1:8" s="438" customFormat="1" ht="30" customHeight="1">
      <c r="A25" s="442">
        <v>18.11</v>
      </c>
      <c r="B25" s="281" t="s">
        <v>1439</v>
      </c>
      <c r="C25" s="332" t="s">
        <v>100</v>
      </c>
      <c r="D25" s="990">
        <v>0</v>
      </c>
      <c r="E25" s="990">
        <v>0</v>
      </c>
      <c r="F25" s="235">
        <f>SUM(D25)</f>
        <v>0</v>
      </c>
      <c r="G25" s="235">
        <f t="shared" si="0"/>
        <v>0</v>
      </c>
      <c r="H25" s="922"/>
    </row>
    <row r="26" spans="1:8" s="438" customFormat="1" ht="20.100000000000001" customHeight="1">
      <c r="A26" s="520"/>
      <c r="B26" s="472" t="s">
        <v>1027</v>
      </c>
      <c r="C26" s="521"/>
      <c r="D26" s="521"/>
      <c r="E26" s="521"/>
      <c r="F26" s="521"/>
      <c r="G26" s="521"/>
      <c r="H26" s="522"/>
    </row>
    <row r="27" spans="1:8" s="438" customFormat="1" ht="19.5" customHeight="1">
      <c r="A27" s="442">
        <v>18.12</v>
      </c>
      <c r="B27" s="281" t="s">
        <v>682</v>
      </c>
      <c r="C27" s="332" t="s">
        <v>620</v>
      </c>
      <c r="D27" s="990">
        <v>0</v>
      </c>
      <c r="E27" s="990">
        <v>0</v>
      </c>
      <c r="F27" s="289"/>
      <c r="G27" s="562">
        <f t="shared" si="0"/>
        <v>0</v>
      </c>
      <c r="H27" s="428"/>
    </row>
    <row r="28" spans="1:8" s="438" customFormat="1" ht="19.5" customHeight="1">
      <c r="A28" s="442">
        <v>18.13</v>
      </c>
      <c r="B28" s="281" t="s">
        <v>683</v>
      </c>
      <c r="C28" s="332" t="s">
        <v>620</v>
      </c>
      <c r="D28" s="990">
        <v>0</v>
      </c>
      <c r="E28" s="990">
        <v>0</v>
      </c>
      <c r="F28" s="289"/>
      <c r="G28" s="562">
        <f t="shared" si="0"/>
        <v>0</v>
      </c>
      <c r="H28" s="428"/>
    </row>
    <row r="29" spans="1:8" s="438" customFormat="1" ht="13.8">
      <c r="A29" s="442">
        <v>18.14</v>
      </c>
      <c r="B29" s="281" t="s">
        <v>1440</v>
      </c>
      <c r="C29" s="332" t="s">
        <v>620</v>
      </c>
      <c r="D29" s="990">
        <v>0</v>
      </c>
      <c r="E29" s="990">
        <v>0</v>
      </c>
      <c r="F29" s="289"/>
      <c r="G29" s="562">
        <f t="shared" si="0"/>
        <v>0</v>
      </c>
      <c r="H29" s="428"/>
    </row>
    <row r="30" spans="1:8" s="438" customFormat="1" ht="19.5" customHeight="1">
      <c r="A30" s="442">
        <v>18.149999999999999</v>
      </c>
      <c r="B30" s="281" t="s">
        <v>684</v>
      </c>
      <c r="C30" s="332" t="s">
        <v>620</v>
      </c>
      <c r="D30" s="990">
        <v>0</v>
      </c>
      <c r="E30" s="990">
        <v>0</v>
      </c>
      <c r="F30" s="289"/>
      <c r="G30" s="562">
        <f t="shared" si="0"/>
        <v>0</v>
      </c>
      <c r="H30" s="428"/>
    </row>
    <row r="31" spans="1:8" s="438" customFormat="1" ht="19.5" customHeight="1">
      <c r="A31" s="946">
        <v>18.16</v>
      </c>
      <c r="B31" s="281" t="s">
        <v>685</v>
      </c>
      <c r="C31" s="332" t="s">
        <v>620</v>
      </c>
      <c r="D31" s="990">
        <v>0</v>
      </c>
      <c r="E31" s="990">
        <v>0</v>
      </c>
      <c r="F31" s="289"/>
      <c r="G31" s="562">
        <f t="shared" si="0"/>
        <v>0</v>
      </c>
      <c r="H31" s="428"/>
    </row>
    <row r="32" spans="1:8" s="438" customFormat="1" ht="30" customHeight="1">
      <c r="A32" s="442">
        <v>18.170000000000002</v>
      </c>
      <c r="B32" s="281" t="s">
        <v>1441</v>
      </c>
      <c r="C32" s="332" t="s">
        <v>100</v>
      </c>
      <c r="D32" s="990">
        <v>0</v>
      </c>
      <c r="E32" s="990">
        <v>0</v>
      </c>
      <c r="F32" s="235">
        <f>SUM(D32)</f>
        <v>0</v>
      </c>
      <c r="G32" s="235">
        <f>ROUND(D32*E32,0)</f>
        <v>0</v>
      </c>
      <c r="H32" s="922"/>
    </row>
    <row r="33" spans="1:8" s="438" customFormat="1" ht="30" customHeight="1">
      <c r="A33" s="442">
        <v>18.18</v>
      </c>
      <c r="B33" s="281" t="s">
        <v>1442</v>
      </c>
      <c r="C33" s="332" t="s">
        <v>100</v>
      </c>
      <c r="D33" s="990">
        <v>0</v>
      </c>
      <c r="E33" s="990">
        <v>0</v>
      </c>
      <c r="F33" s="235">
        <f>SUM(D33)</f>
        <v>0</v>
      </c>
      <c r="G33" s="235">
        <f>ROUND(D33*E33,0)</f>
        <v>0</v>
      </c>
      <c r="H33" s="922"/>
    </row>
    <row r="34" spans="1:8" s="438" customFormat="1" ht="20.100000000000001" customHeight="1">
      <c r="A34" s="565"/>
      <c r="B34" s="566" t="s">
        <v>613</v>
      </c>
      <c r="C34" s="567"/>
      <c r="D34" s="567"/>
      <c r="E34" s="567"/>
      <c r="F34" s="567"/>
      <c r="G34" s="567"/>
      <c r="H34" s="568"/>
    </row>
    <row r="35" spans="1:8" s="438" customFormat="1" ht="19.5" customHeight="1">
      <c r="A35" s="442">
        <v>18.190000000000001</v>
      </c>
      <c r="B35" s="281" t="s">
        <v>1179</v>
      </c>
      <c r="C35" s="332" t="s">
        <v>620</v>
      </c>
      <c r="D35" s="990">
        <v>0</v>
      </c>
      <c r="E35" s="990">
        <v>0</v>
      </c>
      <c r="F35" s="289"/>
      <c r="G35" s="562">
        <f t="shared" si="0"/>
        <v>0</v>
      </c>
      <c r="H35" s="428"/>
    </row>
    <row r="36" spans="1:8" s="438" customFormat="1" ht="30" customHeight="1">
      <c r="A36" s="384">
        <v>18.2</v>
      </c>
      <c r="B36" s="281" t="s">
        <v>1443</v>
      </c>
      <c r="C36" s="332" t="s">
        <v>100</v>
      </c>
      <c r="D36" s="990">
        <v>0</v>
      </c>
      <c r="E36" s="990">
        <v>0</v>
      </c>
      <c r="F36" s="235">
        <f>SUM(D36)</f>
        <v>0</v>
      </c>
      <c r="G36" s="235">
        <f t="shared" si="0"/>
        <v>0</v>
      </c>
      <c r="H36" s="922"/>
    </row>
    <row r="37" spans="1:8" s="438" customFormat="1" ht="20.100000000000001" customHeight="1">
      <c r="A37" s="520"/>
      <c r="B37" s="472" t="s">
        <v>1119</v>
      </c>
      <c r="C37" s="521"/>
      <c r="D37" s="521"/>
      <c r="E37" s="521"/>
      <c r="F37" s="521"/>
      <c r="G37" s="521"/>
      <c r="H37" s="522"/>
    </row>
    <row r="38" spans="1:8" s="438" customFormat="1" ht="19.5" customHeight="1">
      <c r="A38" s="947">
        <v>18.21</v>
      </c>
      <c r="B38" s="319" t="s">
        <v>863</v>
      </c>
      <c r="C38" s="235" t="s">
        <v>496</v>
      </c>
      <c r="D38" s="990">
        <v>0</v>
      </c>
      <c r="E38" s="990">
        <v>0</v>
      </c>
      <c r="F38" s="289"/>
      <c r="G38" s="562">
        <f t="shared" ref="G38:G49" si="1">ROUND(D38*E38,0)</f>
        <v>0</v>
      </c>
      <c r="H38" s="428"/>
    </row>
    <row r="39" spans="1:8" s="438" customFormat="1" ht="19.5" customHeight="1">
      <c r="A39" s="948">
        <v>18.22</v>
      </c>
      <c r="B39" s="319" t="s">
        <v>866</v>
      </c>
      <c r="C39" s="289" t="s">
        <v>496</v>
      </c>
      <c r="D39" s="990">
        <v>0</v>
      </c>
      <c r="E39" s="990">
        <v>0</v>
      </c>
      <c r="F39" s="289"/>
      <c r="G39" s="562">
        <f t="shared" si="1"/>
        <v>0</v>
      </c>
      <c r="H39" s="428"/>
    </row>
    <row r="40" spans="1:8" s="438" customFormat="1" ht="30" customHeight="1">
      <c r="A40" s="947">
        <v>18.23</v>
      </c>
      <c r="B40" s="483" t="s">
        <v>599</v>
      </c>
      <c r="C40" s="235" t="s">
        <v>100</v>
      </c>
      <c r="D40" s="990">
        <v>0</v>
      </c>
      <c r="E40" s="990">
        <v>0</v>
      </c>
      <c r="F40" s="235">
        <f>SUM(D40)</f>
        <v>0</v>
      </c>
      <c r="G40" s="562">
        <f>ROUND(D40*E40,0)</f>
        <v>0</v>
      </c>
      <c r="H40" s="428"/>
    </row>
    <row r="41" spans="1:8" s="438" customFormat="1" ht="30" customHeight="1">
      <c r="A41" s="948">
        <v>18.239999999999998</v>
      </c>
      <c r="B41" s="319" t="s">
        <v>686</v>
      </c>
      <c r="C41" s="289" t="s">
        <v>100</v>
      </c>
      <c r="D41" s="990">
        <v>0</v>
      </c>
      <c r="E41" s="990">
        <v>0</v>
      </c>
      <c r="F41" s="235">
        <f>SUM(D41)</f>
        <v>0</v>
      </c>
      <c r="G41" s="562">
        <f t="shared" si="1"/>
        <v>0</v>
      </c>
      <c r="H41" s="428"/>
    </row>
    <row r="42" spans="1:8" s="438" customFormat="1" ht="13.8">
      <c r="A42" s="947">
        <v>18.25</v>
      </c>
      <c r="B42" s="483" t="s">
        <v>1180</v>
      </c>
      <c r="C42" s="289" t="s">
        <v>620</v>
      </c>
      <c r="D42" s="990">
        <v>0</v>
      </c>
      <c r="E42" s="990">
        <v>0</v>
      </c>
      <c r="F42" s="289"/>
      <c r="G42" s="562">
        <f t="shared" si="1"/>
        <v>0</v>
      </c>
      <c r="H42" s="428"/>
    </row>
    <row r="43" spans="1:8" s="438" customFormat="1" ht="27.6">
      <c r="A43" s="948">
        <v>18.260000000000002</v>
      </c>
      <c r="B43" s="483" t="s">
        <v>1181</v>
      </c>
      <c r="C43" s="289" t="s">
        <v>620</v>
      </c>
      <c r="D43" s="990">
        <v>0</v>
      </c>
      <c r="E43" s="990">
        <v>0</v>
      </c>
      <c r="F43" s="289"/>
      <c r="G43" s="562">
        <f t="shared" si="1"/>
        <v>0</v>
      </c>
      <c r="H43" s="428"/>
    </row>
    <row r="44" spans="1:8" s="438" customFormat="1" ht="30" customHeight="1">
      <c r="A44" s="947">
        <v>18.27</v>
      </c>
      <c r="B44" s="483" t="s">
        <v>687</v>
      </c>
      <c r="C44" s="235" t="s">
        <v>85</v>
      </c>
      <c r="D44" s="990">
        <v>1</v>
      </c>
      <c r="E44" s="990">
        <v>0</v>
      </c>
      <c r="F44" s="235"/>
      <c r="G44" s="562">
        <f t="shared" si="1"/>
        <v>0</v>
      </c>
      <c r="H44" s="428"/>
    </row>
    <row r="45" spans="1:8" s="438" customFormat="1" ht="20.100000000000001" customHeight="1">
      <c r="A45" s="520"/>
      <c r="B45" s="472" t="s">
        <v>688</v>
      </c>
      <c r="C45" s="521"/>
      <c r="D45" s="521"/>
      <c r="E45" s="521"/>
      <c r="F45" s="521"/>
      <c r="G45" s="521"/>
      <c r="H45" s="522"/>
    </row>
    <row r="46" spans="1:8" s="438" customFormat="1" ht="30" customHeight="1">
      <c r="A46" s="384">
        <v>18.28</v>
      </c>
      <c r="B46" s="319" t="s">
        <v>600</v>
      </c>
      <c r="C46" s="235" t="s">
        <v>85</v>
      </c>
      <c r="D46" s="235">
        <v>1</v>
      </c>
      <c r="E46" s="990">
        <v>0</v>
      </c>
      <c r="F46" s="235"/>
      <c r="G46" s="562">
        <f t="shared" si="1"/>
        <v>0</v>
      </c>
      <c r="H46" s="428"/>
    </row>
    <row r="47" spans="1:8" s="438" customFormat="1" ht="30" customHeight="1">
      <c r="A47" s="384">
        <v>18.29</v>
      </c>
      <c r="B47" s="319" t="s">
        <v>601</v>
      </c>
      <c r="C47" s="235" t="s">
        <v>85</v>
      </c>
      <c r="D47" s="235">
        <v>1</v>
      </c>
      <c r="E47" s="990">
        <v>0</v>
      </c>
      <c r="F47" s="235"/>
      <c r="G47" s="562">
        <f t="shared" si="1"/>
        <v>0</v>
      </c>
      <c r="H47" s="429"/>
    </row>
    <row r="48" spans="1:8" s="438" customFormat="1" ht="30" customHeight="1">
      <c r="A48" s="384">
        <v>18.3</v>
      </c>
      <c r="B48" s="319" t="s">
        <v>688</v>
      </c>
      <c r="C48" s="235" t="s">
        <v>85</v>
      </c>
      <c r="D48" s="235">
        <v>1</v>
      </c>
      <c r="E48" s="990">
        <v>0</v>
      </c>
      <c r="F48" s="235"/>
      <c r="G48" s="562">
        <f t="shared" si="1"/>
        <v>0</v>
      </c>
      <c r="H48" s="429"/>
    </row>
    <row r="49" spans="1:8" s="438" customFormat="1" ht="30" customHeight="1">
      <c r="A49" s="384">
        <v>18.309999999999999</v>
      </c>
      <c r="B49" s="319" t="s">
        <v>579</v>
      </c>
      <c r="C49" s="235" t="s">
        <v>85</v>
      </c>
      <c r="D49" s="235">
        <v>1</v>
      </c>
      <c r="E49" s="990">
        <v>0</v>
      </c>
      <c r="F49" s="235"/>
      <c r="G49" s="562">
        <f t="shared" si="1"/>
        <v>0</v>
      </c>
      <c r="H49" s="429"/>
    </row>
    <row r="50" spans="1:8" ht="20.100000000000001" customHeight="1">
      <c r="A50" s="520"/>
      <c r="B50" s="472" t="s">
        <v>1632</v>
      </c>
      <c r="C50" s="521"/>
      <c r="D50" s="521"/>
      <c r="E50" s="521"/>
      <c r="F50" s="521"/>
      <c r="G50" s="521"/>
      <c r="H50" s="522"/>
    </row>
    <row r="51" spans="1:8" ht="34.950000000000003" customHeight="1">
      <c r="A51" s="384">
        <v>18.32</v>
      </c>
      <c r="B51" s="319" t="s">
        <v>1633</v>
      </c>
      <c r="C51" s="148" t="s">
        <v>1636</v>
      </c>
      <c r="D51" s="990">
        <v>0</v>
      </c>
      <c r="E51" s="990">
        <v>0</v>
      </c>
      <c r="F51" s="235">
        <f>SUM(D51)</f>
        <v>0</v>
      </c>
      <c r="G51" s="562">
        <f>ROUND(D51*E51,0)</f>
        <v>0</v>
      </c>
      <c r="H51" s="428"/>
    </row>
    <row r="52" spans="1:8" ht="51" customHeight="1">
      <c r="A52" s="384">
        <v>18.329999999999998</v>
      </c>
      <c r="B52" s="319" t="s">
        <v>1634</v>
      </c>
      <c r="C52" s="148" t="s">
        <v>1636</v>
      </c>
      <c r="D52" s="990">
        <v>0</v>
      </c>
      <c r="E52" s="990">
        <v>0</v>
      </c>
      <c r="F52" s="235">
        <f>SUM(D52)</f>
        <v>0</v>
      </c>
      <c r="G52" s="562">
        <f>ROUND(D52*E52,0)</f>
        <v>0</v>
      </c>
      <c r="H52" s="428"/>
    </row>
    <row r="53" spans="1:8" ht="38.4" customHeight="1">
      <c r="A53" s="384">
        <v>18.34</v>
      </c>
      <c r="B53" s="319" t="s">
        <v>1635</v>
      </c>
      <c r="C53" s="148" t="s">
        <v>1636</v>
      </c>
      <c r="D53" s="990">
        <v>0</v>
      </c>
      <c r="E53" s="990">
        <v>0</v>
      </c>
      <c r="F53" s="235">
        <f>SUM(D53)</f>
        <v>0</v>
      </c>
      <c r="G53" s="562">
        <f>ROUND(D53*E53,0)</f>
        <v>0</v>
      </c>
      <c r="H53" s="428"/>
    </row>
    <row r="54" spans="1:8" ht="25.95" customHeight="1">
      <c r="A54" s="384">
        <v>18.350000000000001</v>
      </c>
      <c r="B54" s="319" t="s">
        <v>1632</v>
      </c>
      <c r="C54" s="235" t="s">
        <v>85</v>
      </c>
      <c r="D54" s="235">
        <v>1</v>
      </c>
      <c r="E54" s="990">
        <v>0</v>
      </c>
      <c r="F54" s="235"/>
      <c r="G54" s="562">
        <f>ROUND(D54*E54,0)</f>
        <v>0</v>
      </c>
      <c r="H54" s="428"/>
    </row>
    <row r="55" spans="1:8" ht="16.2" thickBot="1">
      <c r="A55" s="2487" t="s">
        <v>1026</v>
      </c>
      <c r="B55" s="2488"/>
      <c r="C55" s="2488"/>
      <c r="D55" s="2488"/>
      <c r="E55" s="2489"/>
      <c r="F55" s="569">
        <f>SUM(F11:F54)</f>
        <v>0</v>
      </c>
      <c r="G55" s="569">
        <f>SUM(G11:G54)</f>
        <v>0</v>
      </c>
      <c r="H55" s="479"/>
    </row>
  </sheetData>
  <mergeCells count="14">
    <mergeCell ref="A55:E55"/>
    <mergeCell ref="A16:A17"/>
    <mergeCell ref="B16:B17"/>
    <mergeCell ref="A18:A19"/>
    <mergeCell ref="B18:B19"/>
    <mergeCell ref="A6:B6"/>
    <mergeCell ref="C6:F6"/>
    <mergeCell ref="G6:H6"/>
    <mergeCell ref="A4:B4"/>
    <mergeCell ref="C4:F4"/>
    <mergeCell ref="G4:H4"/>
    <mergeCell ref="A5:B5"/>
    <mergeCell ref="C5:F5"/>
    <mergeCell ref="G5:H5"/>
  </mergeCells>
  <phoneticPr fontId="0" type="noConversion"/>
  <printOptions horizontalCentered="1"/>
  <pageMargins left="0.5" right="0.5" top="0.76" bottom="0.89" header="0.5" footer="0.5"/>
  <pageSetup scale="46" fitToHeight="0" orientation="landscape" r:id="rId1"/>
  <headerFooter alignWithMargins="0">
    <oddHeader>&amp;C&amp;"Arial,Bold"&amp;12&amp;UProject Activity 18: Miscellaneous Structures</oddHeader>
    <oddFooter>&amp;L&amp;F
&amp;A&amp;CPage &amp;P of &amp;N&amp;R&amp;D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M44"/>
  <sheetViews>
    <sheetView showGridLines="0" workbookViewId="0"/>
  </sheetViews>
  <sheetFormatPr defaultColWidth="9.109375" defaultRowHeight="13.2"/>
  <cols>
    <col min="1" max="1" width="118.33203125" style="253" customWidth="1"/>
    <col min="2" max="16384" width="9.109375" style="245"/>
  </cols>
  <sheetData>
    <row r="1" spans="1:13">
      <c r="A1" s="1073" t="s">
        <v>1294</v>
      </c>
    </row>
    <row r="2" spans="1:13">
      <c r="A2" s="20"/>
      <c r="M2" s="245" t="s">
        <v>400</v>
      </c>
    </row>
    <row r="3" spans="1:13" ht="66">
      <c r="A3" s="20" t="s">
        <v>1295</v>
      </c>
    </row>
    <row r="4" spans="1:13">
      <c r="A4" s="20"/>
    </row>
    <row r="5" spans="1:13" ht="39.6">
      <c r="A5" s="20" t="s">
        <v>1296</v>
      </c>
    </row>
    <row r="6" spans="1:13">
      <c r="A6" s="20"/>
    </row>
    <row r="7" spans="1:13">
      <c r="A7" s="1074" t="s">
        <v>1297</v>
      </c>
    </row>
    <row r="8" spans="1:13">
      <c r="A8" s="20"/>
    </row>
    <row r="9" spans="1:13">
      <c r="A9" s="1072" t="s">
        <v>1707</v>
      </c>
    </row>
    <row r="10" spans="1:13">
      <c r="A10" s="1072" t="s">
        <v>1708</v>
      </c>
    </row>
    <row r="11" spans="1:13">
      <c r="A11" s="1072" t="s">
        <v>1709</v>
      </c>
    </row>
    <row r="12" spans="1:13">
      <c r="A12" s="20"/>
    </row>
    <row r="13" spans="1:13">
      <c r="A13" s="1074" t="s">
        <v>1298</v>
      </c>
    </row>
    <row r="14" spans="1:13">
      <c r="A14" s="20"/>
    </row>
    <row r="15" spans="1:13">
      <c r="A15" s="1072" t="s">
        <v>1710</v>
      </c>
    </row>
    <row r="16" spans="1:13">
      <c r="A16" s="1072" t="s">
        <v>1711</v>
      </c>
    </row>
    <row r="17" spans="1:1">
      <c r="A17" s="1075" t="s">
        <v>1712</v>
      </c>
    </row>
    <row r="18" spans="1:1">
      <c r="A18" s="20"/>
    </row>
    <row r="19" spans="1:1">
      <c r="A19" s="1074" t="s">
        <v>1299</v>
      </c>
    </row>
    <row r="20" spans="1:1">
      <c r="A20" s="20"/>
    </row>
    <row r="21" spans="1:1">
      <c r="A21" s="1072" t="s">
        <v>1714</v>
      </c>
    </row>
    <row r="22" spans="1:1">
      <c r="A22" s="1072" t="s">
        <v>1713</v>
      </c>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row r="40" spans="1:1">
      <c r="A40" s="20"/>
    </row>
    <row r="41" spans="1:1">
      <c r="A41" s="20"/>
    </row>
    <row r="42" spans="1:1">
      <c r="A42" s="20"/>
    </row>
    <row r="43" spans="1:1">
      <c r="A43" s="20"/>
    </row>
    <row r="44" spans="1:1">
      <c r="A44" s="20"/>
    </row>
  </sheetData>
  <pageMargins left="0.75" right="0.75" top="1" bottom="1" header="0.5" footer="0.5"/>
  <pageSetup orientation="landscape" horizontalDpi="400" verticalDpi="400" r:id="rId1"/>
  <headerFooter alignWithMargins="0">
    <oddFooter>&amp;CPage &amp;P of &amp;N</oddFooter>
  </headerFooter>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A43D-A416-4AF5-B6F8-DC8A79BF70DC}">
  <sheetPr codeName="Sheet36">
    <pageSetUpPr autoPageBreaks="0" fitToPage="1"/>
  </sheetPr>
  <dimension ref="A1:T41"/>
  <sheetViews>
    <sheetView showGridLines="0" showRuler="0" zoomScale="85" zoomScaleNormal="85" zoomScaleSheetLayoutView="130" workbookViewId="0"/>
  </sheetViews>
  <sheetFormatPr defaultColWidth="9.109375" defaultRowHeight="13.2"/>
  <cols>
    <col min="1" max="1" width="6.33203125" style="6" customWidth="1"/>
    <col min="2" max="2" width="50.6640625" style="6" customWidth="1"/>
    <col min="3" max="6" width="12.6640625" style="6" customWidth="1"/>
    <col min="7" max="7" width="31.33203125" style="6" customWidth="1"/>
    <col min="8" max="8" width="53.88671875" style="6" customWidth="1"/>
    <col min="9" max="9" width="22.5546875" style="6" customWidth="1"/>
    <col min="10" max="10" width="9.109375" style="6"/>
    <col min="11" max="11" width="10.77734375" style="6" hidden="1" customWidth="1"/>
    <col min="12" max="12" width="12.21875" style="6" hidden="1" customWidth="1"/>
    <col min="13" max="13" width="9.109375" style="6" hidden="1" customWidth="1"/>
    <col min="14" max="14" width="11.21875" style="6" hidden="1" customWidth="1"/>
    <col min="15" max="15" width="10.33203125" style="6" hidden="1" customWidth="1"/>
    <col min="16" max="16" width="11.33203125" style="6" hidden="1" customWidth="1"/>
    <col min="17" max="17" width="9.109375" style="6" hidden="1" customWidth="1"/>
    <col min="18" max="18" width="16.88671875" style="6" customWidth="1"/>
    <col min="19" max="16384" width="9.109375" style="6"/>
  </cols>
  <sheetData>
    <row r="1" spans="1:20" s="572" customFormat="1" ht="20.100000000000001" customHeight="1">
      <c r="A1" s="380" t="s">
        <v>592</v>
      </c>
      <c r="B1" s="440"/>
      <c r="C1" s="440"/>
      <c r="D1" s="440"/>
      <c r="E1" s="440"/>
      <c r="F1" s="440"/>
      <c r="G1" s="440"/>
      <c r="I1" s="920" t="str">
        <f>'Project Information'!B3</f>
        <v>Enter project name &amp; description</v>
      </c>
    </row>
    <row r="2" spans="1:20" s="572" customFormat="1" ht="20.100000000000001" customHeight="1">
      <c r="A2" s="441"/>
      <c r="B2" s="440"/>
      <c r="C2" s="440"/>
      <c r="D2" s="440"/>
      <c r="E2" s="440"/>
      <c r="F2" s="440"/>
      <c r="G2" s="440"/>
      <c r="I2" s="920" t="str">
        <f>'Project Information'!B1</f>
        <v>999999-1-32-01</v>
      </c>
    </row>
    <row r="3" spans="1:20" s="240" customFormat="1" ht="14.4" thickBot="1">
      <c r="A3" s="328"/>
      <c r="B3" s="329"/>
      <c r="C3" s="330"/>
      <c r="D3" s="330"/>
      <c r="E3" s="330"/>
      <c r="F3" s="330"/>
      <c r="G3" s="330"/>
      <c r="H3" s="330"/>
      <c r="I3" s="330"/>
    </row>
    <row r="4" spans="1:20" s="240" customFormat="1" ht="28.5" customHeight="1" thickBot="1">
      <c r="A4" s="2111" t="s">
        <v>1396</v>
      </c>
      <c r="B4" s="2112"/>
      <c r="C4" s="2113" t="s">
        <v>1397</v>
      </c>
      <c r="D4" s="2113"/>
      <c r="E4" s="2113"/>
      <c r="F4" s="2113"/>
      <c r="G4" s="2439" t="s">
        <v>1398</v>
      </c>
      <c r="H4" s="2440"/>
      <c r="I4" s="2511"/>
    </row>
    <row r="5" spans="1:20" s="240" customFormat="1" ht="28.5" customHeight="1">
      <c r="A5" s="2114" t="s">
        <v>1400</v>
      </c>
      <c r="B5" s="2115"/>
      <c r="C5" s="2116"/>
      <c r="D5" s="2116"/>
      <c r="E5" s="2116"/>
      <c r="F5" s="2116"/>
      <c r="G5" s="2367"/>
      <c r="H5" s="2368"/>
      <c r="I5" s="2369"/>
    </row>
    <row r="6" spans="1:20" s="240" customFormat="1" ht="28.5" customHeight="1" thickBot="1">
      <c r="A6" s="2108" t="s">
        <v>1399</v>
      </c>
      <c r="B6" s="2109"/>
      <c r="C6" s="2110"/>
      <c r="D6" s="2110"/>
      <c r="E6" s="2110"/>
      <c r="F6" s="2110"/>
      <c r="G6" s="2354"/>
      <c r="H6" s="2355"/>
      <c r="I6" s="2356"/>
    </row>
    <row r="7" spans="1:20" s="240" customFormat="1" ht="15.6">
      <c r="A7" s="921" t="s">
        <v>1430</v>
      </c>
      <c r="B7" s="286"/>
    </row>
    <row r="8" spans="1:20" s="240" customFormat="1" ht="15" customHeight="1" thickBot="1">
      <c r="A8" s="921"/>
      <c r="B8" s="286"/>
    </row>
    <row r="9" spans="1:20" ht="31.95" customHeight="1">
      <c r="A9" s="453" t="s">
        <v>79</v>
      </c>
      <c r="B9" s="282" t="s">
        <v>190</v>
      </c>
      <c r="C9" s="317" t="s">
        <v>87</v>
      </c>
      <c r="D9" s="282" t="s">
        <v>45</v>
      </c>
      <c r="E9" s="282" t="s">
        <v>46</v>
      </c>
      <c r="F9" s="282" t="s">
        <v>102</v>
      </c>
      <c r="G9" s="2362" t="s">
        <v>164</v>
      </c>
      <c r="H9" s="2512"/>
      <c r="I9" s="2513"/>
      <c r="P9" s="1290"/>
      <c r="Q9" s="1292"/>
      <c r="R9" s="1590"/>
    </row>
    <row r="10" spans="1:20" s="573" customFormat="1" ht="30" customHeight="1">
      <c r="A10" s="287">
        <v>19.100000000000001</v>
      </c>
      <c r="B10" s="319" t="s">
        <v>88</v>
      </c>
      <c r="C10" s="235" t="s">
        <v>85</v>
      </c>
      <c r="D10" s="234">
        <v>1</v>
      </c>
      <c r="E10" s="990">
        <v>0</v>
      </c>
      <c r="F10" s="237">
        <f t="shared" ref="F10:F15" si="0">ROUND(D10*E10,0)</f>
        <v>0</v>
      </c>
      <c r="G10" s="2394"/>
      <c r="H10" s="2509"/>
      <c r="I10" s="2510"/>
      <c r="S10" s="6"/>
    </row>
    <row r="11" spans="1:20" ht="30" customHeight="1">
      <c r="A11" s="287">
        <v>19.2</v>
      </c>
      <c r="B11" s="319" t="s">
        <v>93</v>
      </c>
      <c r="C11" s="235" t="s">
        <v>85</v>
      </c>
      <c r="D11" s="234">
        <v>1</v>
      </c>
      <c r="E11" s="990">
        <v>0</v>
      </c>
      <c r="F11" s="237">
        <f t="shared" si="0"/>
        <v>0</v>
      </c>
      <c r="G11" s="2394"/>
      <c r="H11" s="2509"/>
      <c r="I11" s="2510"/>
      <c r="R11" s="1293"/>
    </row>
    <row r="12" spans="1:20" ht="30" customHeight="1">
      <c r="A12" s="287">
        <v>19.3</v>
      </c>
      <c r="B12" s="281" t="s">
        <v>1715</v>
      </c>
      <c r="C12" s="235" t="s">
        <v>85</v>
      </c>
      <c r="D12" s="234">
        <v>1</v>
      </c>
      <c r="E12" s="990">
        <v>0</v>
      </c>
      <c r="F12" s="237">
        <f t="shared" si="0"/>
        <v>0</v>
      </c>
      <c r="G12" s="2394"/>
      <c r="H12" s="2509"/>
      <c r="I12" s="2510"/>
      <c r="R12" s="1293"/>
    </row>
    <row r="13" spans="1:20" ht="30" customHeight="1">
      <c r="A13" s="287">
        <v>19.399999999999999</v>
      </c>
      <c r="B13" s="319" t="s">
        <v>1030</v>
      </c>
      <c r="C13" s="235" t="s">
        <v>141</v>
      </c>
      <c r="D13" s="990">
        <v>1</v>
      </c>
      <c r="E13" s="990">
        <v>0</v>
      </c>
      <c r="F13" s="237">
        <f t="shared" si="0"/>
        <v>0</v>
      </c>
      <c r="G13" s="2394"/>
      <c r="H13" s="2509"/>
      <c r="I13" s="2510"/>
      <c r="K13" s="1290" t="s">
        <v>1916</v>
      </c>
      <c r="L13" s="1291">
        <f>+ROUNDUP(D16,2)</f>
        <v>0</v>
      </c>
      <c r="O13" s="2534" t="s">
        <v>1917</v>
      </c>
      <c r="Q13" s="1292"/>
    </row>
    <row r="14" spans="1:20" ht="30" customHeight="1">
      <c r="A14" s="287">
        <v>19.5</v>
      </c>
      <c r="B14" s="319" t="s">
        <v>204</v>
      </c>
      <c r="C14" s="235" t="s">
        <v>141</v>
      </c>
      <c r="D14" s="990">
        <v>1</v>
      </c>
      <c r="E14" s="990">
        <v>0</v>
      </c>
      <c r="F14" s="237">
        <f t="shared" si="0"/>
        <v>0</v>
      </c>
      <c r="G14" s="2394"/>
      <c r="H14" s="2509"/>
      <c r="I14" s="2510"/>
      <c r="K14" s="6" t="s">
        <v>1825</v>
      </c>
      <c r="L14" s="1582" t="s">
        <v>2024</v>
      </c>
      <c r="M14" s="1582" t="s">
        <v>1918</v>
      </c>
      <c r="N14" s="1294" t="s">
        <v>2025</v>
      </c>
      <c r="O14" s="2534"/>
      <c r="P14" s="1582" t="s">
        <v>1919</v>
      </c>
      <c r="R14" s="1292"/>
    </row>
    <row r="15" spans="1:20" ht="30" customHeight="1">
      <c r="A15" s="287">
        <v>19.600000000000001</v>
      </c>
      <c r="B15" s="319" t="s">
        <v>205</v>
      </c>
      <c r="C15" s="235" t="s">
        <v>141</v>
      </c>
      <c r="D15" s="990">
        <v>1</v>
      </c>
      <c r="E15" s="990">
        <v>0</v>
      </c>
      <c r="F15" s="237">
        <f t="shared" si="0"/>
        <v>0</v>
      </c>
      <c r="G15" s="2394"/>
      <c r="H15" s="2509"/>
      <c r="I15" s="2510"/>
      <c r="K15" s="6" t="s">
        <v>1831</v>
      </c>
      <c r="L15" s="1295">
        <v>16</v>
      </c>
      <c r="M15" s="1295">
        <v>2</v>
      </c>
      <c r="N15" s="1295">
        <v>1</v>
      </c>
      <c r="O15" s="1296">
        <f>IF(($L$13)=0,0,ROUNDUP(IF((($L$13)&lt;=10), (L15+(M15*(($L$13)-1))),(L15+((10-1)*M15)+(($L$13)-10)*N15)),0))</f>
        <v>0</v>
      </c>
      <c r="P15" s="1296">
        <v>4</v>
      </c>
      <c r="S15" s="1290"/>
    </row>
    <row r="16" spans="1:20" ht="30" customHeight="1" thickBot="1">
      <c r="A16" s="2120">
        <v>19.7</v>
      </c>
      <c r="B16" s="2122" t="s">
        <v>2040</v>
      </c>
      <c r="C16" s="332" t="s">
        <v>1830</v>
      </c>
      <c r="D16" s="1284">
        <v>0</v>
      </c>
      <c r="E16" s="2523" t="s">
        <v>1869</v>
      </c>
      <c r="F16" s="2515">
        <v>0</v>
      </c>
      <c r="G16" s="2517"/>
      <c r="H16" s="2518"/>
      <c r="I16" s="2519"/>
      <c r="K16" s="6" t="s">
        <v>1832</v>
      </c>
      <c r="L16" s="1295">
        <v>20</v>
      </c>
      <c r="M16" s="1295">
        <v>4</v>
      </c>
      <c r="N16" s="1295">
        <v>2</v>
      </c>
      <c r="O16" s="1296">
        <f>IF(($L$13)=0,0,ROUNDUP(IF((($L$13)&lt;=10), (L16+(M16*(($L$13)-1))),(L16+((10-1)*M16)+(($L$13)-10)*N16)),0))</f>
        <v>0</v>
      </c>
      <c r="P16" s="1296">
        <v>4</v>
      </c>
      <c r="S16" s="284"/>
      <c r="T16" s="1310"/>
    </row>
    <row r="17" spans="1:17" ht="30" customHeight="1" thickBot="1">
      <c r="A17" s="2514"/>
      <c r="B17" s="2470"/>
      <c r="C17" s="332" t="s">
        <v>1825</v>
      </c>
      <c r="D17" s="1452"/>
      <c r="E17" s="2524"/>
      <c r="F17" s="2516"/>
      <c r="G17" s="2520"/>
      <c r="H17" s="2521"/>
      <c r="I17" s="2522"/>
      <c r="K17" s="6" t="s">
        <v>1299</v>
      </c>
      <c r="L17" s="1295">
        <v>20</v>
      </c>
      <c r="M17" s="1295">
        <v>4</v>
      </c>
      <c r="N17" s="1311">
        <v>2</v>
      </c>
      <c r="O17" s="1296">
        <f>IF(($L$13)=0,0,ROUNDUP(IF((($L$13)&lt;=10), (L17+(M17*(($L$13)-1))),(L17+((10-1)*M17)+(($L$13)-10)*N17)),0))</f>
        <v>0</v>
      </c>
      <c r="P17" s="1312">
        <v>4</v>
      </c>
      <c r="Q17" s="1313" t="s">
        <v>879</v>
      </c>
    </row>
    <row r="18" spans="1:17" ht="30" customHeight="1" thickBot="1">
      <c r="A18" s="2514"/>
      <c r="B18" s="2470"/>
      <c r="C18" s="392" t="s">
        <v>2029</v>
      </c>
      <c r="D18" s="1591">
        <v>0</v>
      </c>
      <c r="E18" s="1593">
        <f>Q18</f>
        <v>0</v>
      </c>
      <c r="F18" s="2516"/>
      <c r="G18" s="2520"/>
      <c r="H18" s="2521"/>
      <c r="I18" s="2522"/>
      <c r="L18" s="1310"/>
      <c r="N18" s="1314" t="s">
        <v>1921</v>
      </c>
      <c r="O18" s="1315">
        <f>IF(D17="Low Range",O15,(IF(D17="Mid Range",O16,(IF(D17="Upper Range",O17,0)))))</f>
        <v>0</v>
      </c>
      <c r="P18" s="1316">
        <f>IF(D18&gt;0,(4*D18),0)</f>
        <v>0</v>
      </c>
      <c r="Q18" s="1317">
        <f>(O18+P18)</f>
        <v>0</v>
      </c>
    </row>
    <row r="19" spans="1:17" s="574" customFormat="1" ht="30" customHeight="1">
      <c r="A19" s="287">
        <v>19.8</v>
      </c>
      <c r="B19" s="1584" t="s">
        <v>189</v>
      </c>
      <c r="C19" s="562" t="s">
        <v>85</v>
      </c>
      <c r="D19" s="234">
        <v>1</v>
      </c>
      <c r="E19" s="990">
        <v>0</v>
      </c>
      <c r="F19" s="237">
        <f>ROUND(D19*E19,0)</f>
        <v>0</v>
      </c>
      <c r="G19" s="2394"/>
      <c r="H19" s="2509"/>
      <c r="I19" s="2510"/>
    </row>
    <row r="20" spans="1:17" ht="30" customHeight="1">
      <c r="A20" s="287">
        <v>19.899999999999999</v>
      </c>
      <c r="B20" s="319" t="s">
        <v>1637</v>
      </c>
      <c r="C20" s="235" t="s">
        <v>85</v>
      </c>
      <c r="D20" s="234">
        <v>1</v>
      </c>
      <c r="E20" s="990">
        <v>0</v>
      </c>
      <c r="F20" s="237">
        <f>ROUND(D20*E20,0)</f>
        <v>0</v>
      </c>
      <c r="G20" s="2394"/>
      <c r="H20" s="2509"/>
      <c r="I20" s="2510"/>
    </row>
    <row r="21" spans="1:17" ht="30" customHeight="1">
      <c r="A21" s="290">
        <v>19.100000000000001</v>
      </c>
      <c r="B21" s="319" t="s">
        <v>580</v>
      </c>
      <c r="C21" s="235" t="s">
        <v>85</v>
      </c>
      <c r="D21" s="234">
        <v>1</v>
      </c>
      <c r="E21" s="990">
        <v>0</v>
      </c>
      <c r="F21" s="237">
        <f>ROUND(D21*E21,0)</f>
        <v>0</v>
      </c>
      <c r="G21" s="2394"/>
      <c r="H21" s="2509"/>
      <c r="I21" s="2510"/>
    </row>
    <row r="22" spans="1:17" s="574" customFormat="1" ht="20.100000000000001" customHeight="1">
      <c r="A22" s="2529" t="s">
        <v>1028</v>
      </c>
      <c r="B22" s="2530"/>
      <c r="C22" s="2530"/>
      <c r="D22" s="2530"/>
      <c r="E22" s="2530"/>
      <c r="F22" s="263">
        <f>SUM(F10:F21)</f>
        <v>0</v>
      </c>
      <c r="G22" s="2531"/>
      <c r="H22" s="2532"/>
      <c r="I22" s="2533"/>
    </row>
    <row r="23" spans="1:17" s="574" customFormat="1" ht="30" customHeight="1">
      <c r="A23" s="290">
        <v>19.11</v>
      </c>
      <c r="B23" s="575" t="s">
        <v>133</v>
      </c>
      <c r="C23" s="562" t="s">
        <v>85</v>
      </c>
      <c r="D23" s="234">
        <v>1</v>
      </c>
      <c r="E23" s="990">
        <v>0</v>
      </c>
      <c r="F23" s="237">
        <f>ROUND(D23*E23,0)</f>
        <v>0</v>
      </c>
      <c r="G23" s="2394"/>
      <c r="H23" s="2509"/>
      <c r="I23" s="2510"/>
    </row>
    <row r="24" spans="1:17" ht="30" customHeight="1">
      <c r="A24" s="290">
        <v>19.12</v>
      </c>
      <c r="B24" s="319" t="s">
        <v>707</v>
      </c>
      <c r="C24" s="235" t="s">
        <v>85</v>
      </c>
      <c r="D24" s="234">
        <v>1</v>
      </c>
      <c r="E24" s="562">
        <f>F40</f>
        <v>0</v>
      </c>
      <c r="F24" s="237">
        <f>ROUND(D24*E24,0)</f>
        <v>0</v>
      </c>
      <c r="G24" s="2394" t="s">
        <v>578</v>
      </c>
      <c r="H24" s="2509"/>
      <c r="I24" s="2510"/>
    </row>
    <row r="25" spans="1:17" ht="30" customHeight="1">
      <c r="A25" s="290">
        <v>19.13</v>
      </c>
      <c r="B25" s="319" t="s">
        <v>307</v>
      </c>
      <c r="C25" s="235" t="s">
        <v>85</v>
      </c>
      <c r="D25" s="234" t="s">
        <v>878</v>
      </c>
      <c r="E25" s="993">
        <v>0</v>
      </c>
      <c r="F25" s="237">
        <f>ROUND(E25*F22,0)</f>
        <v>0</v>
      </c>
      <c r="G25" s="2394"/>
      <c r="H25" s="2509"/>
      <c r="I25" s="2510"/>
    </row>
    <row r="26" spans="1:17" ht="30" customHeight="1">
      <c r="A26" s="290">
        <v>19.14</v>
      </c>
      <c r="B26" s="628" t="s">
        <v>92</v>
      </c>
      <c r="C26" s="562" t="s">
        <v>85</v>
      </c>
      <c r="D26" s="237" t="s">
        <v>878</v>
      </c>
      <c r="E26" s="993">
        <v>0</v>
      </c>
      <c r="F26" s="237">
        <f>ROUND(E26*F22,0)</f>
        <v>0</v>
      </c>
      <c r="G26" s="2394"/>
      <c r="H26" s="2509"/>
      <c r="I26" s="2510"/>
    </row>
    <row r="27" spans="1:17" ht="30" customHeight="1">
      <c r="A27" s="290">
        <v>19.149999999999999</v>
      </c>
      <c r="B27" s="319" t="s">
        <v>169</v>
      </c>
      <c r="C27" s="235" t="s">
        <v>85</v>
      </c>
      <c r="D27" s="234" t="s">
        <v>878</v>
      </c>
      <c r="E27" s="993">
        <v>0</v>
      </c>
      <c r="F27" s="237">
        <f>ROUND(E27*F22,0)</f>
        <v>0</v>
      </c>
      <c r="G27" s="2394"/>
      <c r="H27" s="2509"/>
      <c r="I27" s="2510"/>
    </row>
    <row r="28" spans="1:17" ht="20.100000000000001" customHeight="1">
      <c r="A28" s="2537" t="s">
        <v>640</v>
      </c>
      <c r="B28" s="2538"/>
      <c r="C28" s="2538"/>
      <c r="D28" s="2538"/>
      <c r="E28" s="2538"/>
      <c r="F28" s="263">
        <f>SUM(F23:F27)</f>
        <v>0</v>
      </c>
      <c r="G28" s="2531"/>
      <c r="H28" s="2532"/>
      <c r="I28" s="2533"/>
    </row>
    <row r="29" spans="1:17" ht="30" customHeight="1">
      <c r="A29" s="290">
        <v>19.16</v>
      </c>
      <c r="B29" s="628" t="s">
        <v>78</v>
      </c>
      <c r="C29" s="562" t="s">
        <v>85</v>
      </c>
      <c r="D29" s="237" t="s">
        <v>878</v>
      </c>
      <c r="E29" s="993">
        <v>0</v>
      </c>
      <c r="F29" s="237">
        <f>ROUND(E29*(F28+F22),0)</f>
        <v>0</v>
      </c>
      <c r="G29" s="2394"/>
      <c r="H29" s="2509"/>
      <c r="I29" s="2510"/>
    </row>
    <row r="30" spans="1:17" ht="20.100000000000001" customHeight="1" thickBot="1">
      <c r="A30" s="2543" t="s">
        <v>1029</v>
      </c>
      <c r="B30" s="2544"/>
      <c r="C30" s="2544"/>
      <c r="D30" s="2544"/>
      <c r="E30" s="2544"/>
      <c r="F30" s="264">
        <f>SUM(F22,F28:F29)</f>
        <v>0</v>
      </c>
      <c r="G30" s="2545"/>
      <c r="H30" s="2392"/>
      <c r="I30" s="2393"/>
    </row>
    <row r="31" spans="1:17" ht="20.100000000000001" customHeight="1" thickBot="1"/>
    <row r="32" spans="1:17" s="284" customFormat="1" ht="36.75" customHeight="1" thickBot="1">
      <c r="A32" s="2414" t="s">
        <v>82</v>
      </c>
      <c r="B32" s="2113"/>
      <c r="C32" s="296" t="s">
        <v>87</v>
      </c>
      <c r="D32" s="296" t="s">
        <v>101</v>
      </c>
      <c r="E32" s="296" t="s">
        <v>706</v>
      </c>
      <c r="F32" s="296" t="s">
        <v>102</v>
      </c>
      <c r="G32" s="296" t="s">
        <v>164</v>
      </c>
      <c r="H32" s="296" t="s">
        <v>575</v>
      </c>
      <c r="I32" s="297" t="s">
        <v>576</v>
      </c>
    </row>
    <row r="33" spans="1:9" s="284" customFormat="1" ht="20.100000000000001" customHeight="1">
      <c r="A33" s="2525" t="s">
        <v>1031</v>
      </c>
      <c r="B33" s="2526"/>
      <c r="C33" s="298" t="s">
        <v>141</v>
      </c>
      <c r="D33" s="1002">
        <v>0</v>
      </c>
      <c r="E33" s="1002">
        <v>0</v>
      </c>
      <c r="F33" s="260">
        <f>E33*D33</f>
        <v>0</v>
      </c>
      <c r="G33" s="1026"/>
      <c r="H33" s="299"/>
      <c r="I33" s="1005">
        <v>0</v>
      </c>
    </row>
    <row r="34" spans="1:9" s="284" customFormat="1" ht="20.100000000000001" customHeight="1">
      <c r="A34" s="2527" t="s">
        <v>1032</v>
      </c>
      <c r="B34" s="2528"/>
      <c r="C34" s="300" t="s">
        <v>141</v>
      </c>
      <c r="D34" s="1003">
        <v>0</v>
      </c>
      <c r="E34" s="1003">
        <v>0</v>
      </c>
      <c r="F34" s="261">
        <f>E34*D34</f>
        <v>0</v>
      </c>
      <c r="G34" s="1027"/>
      <c r="H34" s="301"/>
      <c r="I34" s="1006">
        <v>0</v>
      </c>
    </row>
    <row r="35" spans="1:9" s="284" customFormat="1" ht="20.100000000000001" customHeight="1">
      <c r="A35" s="2535" t="s">
        <v>159</v>
      </c>
      <c r="B35" s="2536"/>
      <c r="C35" s="300" t="s">
        <v>141</v>
      </c>
      <c r="D35" s="1003">
        <v>0</v>
      </c>
      <c r="E35" s="1003">
        <v>0</v>
      </c>
      <c r="F35" s="261">
        <f>E35*D35</f>
        <v>0</v>
      </c>
      <c r="G35" s="1027"/>
      <c r="H35" s="301"/>
      <c r="I35" s="1006">
        <v>0</v>
      </c>
    </row>
    <row r="36" spans="1:9" s="284" customFormat="1" ht="20.100000000000001" customHeight="1">
      <c r="A36" s="2527" t="s">
        <v>231</v>
      </c>
      <c r="B36" s="2528"/>
      <c r="C36" s="300" t="s">
        <v>141</v>
      </c>
      <c r="D36" s="1003">
        <v>0</v>
      </c>
      <c r="E36" s="1003">
        <v>0</v>
      </c>
      <c r="F36" s="261">
        <f>E36*D36</f>
        <v>0</v>
      </c>
      <c r="G36" s="1027"/>
      <c r="H36" s="301"/>
      <c r="I36" s="1006">
        <v>0</v>
      </c>
    </row>
    <row r="37" spans="1:9" s="284" customFormat="1" ht="20.100000000000001" customHeight="1" thickBot="1">
      <c r="A37" s="2408" t="s">
        <v>238</v>
      </c>
      <c r="B37" s="2409"/>
      <c r="C37" s="302"/>
      <c r="D37" s="302"/>
      <c r="E37" s="302"/>
      <c r="F37" s="265">
        <f>SUM(F33:F36)</f>
        <v>0</v>
      </c>
      <c r="G37" s="1028"/>
      <c r="H37" s="576" t="s">
        <v>1402</v>
      </c>
      <c r="I37" s="266">
        <f>SUM(I33:I36)</f>
        <v>0</v>
      </c>
    </row>
    <row r="38" spans="1:9" s="284" customFormat="1" ht="20.100000000000001" customHeight="1" thickTop="1">
      <c r="A38" s="2410" t="s">
        <v>861</v>
      </c>
      <c r="B38" s="2411"/>
      <c r="C38" s="298" t="s">
        <v>141</v>
      </c>
      <c r="D38" s="1002">
        <v>0</v>
      </c>
      <c r="E38" s="1002">
        <v>0</v>
      </c>
      <c r="F38" s="260">
        <f>E38*D38</f>
        <v>0</v>
      </c>
      <c r="G38" s="2539" t="s">
        <v>1403</v>
      </c>
      <c r="H38" s="2540"/>
      <c r="I38" s="310" t="s">
        <v>1116</v>
      </c>
    </row>
    <row r="39" spans="1:9" s="284" customFormat="1" ht="20.100000000000001" customHeight="1" thickBot="1">
      <c r="A39" s="2412" t="s">
        <v>155</v>
      </c>
      <c r="B39" s="2413"/>
      <c r="C39" s="303" t="s">
        <v>141</v>
      </c>
      <c r="D39" s="1004">
        <v>0</v>
      </c>
      <c r="E39" s="1004">
        <v>0</v>
      </c>
      <c r="F39" s="262">
        <f>E39*D39</f>
        <v>0</v>
      </c>
      <c r="G39" s="2541" t="s">
        <v>1404</v>
      </c>
      <c r="H39" s="2542"/>
      <c r="I39" s="311" t="s">
        <v>1116</v>
      </c>
    </row>
    <row r="40" spans="1:9" s="305" customFormat="1" ht="20.100000000000001" customHeight="1" thickTop="1" thickBot="1">
      <c r="A40" s="2092" t="s">
        <v>156</v>
      </c>
      <c r="B40" s="2093"/>
      <c r="C40" s="304"/>
      <c r="D40" s="304"/>
      <c r="E40" s="304"/>
      <c r="F40" s="267">
        <f>SUM(F37:F39)</f>
        <v>0</v>
      </c>
      <c r="G40" s="1030"/>
      <c r="H40" s="577" t="s">
        <v>1414</v>
      </c>
      <c r="I40" s="313">
        <f>I37</f>
        <v>0</v>
      </c>
    </row>
    <row r="41" spans="1:9" s="284" customFormat="1" ht="15.6">
      <c r="A41" s="306"/>
      <c r="C41" s="307"/>
      <c r="D41" s="307"/>
      <c r="E41" s="307"/>
      <c r="F41" s="364" t="s">
        <v>1182</v>
      </c>
      <c r="G41" s="364"/>
      <c r="H41" s="4"/>
      <c r="I41" s="364" t="s">
        <v>1405</v>
      </c>
    </row>
  </sheetData>
  <mergeCells count="48">
    <mergeCell ref="O13:O14"/>
    <mergeCell ref="A40:B40"/>
    <mergeCell ref="A35:B35"/>
    <mergeCell ref="A36:B36"/>
    <mergeCell ref="A37:B37"/>
    <mergeCell ref="A38:B38"/>
    <mergeCell ref="G27:I27"/>
    <mergeCell ref="A28:E28"/>
    <mergeCell ref="G28:I28"/>
    <mergeCell ref="G38:H38"/>
    <mergeCell ref="A39:B39"/>
    <mergeCell ref="G39:H39"/>
    <mergeCell ref="G29:I29"/>
    <mergeCell ref="A30:E30"/>
    <mergeCell ref="G30:I30"/>
    <mergeCell ref="A32:B32"/>
    <mergeCell ref="A33:B33"/>
    <mergeCell ref="A34:B34"/>
    <mergeCell ref="A22:E22"/>
    <mergeCell ref="G22:I22"/>
    <mergeCell ref="G24:I24"/>
    <mergeCell ref="G25:I25"/>
    <mergeCell ref="G26:I26"/>
    <mergeCell ref="G23:I23"/>
    <mergeCell ref="G12:I12"/>
    <mergeCell ref="G13:I13"/>
    <mergeCell ref="G14:I14"/>
    <mergeCell ref="G15:I15"/>
    <mergeCell ref="G19:I19"/>
    <mergeCell ref="G20:I20"/>
    <mergeCell ref="G21:I21"/>
    <mergeCell ref="A16:A18"/>
    <mergeCell ref="B16:B18"/>
    <mergeCell ref="F16:F18"/>
    <mergeCell ref="G16:I18"/>
    <mergeCell ref="E16:E17"/>
    <mergeCell ref="G11:I11"/>
    <mergeCell ref="A4:B4"/>
    <mergeCell ref="C4:F4"/>
    <mergeCell ref="G4:I4"/>
    <mergeCell ref="A5:B5"/>
    <mergeCell ref="C5:F5"/>
    <mergeCell ref="G5:I5"/>
    <mergeCell ref="A6:B6"/>
    <mergeCell ref="C6:F6"/>
    <mergeCell ref="G6:I6"/>
    <mergeCell ref="G9:I9"/>
    <mergeCell ref="G10:I10"/>
  </mergeCells>
  <conditionalFormatting sqref="K15:P15">
    <cfRule type="expression" dxfId="2" priority="1">
      <formula>$D$17="Low Range"</formula>
    </cfRule>
  </conditionalFormatting>
  <conditionalFormatting sqref="K16:P16">
    <cfRule type="expression" dxfId="1" priority="3">
      <formula>$D$17="Mid Range"</formula>
    </cfRule>
  </conditionalFormatting>
  <conditionalFormatting sqref="K17:P17">
    <cfRule type="expression" dxfId="0" priority="2">
      <formula>$D$17="Upper Range"</formula>
    </cfRule>
  </conditionalFormatting>
  <dataValidations count="3">
    <dataValidation type="decimal" operator="greaterThanOrEqual" allowBlank="1" showInputMessage="1" showErrorMessage="1" error="Input a positive number to an accuracy of 2 decimal places." sqref="D16" xr:uid="{DC84CA09-DD78-4894-BBCB-59F557744352}">
      <formula1>0</formula1>
    </dataValidation>
    <dataValidation type="list" allowBlank="1" showInputMessage="1" showErrorMessage="1" sqref="H33:H36" xr:uid="{FE45D507-41E7-4235-A641-A5819563D2C7}">
      <formula1>yesno</formula1>
    </dataValidation>
    <dataValidation type="list" allowBlank="1" showInputMessage="1" showErrorMessage="1" prompt="What is the estimated complexity of the S&amp;PM project?" sqref="D17" xr:uid="{A41C8F26-DDD2-4638-A8A9-2815BC3F8420}">
      <formula1>$K$15:$K$17</formula1>
    </dataValidation>
  </dataValidations>
  <printOptions horizontalCentered="1"/>
  <pageMargins left="0.5" right="0.5" top="1" bottom="0.86" header="0.5" footer="0.34"/>
  <pageSetup fitToHeight="0" orientation="landscape" r:id="rId1"/>
  <headerFooter alignWithMargins="0">
    <oddHeader>&amp;C&amp;"Arial,Bold"&amp;12&amp;UProject Activity 19: Signing and Pavement Marking Analysis</oddHeader>
    <oddFooter>&amp;L&amp;F
&amp;A&amp;CPage &amp;P of &amp;N&amp;R&amp;D</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3C8B-AA42-404C-B2F6-DADDD65629F0}">
  <sheetPr codeName="Sheet37"/>
  <dimension ref="A1:AO32"/>
  <sheetViews>
    <sheetView showGridLines="0" topLeftCell="B1" zoomScale="85" zoomScaleNormal="85" workbookViewId="0">
      <selection activeCell="B1" sqref="B1:C3"/>
    </sheetView>
  </sheetViews>
  <sheetFormatPr defaultColWidth="9.109375" defaultRowHeight="15.6"/>
  <cols>
    <col min="1" max="1" width="12.88671875" style="1105" hidden="1" customWidth="1"/>
    <col min="2" max="2" width="6.88671875" style="1112" customWidth="1"/>
    <col min="3" max="3" width="50.77734375" style="1113" customWidth="1"/>
    <col min="4" max="4" width="1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5" width="9.88671875" style="366" hidden="1" customWidth="1"/>
    <col min="16" max="24" width="12.77734375" style="366" hidden="1" customWidth="1"/>
    <col min="25" max="29" width="12.77734375" style="1104" hidden="1" customWidth="1"/>
    <col min="30" max="35" width="9.109375" style="1104"/>
    <col min="36" max="16384" width="9.109375" style="1105"/>
  </cols>
  <sheetData>
    <row r="1" spans="1:41" s="1103" customFormat="1" ht="15" customHeight="1">
      <c r="B1" s="2161" t="s">
        <v>592</v>
      </c>
      <c r="C1" s="2162"/>
      <c r="D1" s="2158" t="s">
        <v>2574</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1"/>
      <c r="V1" s="1170"/>
      <c r="W1" s="1170"/>
      <c r="X1" s="1170"/>
      <c r="Y1" s="1175"/>
      <c r="Z1" s="1175"/>
      <c r="AA1" s="1175"/>
      <c r="AB1" s="1175"/>
      <c r="AC1" s="1126"/>
      <c r="AD1" s="1126"/>
      <c r="AE1" s="1126"/>
      <c r="AF1" s="1126"/>
      <c r="AG1" s="1126"/>
      <c r="AH1" s="1126"/>
      <c r="AI1" s="1126"/>
    </row>
    <row r="2" spans="1:41"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1"/>
      <c r="V2" s="1170"/>
      <c r="W2" s="1170"/>
      <c r="X2" s="1170"/>
      <c r="Y2" s="1175"/>
      <c r="Z2" s="1175"/>
      <c r="AA2" s="1175"/>
      <c r="AB2" s="1175"/>
      <c r="AC2" s="1126"/>
      <c r="AD2" s="1126"/>
      <c r="AE2" s="1126"/>
      <c r="AF2" s="1126"/>
      <c r="AG2" s="1126"/>
      <c r="AH2" s="1126"/>
      <c r="AI2" s="1126"/>
    </row>
    <row r="3" spans="1:41"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1"/>
      <c r="V3" s="1174"/>
      <c r="W3" s="1174"/>
      <c r="X3" s="1174"/>
      <c r="Y3" s="1228"/>
      <c r="Z3" s="1228"/>
      <c r="AA3" s="1228"/>
      <c r="AB3" s="1228"/>
      <c r="AC3" s="1131"/>
      <c r="AD3" s="1131"/>
      <c r="AE3" s="1131"/>
      <c r="AF3" s="1131"/>
      <c r="AG3" s="1131"/>
      <c r="AH3" s="1131"/>
      <c r="AI3" s="1131"/>
    </row>
    <row r="4" spans="1:41"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1"/>
      <c r="V4" s="1174"/>
      <c r="W4" s="1174"/>
      <c r="X4" s="1174"/>
      <c r="Y4" s="1228"/>
      <c r="Z4" s="1228"/>
      <c r="AA4" s="1228"/>
      <c r="AB4" s="1228"/>
      <c r="AC4" s="1131"/>
      <c r="AD4" s="1131"/>
      <c r="AE4" s="1131"/>
      <c r="AF4" s="1131"/>
      <c r="AG4" s="1131"/>
      <c r="AH4" s="1131"/>
      <c r="AI4" s="1131"/>
    </row>
    <row r="5" spans="1:41" s="1086" customFormat="1" ht="30" customHeight="1">
      <c r="B5" s="2226" t="s">
        <v>1400</v>
      </c>
      <c r="C5" s="2227"/>
      <c r="D5" s="2228"/>
      <c r="E5" s="2228"/>
      <c r="F5" s="2228"/>
      <c r="G5" s="2228"/>
      <c r="H5" s="2228"/>
      <c r="I5" s="2228"/>
      <c r="J5" s="2228"/>
      <c r="K5" s="1087"/>
      <c r="L5" s="2278" t="s">
        <v>1820</v>
      </c>
      <c r="M5" s="1175"/>
      <c r="N5" s="1174"/>
      <c r="O5" s="1174"/>
      <c r="P5" s="1174"/>
      <c r="Q5" s="1229"/>
      <c r="R5" s="1229"/>
      <c r="S5" s="1229"/>
      <c r="T5" s="1229"/>
      <c r="U5" s="1229"/>
      <c r="V5" s="1174"/>
      <c r="W5" s="1174"/>
      <c r="X5" s="1174"/>
      <c r="Y5" s="1228"/>
      <c r="Z5" s="1228"/>
      <c r="AA5" s="1228"/>
      <c r="AB5" s="1228"/>
      <c r="AC5" s="1131"/>
      <c r="AD5" s="1131"/>
      <c r="AE5" s="1131"/>
      <c r="AF5" s="1131"/>
      <c r="AG5" s="1131"/>
      <c r="AH5" s="1131"/>
      <c r="AI5" s="1131"/>
    </row>
    <row r="6" spans="1:41" s="1086" customFormat="1" ht="30" customHeight="1" thickBot="1">
      <c r="B6" s="2229" t="s">
        <v>1399</v>
      </c>
      <c r="C6" s="2230"/>
      <c r="D6" s="2231"/>
      <c r="E6" s="2231"/>
      <c r="F6" s="2231"/>
      <c r="G6" s="2231"/>
      <c r="H6" s="2231"/>
      <c r="I6" s="2231"/>
      <c r="J6" s="2231"/>
      <c r="K6" s="1088"/>
      <c r="L6" s="2279"/>
      <c r="M6" s="1175"/>
      <c r="N6" s="1174"/>
      <c r="O6" s="1174"/>
      <c r="P6" s="1174"/>
      <c r="Q6" s="1229"/>
      <c r="R6" s="1229"/>
      <c r="S6" s="1229"/>
      <c r="T6" s="1229"/>
      <c r="U6" s="1229"/>
      <c r="V6" s="1174"/>
      <c r="W6" s="1174"/>
      <c r="X6" s="1174"/>
      <c r="Y6" s="1228"/>
      <c r="Z6" s="1228"/>
      <c r="AA6" s="1228"/>
      <c r="AB6" s="1228"/>
      <c r="AC6" s="1131"/>
      <c r="AD6" s="1131"/>
      <c r="AE6" s="1131"/>
      <c r="AF6" s="1131"/>
      <c r="AG6" s="1131"/>
      <c r="AH6" s="1131"/>
      <c r="AI6" s="1131"/>
    </row>
    <row r="7" spans="1:41" s="1086" customFormat="1" ht="15" customHeight="1">
      <c r="B7" s="1140" t="s">
        <v>1430</v>
      </c>
      <c r="C7" s="1210"/>
      <c r="D7" s="1211"/>
      <c r="E7" s="1211"/>
      <c r="F7" s="1211"/>
      <c r="G7" s="1211"/>
      <c r="H7" s="1211"/>
      <c r="I7" s="1211"/>
      <c r="J7" s="1211"/>
      <c r="K7" s="1212"/>
      <c r="L7" s="2279"/>
      <c r="M7" s="1175"/>
      <c r="N7" s="1174"/>
      <c r="O7" s="1174"/>
      <c r="P7" s="1174"/>
      <c r="Q7" s="1174"/>
      <c r="R7" s="1174"/>
      <c r="S7" s="1174"/>
      <c r="T7" s="1174"/>
      <c r="U7" s="1174"/>
      <c r="V7" s="1174"/>
      <c r="W7" s="1174"/>
      <c r="X7" s="1174"/>
      <c r="Y7" s="1228"/>
      <c r="Z7" s="1228"/>
      <c r="AA7" s="1228"/>
      <c r="AB7" s="1228"/>
      <c r="AC7" s="1131"/>
      <c r="AD7" s="1131"/>
      <c r="AE7" s="1131"/>
      <c r="AF7" s="1131"/>
      <c r="AG7" s="1131"/>
      <c r="AH7" s="1131"/>
      <c r="AI7" s="1131"/>
    </row>
    <row r="8" spans="1:41" s="1086" customFormat="1" ht="15" customHeight="1" thickBot="1">
      <c r="B8" s="1213"/>
      <c r="C8" s="1214"/>
      <c r="D8" s="1215"/>
      <c r="E8" s="1215"/>
      <c r="F8" s="1215"/>
      <c r="G8" s="1215"/>
      <c r="H8" s="1215"/>
      <c r="I8" s="1215"/>
      <c r="J8" s="1215"/>
      <c r="K8" s="1216"/>
      <c r="L8" s="2279"/>
      <c r="M8" s="1175"/>
      <c r="N8" s="1174"/>
      <c r="O8" s="1174"/>
      <c r="P8" s="1174"/>
      <c r="Q8" s="1174"/>
      <c r="R8" s="1174"/>
      <c r="S8" s="1174"/>
      <c r="T8" s="1174"/>
      <c r="U8" s="1174"/>
      <c r="V8" s="1174"/>
      <c r="W8" s="1174"/>
      <c r="X8" s="1174"/>
      <c r="Y8" s="1228"/>
      <c r="Z8" s="1228"/>
      <c r="AA8" s="1228"/>
      <c r="AB8" s="1228"/>
      <c r="AC8" s="1131"/>
      <c r="AD8" s="1131"/>
      <c r="AE8" s="1131"/>
      <c r="AF8" s="1131"/>
      <c r="AG8" s="1131"/>
      <c r="AH8" s="1131"/>
      <c r="AI8" s="1131"/>
      <c r="AJ8" s="1131"/>
      <c r="AK8" s="1131"/>
      <c r="AL8" s="1131"/>
      <c r="AM8" s="1131"/>
      <c r="AN8" s="1131"/>
      <c r="AO8" s="1131"/>
    </row>
    <row r="9" spans="1:41" s="1086" customFormat="1" ht="30" customHeight="1">
      <c r="B9" s="2251" t="s">
        <v>79</v>
      </c>
      <c r="C9" s="2253" t="s">
        <v>190</v>
      </c>
      <c r="D9" s="2182" t="s">
        <v>1821</v>
      </c>
      <c r="E9" s="2183"/>
      <c r="F9" s="2184"/>
      <c r="G9" s="2255" t="s">
        <v>1822</v>
      </c>
      <c r="H9" s="2255"/>
      <c r="I9" s="2255"/>
      <c r="J9" s="2255"/>
      <c r="K9" s="1148" t="s">
        <v>1823</v>
      </c>
      <c r="L9" s="2279"/>
      <c r="M9" s="1175"/>
      <c r="N9" s="1883"/>
      <c r="O9" s="2195" t="s">
        <v>190</v>
      </c>
      <c r="P9" s="1355"/>
      <c r="Q9" s="2238" t="s">
        <v>1870</v>
      </c>
      <c r="R9" s="2238"/>
      <c r="S9" s="2238"/>
      <c r="T9" s="1356"/>
      <c r="U9" s="2238" t="s">
        <v>1915</v>
      </c>
      <c r="V9" s="2238"/>
      <c r="W9" s="2240"/>
      <c r="X9" s="2239" t="s">
        <v>1961</v>
      </c>
      <c r="Y9" s="2238"/>
      <c r="Z9" s="2238"/>
      <c r="AA9" s="2239" t="s">
        <v>1862</v>
      </c>
      <c r="AB9" s="2238"/>
      <c r="AC9" s="2240"/>
      <c r="AD9" s="1131"/>
      <c r="AE9" s="1131"/>
      <c r="AF9" s="1131"/>
      <c r="AG9" s="1131"/>
      <c r="AH9" s="1131"/>
      <c r="AI9" s="1131"/>
      <c r="AJ9" s="1131"/>
      <c r="AK9" s="1131"/>
      <c r="AL9" s="1131"/>
      <c r="AM9" s="1131"/>
      <c r="AN9" s="1131"/>
      <c r="AO9" s="1131"/>
    </row>
    <row r="10" spans="1:41" s="1104" customFormat="1" ht="30" customHeight="1" thickBot="1">
      <c r="B10" s="2556"/>
      <c r="C10" s="2550"/>
      <c r="D10" s="1149" t="s">
        <v>1824</v>
      </c>
      <c r="E10" s="1149" t="s">
        <v>87</v>
      </c>
      <c r="F10" s="1149" t="s">
        <v>1825</v>
      </c>
      <c r="G10" s="1149" t="s">
        <v>1826</v>
      </c>
      <c r="H10" s="1149" t="s">
        <v>1827</v>
      </c>
      <c r="I10" s="1149" t="s">
        <v>1196</v>
      </c>
      <c r="J10" s="1149" t="s">
        <v>1837</v>
      </c>
      <c r="K10" s="1151" t="s">
        <v>1829</v>
      </c>
      <c r="L10" s="2306"/>
      <c r="M10" s="1175"/>
      <c r="N10" s="1883"/>
      <c r="O10" s="2307"/>
      <c r="P10" s="1287" t="s">
        <v>1927</v>
      </c>
      <c r="Q10" s="1241" t="s">
        <v>1859</v>
      </c>
      <c r="R10" s="1241" t="s">
        <v>1860</v>
      </c>
      <c r="S10" s="1241" t="s">
        <v>1861</v>
      </c>
      <c r="T10" s="1242" t="s">
        <v>1928</v>
      </c>
      <c r="U10" s="1241" t="s">
        <v>1884</v>
      </c>
      <c r="V10" s="1241" t="s">
        <v>1833</v>
      </c>
      <c r="W10" s="1242" t="s">
        <v>1834</v>
      </c>
      <c r="X10" s="1287" t="s">
        <v>1929</v>
      </c>
      <c r="Y10" s="1241" t="s">
        <v>1930</v>
      </c>
      <c r="Z10" s="1241" t="s">
        <v>1931</v>
      </c>
      <c r="AA10" s="1287" t="s">
        <v>1932</v>
      </c>
      <c r="AB10" s="1241" t="s">
        <v>1933</v>
      </c>
      <c r="AC10" s="1242" t="s">
        <v>1934</v>
      </c>
      <c r="AD10" s="1131"/>
      <c r="AE10" s="1131"/>
      <c r="AF10" s="1131"/>
      <c r="AG10" s="1131"/>
      <c r="AH10" s="1131"/>
      <c r="AI10" s="1131"/>
      <c r="AJ10" s="1131"/>
      <c r="AK10" s="1131"/>
      <c r="AL10" s="1131"/>
      <c r="AM10" s="1131"/>
      <c r="AN10" s="1131"/>
      <c r="AO10" s="1131"/>
    </row>
    <row r="11" spans="1:41" ht="30" customHeight="1">
      <c r="A11" s="1132" t="s">
        <v>2002</v>
      </c>
      <c r="B11" s="2241">
        <v>20.100000000000001</v>
      </c>
      <c r="C11" s="1217" t="s">
        <v>94</v>
      </c>
      <c r="D11" s="1585"/>
      <c r="E11" s="1240">
        <v>0</v>
      </c>
      <c r="F11" s="1586"/>
      <c r="G11" s="1098">
        <f>IF(E11=1,X11,0)</f>
        <v>0</v>
      </c>
      <c r="H11" s="1240">
        <v>0</v>
      </c>
      <c r="I11" s="1240">
        <v>0</v>
      </c>
      <c r="J11" s="1240">
        <v>0</v>
      </c>
      <c r="K11" s="1109"/>
      <c r="L11" s="2557" t="s">
        <v>1883</v>
      </c>
      <c r="M11" s="1170"/>
      <c r="N11" s="1235"/>
      <c r="O11" s="2274">
        <v>20.100000000000001</v>
      </c>
      <c r="P11" s="1450"/>
      <c r="Q11" s="1189"/>
      <c r="R11" s="1189"/>
      <c r="S11" s="1337"/>
      <c r="T11" s="1374"/>
      <c r="U11" s="1188"/>
      <c r="V11" s="1363"/>
      <c r="W11" s="1190"/>
      <c r="X11" s="1188">
        <v>4</v>
      </c>
      <c r="Y11" s="1189"/>
      <c r="Z11" s="1337"/>
      <c r="AA11" s="1188"/>
      <c r="AB11" s="1189"/>
      <c r="AC11" s="1344"/>
      <c r="AD11" s="1131"/>
      <c r="AE11" s="1131"/>
      <c r="AF11" s="1131"/>
      <c r="AG11" s="1131"/>
      <c r="AH11" s="1131"/>
      <c r="AI11" s="1131"/>
      <c r="AJ11" s="1131"/>
      <c r="AK11" s="1131"/>
      <c r="AL11" s="1131"/>
      <c r="AM11" s="1131"/>
      <c r="AN11" s="1131"/>
      <c r="AO11" s="1131"/>
    </row>
    <row r="12" spans="1:41" ht="30" customHeight="1">
      <c r="A12" s="1132" t="s">
        <v>2003</v>
      </c>
      <c r="B12" s="2242"/>
      <c r="C12" s="1218" t="s">
        <v>1838</v>
      </c>
      <c r="D12" s="1884"/>
      <c r="E12" s="1221">
        <v>0</v>
      </c>
      <c r="F12" s="1403"/>
      <c r="G12" s="1238">
        <f>IF(E11=1,IF(E12=1,X12,0),0)</f>
        <v>0</v>
      </c>
      <c r="H12" s="1658">
        <v>0</v>
      </c>
      <c r="I12" s="1658">
        <v>0</v>
      </c>
      <c r="J12" s="1658">
        <v>0</v>
      </c>
      <c r="K12" s="1245"/>
      <c r="L12" s="2558"/>
      <c r="M12" s="1170"/>
      <c r="N12" s="1235"/>
      <c r="O12" s="2553"/>
      <c r="P12" s="1334"/>
      <c r="Q12" s="1195"/>
      <c r="R12" s="1195"/>
      <c r="S12" s="1198"/>
      <c r="T12" s="1253"/>
      <c r="U12" s="1197"/>
      <c r="V12" s="1254"/>
      <c r="W12" s="1196"/>
      <c r="X12" s="1194">
        <v>2</v>
      </c>
      <c r="Y12" s="1195"/>
      <c r="Z12" s="1341"/>
      <c r="AA12" s="1194"/>
      <c r="AB12" s="1195"/>
      <c r="AC12" s="1348"/>
      <c r="AF12" s="1132"/>
      <c r="AG12" s="1132"/>
      <c r="AH12" s="1132"/>
    </row>
    <row r="13" spans="1:41" ht="30" customHeight="1">
      <c r="A13" s="1132" t="s">
        <v>2004</v>
      </c>
      <c r="B13" s="256">
        <v>20.2</v>
      </c>
      <c r="C13" s="281" t="s">
        <v>229</v>
      </c>
      <c r="D13" s="1220"/>
      <c r="E13" s="1221">
        <v>0</v>
      </c>
      <c r="F13" s="1130"/>
      <c r="G13" s="1238">
        <f>IF(E13=1,IF(F13="Simple",U13,(IF(F13="Standard",V13,(IF(F13="Complex",W13,0))))),0)</f>
        <v>0</v>
      </c>
      <c r="H13" s="1221">
        <v>0</v>
      </c>
      <c r="I13" s="1221">
        <v>0</v>
      </c>
      <c r="J13" s="1221">
        <v>0</v>
      </c>
      <c r="K13" s="1245"/>
      <c r="L13" s="2558"/>
      <c r="M13" s="1170"/>
      <c r="N13" s="1235"/>
      <c r="O13" s="1261">
        <v>20.2</v>
      </c>
      <c r="P13" s="1389"/>
      <c r="Q13" s="1179"/>
      <c r="R13" s="1179"/>
      <c r="S13" s="1342"/>
      <c r="T13" s="1181"/>
      <c r="U13" s="1182">
        <v>6</v>
      </c>
      <c r="V13" s="1255">
        <v>9</v>
      </c>
      <c r="W13" s="1180">
        <v>12</v>
      </c>
      <c r="X13" s="1178"/>
      <c r="Y13" s="1179"/>
      <c r="Z13" s="1321"/>
      <c r="AA13" s="1178"/>
      <c r="AB13" s="1179"/>
      <c r="AC13" s="1289"/>
      <c r="AF13" s="1132"/>
      <c r="AG13" s="1132"/>
      <c r="AH13" s="1132"/>
    </row>
    <row r="14" spans="1:41" ht="30" customHeight="1">
      <c r="A14" s="1132" t="s">
        <v>2005</v>
      </c>
      <c r="B14" s="256">
        <v>20.3</v>
      </c>
      <c r="C14" s="281" t="s">
        <v>95</v>
      </c>
      <c r="D14" s="1220"/>
      <c r="E14" s="1221">
        <v>0</v>
      </c>
      <c r="F14" s="1220"/>
      <c r="G14" s="1238">
        <f>IF(E14=1,X14,0)</f>
        <v>0</v>
      </c>
      <c r="H14" s="1221">
        <v>0</v>
      </c>
      <c r="I14" s="1221">
        <v>0</v>
      </c>
      <c r="J14" s="1221">
        <v>0</v>
      </c>
      <c r="K14" s="1245"/>
      <c r="L14" s="2558"/>
      <c r="M14" s="1170"/>
      <c r="N14" s="1235"/>
      <c r="O14" s="1261">
        <v>20.3</v>
      </c>
      <c r="P14" s="1389"/>
      <c r="Q14" s="1179"/>
      <c r="R14" s="1179"/>
      <c r="S14" s="1321"/>
      <c r="T14" s="1180"/>
      <c r="U14" s="1178"/>
      <c r="V14" s="1256"/>
      <c r="W14" s="1181"/>
      <c r="X14" s="1178">
        <v>6</v>
      </c>
      <c r="Y14" s="1179"/>
      <c r="Z14" s="1321"/>
      <c r="AA14" s="1178"/>
      <c r="AB14" s="1179"/>
      <c r="AC14" s="1289"/>
      <c r="AD14" s="1132"/>
      <c r="AE14" s="1132"/>
      <c r="AF14" s="1132"/>
      <c r="AG14" s="1132"/>
      <c r="AH14" s="1132"/>
    </row>
    <row r="15" spans="1:41" ht="30" customHeight="1">
      <c r="A15" s="1132" t="s">
        <v>2006</v>
      </c>
      <c r="B15" s="2120">
        <v>20.399999999999999</v>
      </c>
      <c r="C15" s="2122" t="s">
        <v>96</v>
      </c>
      <c r="D15" s="1238" t="s">
        <v>1830</v>
      </c>
      <c r="E15" s="1133">
        <v>0</v>
      </c>
      <c r="F15" s="1130"/>
      <c r="G15" s="1238">
        <f>ROUNDUP(ROUND(E15,2)*(IF(F15="Low",Q15,(IF(F15="Mid",R15,(IF(F15="Upper",S15,0)))))),0)</f>
        <v>0</v>
      </c>
      <c r="H15" s="1221">
        <v>0</v>
      </c>
      <c r="I15" s="1221">
        <v>0</v>
      </c>
      <c r="J15" s="1221">
        <v>0</v>
      </c>
      <c r="K15" s="1245"/>
      <c r="L15" s="2558"/>
      <c r="M15" s="1170"/>
      <c r="N15" s="1235"/>
      <c r="O15" s="2547">
        <v>20.399999999999999</v>
      </c>
      <c r="P15" s="1433"/>
      <c r="Q15" s="1412">
        <v>14</v>
      </c>
      <c r="R15" s="1412">
        <v>21</v>
      </c>
      <c r="S15" s="1413">
        <v>21</v>
      </c>
      <c r="T15" s="1414"/>
      <c r="U15" s="1410"/>
      <c r="V15" s="1415"/>
      <c r="W15" s="1416"/>
      <c r="X15" s="1410"/>
      <c r="Y15" s="1412"/>
      <c r="Z15" s="1413"/>
      <c r="AA15" s="1410"/>
      <c r="AB15" s="1412"/>
      <c r="AC15" s="1446"/>
    </row>
    <row r="16" spans="1:41" ht="27.6">
      <c r="A16" s="1132" t="s">
        <v>2007</v>
      </c>
      <c r="B16" s="2514"/>
      <c r="C16" s="2470"/>
      <c r="D16" s="1238" t="s">
        <v>2021</v>
      </c>
      <c r="E16" s="1092">
        <v>0</v>
      </c>
      <c r="F16" s="1220"/>
      <c r="G16" s="1238">
        <f>IF(E15&gt;0,E16*X16,0)</f>
        <v>0</v>
      </c>
      <c r="H16" s="1221">
        <v>0</v>
      </c>
      <c r="I16" s="1221">
        <v>0</v>
      </c>
      <c r="J16" s="1221">
        <v>0</v>
      </c>
      <c r="K16" s="1245"/>
      <c r="L16" s="2558"/>
      <c r="M16" s="1170"/>
      <c r="N16" s="1235"/>
      <c r="O16" s="2548"/>
      <c r="P16" s="1444"/>
      <c r="Q16" s="1192"/>
      <c r="R16" s="1192"/>
      <c r="S16" s="1193"/>
      <c r="T16" s="1418"/>
      <c r="U16" s="1417"/>
      <c r="V16" s="1419"/>
      <c r="W16" s="1420"/>
      <c r="X16" s="1417">
        <v>2</v>
      </c>
      <c r="Y16" s="1192"/>
      <c r="Z16" s="1193"/>
      <c r="AA16" s="1417"/>
      <c r="AB16" s="1192"/>
      <c r="AC16" s="1447"/>
    </row>
    <row r="17" spans="1:35" ht="30" customHeight="1">
      <c r="A17" s="1132" t="s">
        <v>2008</v>
      </c>
      <c r="B17" s="2514"/>
      <c r="C17" s="2470"/>
      <c r="D17" s="1238" t="s">
        <v>2022</v>
      </c>
      <c r="E17" s="1092">
        <v>0</v>
      </c>
      <c r="F17" s="1220"/>
      <c r="G17" s="1238">
        <f>IF(E15&gt;0,E17*X17,0)</f>
        <v>0</v>
      </c>
      <c r="H17" s="1221">
        <v>0</v>
      </c>
      <c r="I17" s="1221">
        <v>0</v>
      </c>
      <c r="J17" s="1221">
        <v>0</v>
      </c>
      <c r="K17" s="1245"/>
      <c r="L17" s="2558"/>
      <c r="M17" s="1170"/>
      <c r="N17" s="1235"/>
      <c r="O17" s="2548"/>
      <c r="P17" s="1449"/>
      <c r="Q17" s="1441"/>
      <c r="R17" s="1441"/>
      <c r="S17" s="1445"/>
      <c r="T17" s="1373"/>
      <c r="U17" s="1440"/>
      <c r="V17" s="1442"/>
      <c r="W17" s="1443"/>
      <c r="X17" s="1440">
        <v>4</v>
      </c>
      <c r="Y17" s="1441"/>
      <c r="Z17" s="1445"/>
      <c r="AA17" s="1440"/>
      <c r="AB17" s="1441"/>
      <c r="AC17" s="1448"/>
    </row>
    <row r="18" spans="1:35" ht="30" customHeight="1">
      <c r="A18" s="1132" t="s">
        <v>2009</v>
      </c>
      <c r="B18" s="2121"/>
      <c r="C18" s="2546"/>
      <c r="D18" s="1238" t="s">
        <v>2027</v>
      </c>
      <c r="E18" s="1092">
        <v>0</v>
      </c>
      <c r="F18" s="1220"/>
      <c r="G18" s="1238">
        <f>IF(E15&gt;0,E18*X18,0)</f>
        <v>0</v>
      </c>
      <c r="H18" s="1221">
        <v>0</v>
      </c>
      <c r="I18" s="1221">
        <v>0</v>
      </c>
      <c r="J18" s="1221">
        <v>0</v>
      </c>
      <c r="K18" s="1245"/>
      <c r="L18" s="2558"/>
      <c r="M18" s="1170"/>
      <c r="N18" s="1235"/>
      <c r="O18" s="2555"/>
      <c r="P18" s="1334"/>
      <c r="Q18" s="1195"/>
      <c r="R18" s="1195"/>
      <c r="S18" s="1341"/>
      <c r="T18" s="1196"/>
      <c r="U18" s="1194"/>
      <c r="V18" s="1451"/>
      <c r="W18" s="1253"/>
      <c r="X18" s="1194">
        <v>8</v>
      </c>
      <c r="Y18" s="1195"/>
      <c r="Z18" s="1341"/>
      <c r="AA18" s="1194"/>
      <c r="AB18" s="1195"/>
      <c r="AC18" s="1348"/>
    </row>
    <row r="19" spans="1:35" ht="30" customHeight="1">
      <c r="A19" s="1132" t="s">
        <v>2010</v>
      </c>
      <c r="B19" s="2120">
        <v>20.5</v>
      </c>
      <c r="C19" s="2122" t="s">
        <v>207</v>
      </c>
      <c r="D19" s="2273" t="s">
        <v>617</v>
      </c>
      <c r="E19" s="1092">
        <v>0</v>
      </c>
      <c r="F19" s="1166" t="s">
        <v>1884</v>
      </c>
      <c r="G19" s="1167">
        <f>E19*U19</f>
        <v>0</v>
      </c>
      <c r="H19" s="1221">
        <v>0</v>
      </c>
      <c r="I19" s="1221">
        <v>0</v>
      </c>
      <c r="J19" s="1221">
        <v>0</v>
      </c>
      <c r="K19" s="1245"/>
      <c r="L19" s="2558"/>
      <c r="M19" s="1170"/>
      <c r="O19" s="2547">
        <v>20.5</v>
      </c>
      <c r="P19" s="1387"/>
      <c r="Q19" s="1412"/>
      <c r="R19" s="1412"/>
      <c r="S19" s="1413"/>
      <c r="T19" s="1414"/>
      <c r="U19" s="1410">
        <v>2</v>
      </c>
      <c r="V19" s="1411"/>
      <c r="W19" s="1416"/>
      <c r="X19" s="1410"/>
      <c r="Y19" s="1412"/>
      <c r="Z19" s="1413"/>
      <c r="AA19" s="1410"/>
      <c r="AB19" s="1412"/>
      <c r="AC19" s="1446"/>
    </row>
    <row r="20" spans="1:35" ht="30" customHeight="1">
      <c r="A20" s="1132" t="s">
        <v>2011</v>
      </c>
      <c r="B20" s="2514"/>
      <c r="C20" s="2470"/>
      <c r="D20" s="2285"/>
      <c r="E20" s="1092">
        <v>0</v>
      </c>
      <c r="F20" s="1166" t="s">
        <v>1833</v>
      </c>
      <c r="G20" s="1167">
        <f>E20*V20</f>
        <v>0</v>
      </c>
      <c r="H20" s="1221">
        <v>0</v>
      </c>
      <c r="I20" s="1221">
        <v>0</v>
      </c>
      <c r="J20" s="1221">
        <v>0</v>
      </c>
      <c r="K20" s="1245"/>
      <c r="L20" s="2558"/>
      <c r="M20" s="1170"/>
      <c r="N20" s="1235"/>
      <c r="O20" s="2548"/>
      <c r="P20" s="1438"/>
      <c r="Q20" s="1192"/>
      <c r="R20" s="1192"/>
      <c r="S20" s="1193"/>
      <c r="T20" s="1418"/>
      <c r="U20" s="1417"/>
      <c r="V20" s="1364">
        <v>4</v>
      </c>
      <c r="W20" s="1420"/>
      <c r="X20" s="1417"/>
      <c r="Y20" s="1192"/>
      <c r="Z20" s="1193"/>
      <c r="AA20" s="1417"/>
      <c r="AB20" s="1192"/>
      <c r="AC20" s="1447"/>
    </row>
    <row r="21" spans="1:35" ht="30" customHeight="1">
      <c r="A21" s="1132" t="s">
        <v>2012</v>
      </c>
      <c r="B21" s="2121"/>
      <c r="C21" s="2546"/>
      <c r="D21" s="2274"/>
      <c r="E21" s="1092">
        <v>0</v>
      </c>
      <c r="F21" s="1166" t="s">
        <v>1834</v>
      </c>
      <c r="G21" s="1167">
        <f>E21*W21</f>
        <v>0</v>
      </c>
      <c r="H21" s="1221">
        <v>0</v>
      </c>
      <c r="I21" s="1221">
        <v>0</v>
      </c>
      <c r="J21" s="1221">
        <v>0</v>
      </c>
      <c r="K21" s="1245"/>
      <c r="L21" s="2558"/>
      <c r="M21" s="1170"/>
      <c r="N21" s="1170"/>
      <c r="O21" s="2549"/>
      <c r="P21" s="1388"/>
      <c r="Q21" s="1274"/>
      <c r="R21" s="1274"/>
      <c r="S21" s="1323"/>
      <c r="T21" s="1277"/>
      <c r="U21" s="1273"/>
      <c r="V21" s="1276"/>
      <c r="W21" s="1277">
        <v>6</v>
      </c>
      <c r="X21" s="1273"/>
      <c r="Y21" s="1274"/>
      <c r="Z21" s="1323"/>
      <c r="AA21" s="1273"/>
      <c r="AB21" s="1274"/>
      <c r="AC21" s="1288"/>
    </row>
    <row r="22" spans="1:35" ht="30" customHeight="1">
      <c r="A22" s="1132" t="s">
        <v>2013</v>
      </c>
      <c r="B22" s="2120">
        <v>20.6</v>
      </c>
      <c r="C22" s="2122" t="s">
        <v>1885</v>
      </c>
      <c r="D22" s="2273" t="s">
        <v>1886</v>
      </c>
      <c r="E22" s="1092">
        <v>0</v>
      </c>
      <c r="F22" s="1166" t="s">
        <v>1884</v>
      </c>
      <c r="G22" s="1167">
        <f>E22*U22</f>
        <v>0</v>
      </c>
      <c r="H22" s="1221">
        <v>0</v>
      </c>
      <c r="I22" s="1221">
        <v>0</v>
      </c>
      <c r="J22" s="1221">
        <v>0</v>
      </c>
      <c r="K22" s="1245"/>
      <c r="L22" s="2558"/>
      <c r="M22" s="1170"/>
      <c r="N22" s="1232"/>
      <c r="O22" s="2547">
        <v>20.6</v>
      </c>
      <c r="P22" s="1439"/>
      <c r="Q22" s="1189"/>
      <c r="R22" s="1189"/>
      <c r="S22" s="1337"/>
      <c r="T22" s="1190"/>
      <c r="U22" s="1188">
        <v>4</v>
      </c>
      <c r="V22" s="1408"/>
      <c r="W22" s="1409"/>
      <c r="X22" s="1330"/>
      <c r="Y22" s="1189"/>
      <c r="Z22" s="1337"/>
      <c r="AA22" s="1188"/>
      <c r="AB22" s="1189"/>
      <c r="AC22" s="1344"/>
      <c r="AH22" s="1105"/>
      <c r="AI22" s="1105"/>
    </row>
    <row r="23" spans="1:35" ht="30" customHeight="1">
      <c r="A23" s="1132" t="s">
        <v>2014</v>
      </c>
      <c r="B23" s="2514"/>
      <c r="C23" s="2470"/>
      <c r="D23" s="2274"/>
      <c r="E23" s="1092">
        <v>0</v>
      </c>
      <c r="F23" s="1166" t="s">
        <v>1833</v>
      </c>
      <c r="G23" s="1167">
        <f>E23*V23</f>
        <v>0</v>
      </c>
      <c r="H23" s="1221">
        <v>0</v>
      </c>
      <c r="I23" s="1221">
        <v>0</v>
      </c>
      <c r="J23" s="1221">
        <v>0</v>
      </c>
      <c r="K23" s="1246"/>
      <c r="L23" s="2558"/>
      <c r="M23" s="1170"/>
      <c r="N23" s="1232"/>
      <c r="O23" s="2548"/>
      <c r="P23" s="1390"/>
      <c r="Q23" s="1274"/>
      <c r="R23" s="1274"/>
      <c r="S23" s="1323"/>
      <c r="T23" s="1277"/>
      <c r="U23" s="1318"/>
      <c r="V23" s="1407">
        <v>8</v>
      </c>
      <c r="W23" s="1275"/>
      <c r="X23" s="1273"/>
      <c r="Y23" s="1274"/>
      <c r="Z23" s="1323"/>
      <c r="AA23" s="1273"/>
      <c r="AB23" s="1274"/>
      <c r="AC23" s="1288"/>
      <c r="AH23" s="1105"/>
      <c r="AI23" s="1105"/>
    </row>
    <row r="24" spans="1:35" ht="30" customHeight="1">
      <c r="A24" s="1132" t="s">
        <v>2015</v>
      </c>
      <c r="B24" s="256">
        <v>20.7</v>
      </c>
      <c r="C24" s="514" t="s">
        <v>1887</v>
      </c>
      <c r="D24" s="1238" t="s">
        <v>1888</v>
      </c>
      <c r="E24" s="1092">
        <v>0</v>
      </c>
      <c r="F24" s="1220"/>
      <c r="G24" s="1238">
        <f>E24*X24</f>
        <v>0</v>
      </c>
      <c r="H24" s="1221">
        <v>0</v>
      </c>
      <c r="I24" s="1221">
        <v>0</v>
      </c>
      <c r="J24" s="1221">
        <v>0</v>
      </c>
      <c r="K24" s="1245"/>
      <c r="L24" s="2558"/>
      <c r="M24" s="1170"/>
      <c r="N24" s="1232"/>
      <c r="O24" s="1261">
        <v>20.7</v>
      </c>
      <c r="P24" s="1386"/>
      <c r="Q24" s="1179"/>
      <c r="R24" s="1179"/>
      <c r="S24" s="1321"/>
      <c r="T24" s="1180"/>
      <c r="U24" s="1178"/>
      <c r="V24" s="1256"/>
      <c r="W24" s="1181"/>
      <c r="X24" s="1178">
        <v>2</v>
      </c>
      <c r="Y24" s="1179"/>
      <c r="Z24" s="1321"/>
      <c r="AA24" s="1178"/>
      <c r="AB24" s="1179"/>
      <c r="AC24" s="1289"/>
    </row>
    <row r="25" spans="1:35" ht="30" customHeight="1">
      <c r="A25" s="1132" t="s">
        <v>2016</v>
      </c>
      <c r="B25" s="2120">
        <v>20.8</v>
      </c>
      <c r="C25" s="2122" t="s">
        <v>1889</v>
      </c>
      <c r="D25" s="1238" t="s">
        <v>1890</v>
      </c>
      <c r="E25" s="1092">
        <v>0</v>
      </c>
      <c r="F25" s="1220"/>
      <c r="G25" s="1238">
        <f>E25*X25</f>
        <v>0</v>
      </c>
      <c r="H25" s="1221">
        <v>0</v>
      </c>
      <c r="I25" s="1221">
        <v>0</v>
      </c>
      <c r="J25" s="1221">
        <v>0</v>
      </c>
      <c r="K25" s="1245"/>
      <c r="L25" s="2558"/>
      <c r="M25" s="1170"/>
      <c r="N25" s="1232"/>
      <c r="O25" s="2547">
        <v>20.8</v>
      </c>
      <c r="P25" s="1387"/>
      <c r="Q25" s="1412"/>
      <c r="R25" s="1412"/>
      <c r="S25" s="1413"/>
      <c r="T25" s="1414"/>
      <c r="U25" s="1410"/>
      <c r="V25" s="1415"/>
      <c r="W25" s="1416"/>
      <c r="X25" s="1410">
        <v>3</v>
      </c>
      <c r="Y25" s="1412"/>
      <c r="Z25" s="1413"/>
      <c r="AA25" s="1410"/>
      <c r="AB25" s="1412"/>
      <c r="AC25" s="1446"/>
    </row>
    <row r="26" spans="1:35" ht="30" customHeight="1">
      <c r="A26" s="1132" t="s">
        <v>2017</v>
      </c>
      <c r="B26" s="2514"/>
      <c r="C26" s="2470"/>
      <c r="D26" s="2553" t="s">
        <v>2041</v>
      </c>
      <c r="E26" s="1092">
        <v>0</v>
      </c>
      <c r="F26" s="1166" t="s">
        <v>1833</v>
      </c>
      <c r="G26" s="1167">
        <f>E26*V26</f>
        <v>0</v>
      </c>
      <c r="H26" s="1221">
        <v>0</v>
      </c>
      <c r="I26" s="1221">
        <v>0</v>
      </c>
      <c r="J26" s="1221">
        <v>0</v>
      </c>
      <c r="K26" s="1918"/>
      <c r="L26" s="2558"/>
      <c r="M26" s="1170"/>
      <c r="N26" s="1232"/>
      <c r="O26" s="2548"/>
      <c r="P26" s="1438"/>
      <c r="Q26" s="1192"/>
      <c r="R26" s="1192"/>
      <c r="S26" s="1193"/>
      <c r="T26" s="1418"/>
      <c r="U26" s="1417"/>
      <c r="V26" s="1419">
        <v>6</v>
      </c>
      <c r="W26" s="1420"/>
      <c r="X26" s="1417"/>
      <c r="Y26" s="1192"/>
      <c r="Z26" s="1193"/>
      <c r="AA26" s="1417"/>
      <c r="AB26" s="1192"/>
      <c r="AC26" s="1447"/>
    </row>
    <row r="27" spans="1:35" ht="30" customHeight="1" thickBot="1">
      <c r="A27" s="1132" t="s">
        <v>2018</v>
      </c>
      <c r="B27" s="2551"/>
      <c r="C27" s="2552"/>
      <c r="D27" s="2554"/>
      <c r="E27" s="1249">
        <v>0</v>
      </c>
      <c r="F27" s="1827" t="s">
        <v>1834</v>
      </c>
      <c r="G27" s="1919">
        <f>E27*W27</f>
        <v>0</v>
      </c>
      <c r="H27" s="1224">
        <v>0</v>
      </c>
      <c r="I27" s="1224">
        <v>0</v>
      </c>
      <c r="J27" s="1224">
        <v>0</v>
      </c>
      <c r="K27" s="1110"/>
      <c r="L27" s="2558"/>
      <c r="M27" s="1170"/>
      <c r="N27" s="1232"/>
      <c r="O27" s="2549"/>
      <c r="P27" s="1388"/>
      <c r="Q27" s="1274"/>
      <c r="R27" s="1274"/>
      <c r="S27" s="1323"/>
      <c r="T27" s="1277"/>
      <c r="U27" s="1197"/>
      <c r="V27" s="1451"/>
      <c r="W27" s="1253">
        <v>9</v>
      </c>
      <c r="X27" s="1194"/>
      <c r="Y27" s="1195"/>
      <c r="Z27" s="1341"/>
      <c r="AA27" s="1194"/>
      <c r="AB27" s="1195"/>
      <c r="AC27" s="1348"/>
    </row>
    <row r="28" spans="1:35" ht="19.2" customHeight="1" thickBot="1">
      <c r="B28" s="2276" t="s">
        <v>1891</v>
      </c>
      <c r="C28" s="2277"/>
      <c r="D28" s="2277"/>
      <c r="E28" s="2277"/>
      <c r="F28" s="2277"/>
      <c r="G28" s="1107">
        <f>SUM(G11:G27)</f>
        <v>0</v>
      </c>
      <c r="H28" s="1107">
        <f>SUM(H11:H27)</f>
        <v>0</v>
      </c>
      <c r="I28" s="1107">
        <f>SUM(I11:I27)</f>
        <v>0</v>
      </c>
      <c r="J28" s="1108">
        <f>SUM(J11:J27)</f>
        <v>0</v>
      </c>
      <c r="K28" s="1226"/>
      <c r="L28" s="2214" t="s">
        <v>1868</v>
      </c>
      <c r="M28" s="1201"/>
      <c r="N28" s="1170"/>
      <c r="O28" s="1170"/>
      <c r="P28" s="1170"/>
      <c r="Q28" s="1235"/>
      <c r="R28" s="1235"/>
      <c r="S28" s="1235"/>
      <c r="T28" s="1235"/>
      <c r="U28" s="1173"/>
      <c r="V28" s="1172"/>
      <c r="W28" s="1172"/>
      <c r="X28" s="1172"/>
      <c r="Y28" s="1262"/>
      <c r="Z28" s="1262"/>
      <c r="AA28" s="1262"/>
      <c r="AB28" s="1262"/>
      <c r="AC28" s="1262"/>
    </row>
    <row r="29" spans="1:35" ht="30" customHeight="1">
      <c r="A29" s="1132" t="s">
        <v>2019</v>
      </c>
      <c r="B29" s="256">
        <v>20.9</v>
      </c>
      <c r="C29" s="1217" t="s">
        <v>307</v>
      </c>
      <c r="D29" s="1098" t="s">
        <v>878</v>
      </c>
      <c r="E29" s="1239">
        <v>1</v>
      </c>
      <c r="F29" s="1375">
        <v>0.05</v>
      </c>
      <c r="G29" s="1607">
        <f>IF($E29=0,0,ROUNDUP($F29*G28,0))</f>
        <v>0</v>
      </c>
      <c r="H29" s="1607">
        <f>IF($E29=0,0,ROUNDUP($F29*H28,0))</f>
        <v>0</v>
      </c>
      <c r="I29" s="1607">
        <f>IF($E29=0,0,ROUNDUP($F29*I28,0))</f>
        <v>0</v>
      </c>
      <c r="J29" s="1093">
        <f>IF($E29=0,0,ROUNDUP($F29*J28,0))</f>
        <v>0</v>
      </c>
      <c r="K29" s="1109"/>
      <c r="L29" s="2215"/>
      <c r="M29" s="1201"/>
      <c r="N29" s="1170"/>
      <c r="O29" s="1261">
        <v>20.9</v>
      </c>
      <c r="P29" s="1358"/>
      <c r="Q29" s="1256"/>
      <c r="R29" s="1234"/>
      <c r="S29" s="1342"/>
      <c r="T29" s="1181"/>
      <c r="U29" s="1178"/>
      <c r="V29" s="1256"/>
      <c r="W29" s="1181"/>
      <c r="X29" s="1178"/>
      <c r="Y29" s="1179"/>
      <c r="Z29" s="1321"/>
      <c r="AA29" s="1178"/>
      <c r="AB29" s="1321"/>
      <c r="AC29" s="1180"/>
    </row>
    <row r="30" spans="1:35" ht="30" customHeight="1" thickBot="1">
      <c r="A30" s="1132" t="s">
        <v>2020</v>
      </c>
      <c r="B30" s="1163">
        <v>20.100000000000001</v>
      </c>
      <c r="C30" s="1225" t="s">
        <v>169</v>
      </c>
      <c r="D30" s="1099" t="s">
        <v>878</v>
      </c>
      <c r="E30" s="1239">
        <v>1</v>
      </c>
      <c r="F30" s="1589">
        <v>0.05</v>
      </c>
      <c r="G30" s="1588">
        <f>IF($E30=0,0,ROUNDUP($F30*G28,0))</f>
        <v>0</v>
      </c>
      <c r="H30" s="1588">
        <f>IF($E30=0,0,ROUNDUP($F30*H28,0))</f>
        <v>0</v>
      </c>
      <c r="I30" s="1588">
        <f>IF($E30=0,0,ROUNDUP($F30*I28,0))</f>
        <v>0</v>
      </c>
      <c r="J30" s="1093">
        <f>IF($E30=0,0,ROUNDUP($F30*J28,0))</f>
        <v>0</v>
      </c>
      <c r="K30" s="1110"/>
      <c r="L30" s="2215"/>
      <c r="M30" s="1201"/>
      <c r="N30" s="1170"/>
      <c r="O30" s="1281">
        <v>20.100000000000001</v>
      </c>
      <c r="P30" s="1392"/>
      <c r="Q30" s="1256"/>
      <c r="R30" s="1234"/>
      <c r="S30" s="1342"/>
      <c r="T30" s="1275"/>
      <c r="U30" s="1273"/>
      <c r="V30" s="1256"/>
      <c r="W30" s="1181"/>
      <c r="X30" s="1178"/>
      <c r="Y30" s="1179"/>
      <c r="Z30" s="1321"/>
      <c r="AA30" s="1178"/>
      <c r="AB30" s="1321"/>
      <c r="AC30" s="1180"/>
    </row>
    <row r="31" spans="1:35" ht="20.100000000000001" customHeight="1" thickBot="1">
      <c r="B31" s="2208" t="s">
        <v>1892</v>
      </c>
      <c r="C31" s="2209"/>
      <c r="D31" s="2209"/>
      <c r="E31" s="2209"/>
      <c r="F31" s="2210"/>
      <c r="G31" s="1160">
        <f>SUM(G28:G30)</f>
        <v>0</v>
      </c>
      <c r="H31" s="1160">
        <f>SUM(H28:H30)</f>
        <v>0</v>
      </c>
      <c r="I31" s="1160">
        <f>SUM(I28:I30)</f>
        <v>0</v>
      </c>
      <c r="J31" s="1160">
        <f>SUM(J28:J30)</f>
        <v>0</v>
      </c>
      <c r="K31" s="1227"/>
      <c r="L31" s="2216"/>
      <c r="M31" s="1170"/>
      <c r="N31" s="1170"/>
      <c r="O31" s="1170"/>
      <c r="P31" s="1170"/>
      <c r="Q31" s="1170"/>
      <c r="R31" s="1170"/>
      <c r="S31" s="1170"/>
      <c r="T31" s="1170"/>
      <c r="U31" s="1170"/>
      <c r="V31" s="1170"/>
      <c r="W31" s="1170"/>
      <c r="X31" s="1170"/>
      <c r="Y31" s="1231"/>
      <c r="Z31" s="1231"/>
      <c r="AA31" s="1231"/>
      <c r="AB31" s="1231"/>
    </row>
    <row r="32" spans="1:35">
      <c r="J32" s="197" t="s">
        <v>1858</v>
      </c>
    </row>
  </sheetData>
  <sheetProtection algorithmName="SHA-512" hashValue="4RDVunptQdTsefIfm4/H9gegpqgRWfRg+D4n9lYf5KEOE1VJzBiU9ZlkoyysJZqE/b0ajRJRJI2qMBjgR6O+Yw==" saltValue="CMvBw3IqFNV39BfnZ5bUIA==" spinCount="100000" sheet="1" objects="1" scenarios="1" formatCells="0" formatColumns="0" formatRows="0" insertColumns="0" insertRows="0"/>
  <mergeCells count="40">
    <mergeCell ref="X9:Z9"/>
    <mergeCell ref="AA9:AC9"/>
    <mergeCell ref="C15:C18"/>
    <mergeCell ref="B1:C3"/>
    <mergeCell ref="D1:J3"/>
    <mergeCell ref="L1:L3"/>
    <mergeCell ref="B4:C4"/>
    <mergeCell ref="D4:J4"/>
    <mergeCell ref="B5:C5"/>
    <mergeCell ref="D5:J5"/>
    <mergeCell ref="L5:L10"/>
    <mergeCell ref="B6:C6"/>
    <mergeCell ref="D6:J6"/>
    <mergeCell ref="O9:O10"/>
    <mergeCell ref="L11:L27"/>
    <mergeCell ref="O11:O12"/>
    <mergeCell ref="B31:F31"/>
    <mergeCell ref="U9:W9"/>
    <mergeCell ref="B28:F28"/>
    <mergeCell ref="L28:L31"/>
    <mergeCell ref="B25:B27"/>
    <mergeCell ref="C25:C27"/>
    <mergeCell ref="B22:B23"/>
    <mergeCell ref="C22:C23"/>
    <mergeCell ref="D22:D23"/>
    <mergeCell ref="O22:O23"/>
    <mergeCell ref="O25:O27"/>
    <mergeCell ref="D26:D27"/>
    <mergeCell ref="O15:O18"/>
    <mergeCell ref="B15:B18"/>
    <mergeCell ref="B11:B12"/>
    <mergeCell ref="B9:B10"/>
    <mergeCell ref="B19:B21"/>
    <mergeCell ref="C19:C21"/>
    <mergeCell ref="Q9:S9"/>
    <mergeCell ref="G9:J9"/>
    <mergeCell ref="D19:D21"/>
    <mergeCell ref="O19:O21"/>
    <mergeCell ref="C9:C10"/>
    <mergeCell ref="D9:F9"/>
  </mergeCells>
  <phoneticPr fontId="51" type="noConversion"/>
  <dataValidations xWindow="661" yWindow="556" count="7">
    <dataValidation type="whole" operator="greaterThanOrEqual" allowBlank="1" showInputMessage="1" showErrorMessage="1" error="Input a whole number greater than or equal to zero." sqref="E19:E21 E26:E27" xr:uid="{0458B7AD-AACF-4EAA-94DC-4D4A3AE16FD2}">
      <formula1>0</formula1>
    </dataValidation>
    <dataValidation type="list" allowBlank="1" showInputMessage="1" showErrorMessage="1" prompt="What is the estimated complexity of the roadway project?" sqref="F15" xr:uid="{A8859AE0-C762-444A-8E16-8877B275A011}">
      <formula1>$Q$10:$S$10</formula1>
    </dataValidation>
    <dataValidation type="whole" operator="greaterThanOrEqual" allowBlank="1" showInputMessage="1" showErrorMessage="1" error="Input a whole number greater or equal to zero." sqref="E22:E25 E16:E18" xr:uid="{37EFCC4D-553D-4FC8-BFE0-07BFEE2B73EE}">
      <formula1>0</formula1>
    </dataValidation>
    <dataValidation type="decimal" operator="greaterThanOrEqual" allowBlank="1" showInputMessage="1" showErrorMessage="1" error="Input a positive number to an accuracy of 2 decimal places." sqref="E15" xr:uid="{B851999C-B076-4D45-B8A6-4F55AD7C667D}">
      <formula1>0</formula1>
    </dataValidation>
    <dataValidation type="whole" allowBlank="1" showInputMessage="1" showErrorMessage="1" error="Enter 1 or 0._x000a_Yes=1_x000a_No=2" sqref="E12" xr:uid="{16C508C8-763B-42AF-A52C-0D060D06D329}">
      <formula1>0</formula1>
      <formula2>1</formula2>
    </dataValidation>
    <dataValidation type="whole" allowBlank="1" showInputMessage="1" showErrorMessage="1" error="Enter 1 or 0._x000a_Yes=1_x000a_No=0" sqref="E11 E13:E14 E29:E30" xr:uid="{6ADF40F9-5CA4-4088-9D0C-D4CEFEF26D20}">
      <formula1>0</formula1>
      <formula2>1</formula2>
    </dataValidation>
    <dataValidation type="list" allowBlank="1" showInputMessage="1" showErrorMessage="1" promptTitle="Complexity" prompt="What is the estimated complexity of the General Notes/Pay Item Notes Sheet?" sqref="F13" xr:uid="{8175F748-EEDB-464F-981E-20E45E02C455}">
      <formula1>$U$10:$W$10</formula1>
    </dataValidation>
  </dataValidations>
  <hyperlinks>
    <hyperlink ref="L4" r:id="rId1" display="Video Tutorial - A short webinar for the Drainage Plans tab" xr:uid="{370A0D37-C2AE-4E74-B2D3-83051905D789}"/>
  </hyperlinks>
  <pageMargins left="0.7" right="0.7" top="0.75" bottom="0.75" header="0.3" footer="0.3"/>
  <ignoredErrors>
    <ignoredError sqref="K1 G19:G21" unlockedFormula="1"/>
  </ignoredErrors>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M23"/>
  <sheetViews>
    <sheetView showGridLines="0" workbookViewId="0"/>
  </sheetViews>
  <sheetFormatPr defaultColWidth="9.109375" defaultRowHeight="13.2"/>
  <cols>
    <col min="1" max="1" width="118.33203125" style="245" customWidth="1"/>
    <col min="2" max="16384" width="9.109375" style="245"/>
  </cols>
  <sheetData>
    <row r="1" spans="1:13">
      <c r="A1" s="570" t="s">
        <v>1300</v>
      </c>
    </row>
    <row r="2" spans="1:13">
      <c r="A2" s="253"/>
      <c r="M2" s="245" t="s">
        <v>400</v>
      </c>
    </row>
    <row r="3" spans="1:13" ht="66">
      <c r="A3" s="253" t="s">
        <v>1295</v>
      </c>
    </row>
    <row r="4" spans="1:13">
      <c r="A4" s="253"/>
    </row>
    <row r="5" spans="1:13" ht="39.6">
      <c r="A5" s="253" t="s">
        <v>1301</v>
      </c>
    </row>
    <row r="7" spans="1:13">
      <c r="A7" s="571" t="s">
        <v>1297</v>
      </c>
    </row>
    <row r="9" spans="1:13">
      <c r="A9" s="245" t="s">
        <v>1302</v>
      </c>
    </row>
    <row r="10" spans="1:13">
      <c r="A10" s="245" t="s">
        <v>1303</v>
      </c>
    </row>
    <row r="11" spans="1:13">
      <c r="A11" s="245" t="s">
        <v>1304</v>
      </c>
    </row>
    <row r="12" spans="1:13">
      <c r="A12" s="245" t="s">
        <v>1305</v>
      </c>
    </row>
    <row r="14" spans="1:13">
      <c r="A14" s="571" t="s">
        <v>1298</v>
      </c>
    </row>
    <row r="16" spans="1:13">
      <c r="A16" s="245" t="s">
        <v>1306</v>
      </c>
    </row>
    <row r="17" spans="1:1">
      <c r="A17" s="245" t="s">
        <v>1307</v>
      </c>
    </row>
    <row r="18" spans="1:1">
      <c r="A18" s="245" t="s">
        <v>1308</v>
      </c>
    </row>
    <row r="20" spans="1:1">
      <c r="A20" s="571" t="s">
        <v>1309</v>
      </c>
    </row>
    <row r="22" spans="1:1">
      <c r="A22" s="245" t="s">
        <v>1310</v>
      </c>
    </row>
    <row r="23" spans="1:1">
      <c r="A23" s="245" t="s">
        <v>1311</v>
      </c>
    </row>
  </sheetData>
  <pageMargins left="0.75" right="0.75" top="1" bottom="1" header="0.5" footer="0.5"/>
  <pageSetup orientation="landscape" horizontalDpi="400" verticalDpi="400" r:id="rId1"/>
  <headerFooter alignWithMargins="0">
    <oddFooter>&amp;CPage &amp;P of &amp;N</oddFooter>
  </headerFooter>
  <rowBreaks count="2" manualBreakCount="2">
    <brk id="24" max="16383" man="1"/>
    <brk id="61" max="16383" man="1"/>
  </rowBreaks>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pageSetUpPr autoPageBreaks="0"/>
  </sheetPr>
  <dimension ref="A1:L45"/>
  <sheetViews>
    <sheetView showGridLines="0" showRuler="0" zoomScaleNormal="100" zoomScaleSheetLayoutView="100" workbookViewId="0"/>
  </sheetViews>
  <sheetFormatPr defaultColWidth="9.109375" defaultRowHeight="13.2"/>
  <cols>
    <col min="1" max="1" width="6.33203125" style="6" customWidth="1"/>
    <col min="2" max="2" width="50.6640625" style="6" customWidth="1"/>
    <col min="3" max="6" width="12.6640625" style="6" customWidth="1"/>
    <col min="7" max="7" width="58" style="6" customWidth="1"/>
    <col min="8" max="8" width="24.88671875" style="6" customWidth="1"/>
    <col min="9" max="9" width="12.6640625" style="6" customWidth="1"/>
    <col min="10" max="10" width="9.109375" style="6"/>
    <col min="11" max="12" width="0" style="6" hidden="1" customWidth="1"/>
    <col min="13" max="16384" width="9.109375" style="6"/>
  </cols>
  <sheetData>
    <row r="1" spans="1:9" s="572" customFormat="1" ht="20.100000000000001" customHeight="1">
      <c r="A1" s="380" t="s">
        <v>592</v>
      </c>
      <c r="B1" s="440"/>
      <c r="C1" s="440"/>
      <c r="D1" s="440"/>
      <c r="E1" s="440"/>
      <c r="F1" s="440"/>
      <c r="G1" s="440"/>
      <c r="I1" s="920" t="str">
        <f>'Project Information'!$B$3</f>
        <v>Enter project name &amp; description</v>
      </c>
    </row>
    <row r="2" spans="1:9" s="572" customFormat="1" ht="20.100000000000001" customHeight="1">
      <c r="A2" s="441"/>
      <c r="B2" s="440"/>
      <c r="C2" s="440"/>
      <c r="D2" s="440"/>
      <c r="E2" s="440"/>
      <c r="F2" s="440"/>
      <c r="G2" s="440"/>
      <c r="I2" s="920" t="str">
        <f>'Project Information'!$B$1</f>
        <v>999999-1-32-01</v>
      </c>
    </row>
    <row r="3" spans="1:9" s="240" customFormat="1" ht="14.4" thickBot="1">
      <c r="A3" s="328"/>
      <c r="B3" s="329"/>
      <c r="C3" s="330"/>
      <c r="D3" s="330"/>
      <c r="E3" s="330"/>
      <c r="F3" s="330"/>
      <c r="G3" s="330"/>
      <c r="H3" s="330"/>
      <c r="I3" s="330"/>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c r="A9" s="453" t="s">
        <v>79</v>
      </c>
      <c r="B9" s="282" t="s">
        <v>190</v>
      </c>
      <c r="C9" s="317" t="s">
        <v>87</v>
      </c>
      <c r="D9" s="282" t="s">
        <v>45</v>
      </c>
      <c r="E9" s="282" t="s">
        <v>46</v>
      </c>
      <c r="F9" s="282" t="s">
        <v>102</v>
      </c>
      <c r="G9" s="2362" t="s">
        <v>164</v>
      </c>
      <c r="H9" s="2512"/>
      <c r="I9" s="2513"/>
    </row>
    <row r="10" spans="1:9" ht="30" customHeight="1">
      <c r="A10" s="287">
        <v>21.1</v>
      </c>
      <c r="B10" s="319" t="s">
        <v>208</v>
      </c>
      <c r="C10" s="235" t="s">
        <v>85</v>
      </c>
      <c r="D10" s="234">
        <v>1</v>
      </c>
      <c r="E10" s="990">
        <v>0</v>
      </c>
      <c r="F10" s="237">
        <f t="shared" ref="F10:F18" si="0">ROUND(D10*E10,0)</f>
        <v>0</v>
      </c>
      <c r="G10" s="2563"/>
      <c r="H10" s="2564"/>
      <c r="I10" s="2565"/>
    </row>
    <row r="11" spans="1:9" ht="30" customHeight="1">
      <c r="A11" s="287">
        <v>21.2</v>
      </c>
      <c r="B11" s="319" t="s">
        <v>88</v>
      </c>
      <c r="C11" s="235" t="s">
        <v>211</v>
      </c>
      <c r="D11" s="990">
        <v>0</v>
      </c>
      <c r="E11" s="990">
        <v>0</v>
      </c>
      <c r="F11" s="237">
        <f t="shared" si="0"/>
        <v>0</v>
      </c>
      <c r="G11" s="2563"/>
      <c r="H11" s="2564"/>
      <c r="I11" s="2565"/>
    </row>
    <row r="12" spans="1:9" ht="30" customHeight="1">
      <c r="A12" s="287">
        <v>21.3</v>
      </c>
      <c r="B12" s="319" t="s">
        <v>357</v>
      </c>
      <c r="C12" s="235" t="s">
        <v>85</v>
      </c>
      <c r="D12" s="234">
        <v>1</v>
      </c>
      <c r="E12" s="990">
        <v>0</v>
      </c>
      <c r="F12" s="237">
        <f t="shared" si="0"/>
        <v>0</v>
      </c>
      <c r="G12" s="2563"/>
      <c r="H12" s="2564"/>
      <c r="I12" s="2565"/>
    </row>
    <row r="13" spans="1:9" ht="30" customHeight="1">
      <c r="A13" s="287">
        <v>21.4</v>
      </c>
      <c r="B13" s="319" t="s">
        <v>209</v>
      </c>
      <c r="C13" s="235" t="s">
        <v>85</v>
      </c>
      <c r="D13" s="234">
        <v>1</v>
      </c>
      <c r="E13" s="990">
        <v>0</v>
      </c>
      <c r="F13" s="237">
        <f t="shared" si="0"/>
        <v>0</v>
      </c>
      <c r="G13" s="2563"/>
      <c r="H13" s="2564"/>
      <c r="I13" s="2565"/>
    </row>
    <row r="14" spans="1:9" ht="30" customHeight="1">
      <c r="A14" s="287">
        <v>21.5</v>
      </c>
      <c r="B14" s="319" t="s">
        <v>210</v>
      </c>
      <c r="C14" s="562" t="s">
        <v>211</v>
      </c>
      <c r="D14" s="990">
        <v>0</v>
      </c>
      <c r="E14" s="990">
        <v>0</v>
      </c>
      <c r="F14" s="237">
        <f t="shared" si="0"/>
        <v>0</v>
      </c>
      <c r="G14" s="2563"/>
      <c r="H14" s="2564"/>
      <c r="I14" s="2565"/>
    </row>
    <row r="15" spans="1:9" ht="30" customHeight="1">
      <c r="A15" s="287">
        <v>21.6</v>
      </c>
      <c r="B15" s="319" t="s">
        <v>212</v>
      </c>
      <c r="C15" s="235" t="s">
        <v>85</v>
      </c>
      <c r="D15" s="234">
        <v>1</v>
      </c>
      <c r="E15" s="990">
        <v>0</v>
      </c>
      <c r="F15" s="237">
        <f t="shared" si="0"/>
        <v>0</v>
      </c>
      <c r="G15" s="2563"/>
      <c r="H15" s="2564"/>
      <c r="I15" s="2565"/>
    </row>
    <row r="16" spans="1:9" ht="30" customHeight="1">
      <c r="A16" s="287">
        <v>21.7</v>
      </c>
      <c r="B16" s="319" t="s">
        <v>1016</v>
      </c>
      <c r="C16" s="562" t="s">
        <v>141</v>
      </c>
      <c r="D16" s="990">
        <v>0</v>
      </c>
      <c r="E16" s="990">
        <v>0</v>
      </c>
      <c r="F16" s="237">
        <f t="shared" si="0"/>
        <v>0</v>
      </c>
      <c r="G16" s="2563"/>
      <c r="H16" s="2564"/>
      <c r="I16" s="2565"/>
    </row>
    <row r="17" spans="1:12" ht="30" customHeight="1">
      <c r="A17" s="287">
        <v>21.8</v>
      </c>
      <c r="B17" s="319" t="s">
        <v>1017</v>
      </c>
      <c r="C17" s="235" t="s">
        <v>85</v>
      </c>
      <c r="D17" s="234">
        <v>1</v>
      </c>
      <c r="E17" s="990">
        <v>0</v>
      </c>
      <c r="F17" s="237">
        <f t="shared" si="0"/>
        <v>0</v>
      </c>
      <c r="G17" s="2563"/>
      <c r="H17" s="2564"/>
      <c r="I17" s="2565"/>
    </row>
    <row r="18" spans="1:12" s="573" customFormat="1" ht="30" customHeight="1">
      <c r="A18" s="287">
        <v>21.9</v>
      </c>
      <c r="B18" s="319" t="s">
        <v>1019</v>
      </c>
      <c r="C18" s="235" t="s">
        <v>85</v>
      </c>
      <c r="D18" s="234">
        <v>1</v>
      </c>
      <c r="E18" s="990">
        <v>0</v>
      </c>
      <c r="F18" s="237">
        <f t="shared" si="0"/>
        <v>0</v>
      </c>
      <c r="G18" s="2563"/>
      <c r="H18" s="2564"/>
      <c r="I18" s="2565"/>
    </row>
    <row r="19" spans="1:12" ht="30" customHeight="1">
      <c r="A19" s="2581">
        <v>21.1</v>
      </c>
      <c r="B19" s="2122" t="s">
        <v>2042</v>
      </c>
      <c r="C19" s="2523" t="s">
        <v>2001</v>
      </c>
      <c r="D19" s="2567">
        <v>0</v>
      </c>
      <c r="E19" s="392" t="s">
        <v>1869</v>
      </c>
      <c r="F19" s="2515">
        <v>0</v>
      </c>
      <c r="G19" s="2517"/>
      <c r="H19" s="2518"/>
      <c r="I19" s="2519"/>
      <c r="K19" s="6" t="s">
        <v>1840</v>
      </c>
      <c r="L19" s="6">
        <v>20</v>
      </c>
    </row>
    <row r="20" spans="1:12" ht="30" customHeight="1">
      <c r="A20" s="2582"/>
      <c r="B20" s="2123"/>
      <c r="C20" s="2566"/>
      <c r="D20" s="2568"/>
      <c r="E20" s="342">
        <f>ROUNDUP(IF(D19=0,0,IF(D19&lt;=1,L19,L19+((D19-1)*L20))),0)</f>
        <v>0</v>
      </c>
      <c r="F20" s="2559"/>
      <c r="G20" s="2560"/>
      <c r="H20" s="2561"/>
      <c r="I20" s="2562"/>
      <c r="K20" s="6" t="s">
        <v>1842</v>
      </c>
      <c r="L20" s="6">
        <v>4</v>
      </c>
    </row>
    <row r="21" spans="1:12" ht="30" customHeight="1">
      <c r="A21" s="290">
        <v>21.11</v>
      </c>
      <c r="B21" s="1584" t="s">
        <v>189</v>
      </c>
      <c r="C21" s="562" t="s">
        <v>85</v>
      </c>
      <c r="D21" s="237">
        <v>1</v>
      </c>
      <c r="E21" s="990">
        <v>0</v>
      </c>
      <c r="F21" s="237">
        <f>ROUND(D21*E21,0)</f>
        <v>0</v>
      </c>
      <c r="G21" s="2563"/>
      <c r="H21" s="2564"/>
      <c r="I21" s="2565"/>
    </row>
    <row r="22" spans="1:12" ht="30" customHeight="1">
      <c r="A22" s="290">
        <v>21.12</v>
      </c>
      <c r="B22" s="319" t="s">
        <v>1637</v>
      </c>
      <c r="C22" s="562" t="s">
        <v>85</v>
      </c>
      <c r="D22" s="237">
        <v>1</v>
      </c>
      <c r="E22" s="990">
        <v>0</v>
      </c>
      <c r="F22" s="237">
        <f>ROUND(D22*E22,0)</f>
        <v>0</v>
      </c>
      <c r="G22" s="2563"/>
      <c r="H22" s="2564"/>
      <c r="I22" s="2565"/>
    </row>
    <row r="23" spans="1:12" ht="30" customHeight="1">
      <c r="A23" s="290">
        <v>21.13</v>
      </c>
      <c r="B23" s="319" t="s">
        <v>1035</v>
      </c>
      <c r="C23" s="562" t="s">
        <v>85</v>
      </c>
      <c r="D23" s="237">
        <v>1</v>
      </c>
      <c r="E23" s="990">
        <v>0</v>
      </c>
      <c r="F23" s="237">
        <f>ROUND(D23*E23,0)</f>
        <v>0</v>
      </c>
      <c r="G23" s="2563"/>
      <c r="H23" s="2564"/>
      <c r="I23" s="2565"/>
    </row>
    <row r="24" spans="1:12" ht="20.100000000000001" customHeight="1">
      <c r="A24" s="2537" t="s">
        <v>447</v>
      </c>
      <c r="B24" s="2538"/>
      <c r="C24" s="2538"/>
      <c r="D24" s="2538"/>
      <c r="E24" s="2538"/>
      <c r="F24" s="263">
        <f>SUM(F10:F23)</f>
        <v>0</v>
      </c>
      <c r="G24" s="2571"/>
      <c r="H24" s="2509"/>
      <c r="I24" s="2510"/>
    </row>
    <row r="25" spans="1:12" s="574" customFormat="1" ht="30" customHeight="1">
      <c r="A25" s="290">
        <v>21.14</v>
      </c>
      <c r="B25" s="575" t="s">
        <v>133</v>
      </c>
      <c r="C25" s="562" t="s">
        <v>85</v>
      </c>
      <c r="D25" s="237">
        <v>1</v>
      </c>
      <c r="E25" s="990">
        <v>0</v>
      </c>
      <c r="F25" s="237">
        <f>ROUND(D25*E25,0)</f>
        <v>0</v>
      </c>
      <c r="G25" s="2563"/>
      <c r="H25" s="2564"/>
      <c r="I25" s="2565"/>
    </row>
    <row r="26" spans="1:12" ht="30" customHeight="1">
      <c r="A26" s="290">
        <v>21.15</v>
      </c>
      <c r="B26" s="319" t="s">
        <v>707</v>
      </c>
      <c r="C26" s="235" t="s">
        <v>85</v>
      </c>
      <c r="D26" s="237">
        <v>1</v>
      </c>
      <c r="E26" s="237">
        <f>F44</f>
        <v>0</v>
      </c>
      <c r="F26" s="237">
        <f>ROUND(D26*E26,0)</f>
        <v>0</v>
      </c>
      <c r="G26" s="2563" t="s">
        <v>578</v>
      </c>
      <c r="H26" s="2564"/>
      <c r="I26" s="2565"/>
    </row>
    <row r="27" spans="1:12" ht="30" customHeight="1">
      <c r="A27" s="290">
        <v>21.16</v>
      </c>
      <c r="B27" s="319" t="s">
        <v>307</v>
      </c>
      <c r="C27" s="235" t="s">
        <v>85</v>
      </c>
      <c r="D27" s="234" t="s">
        <v>878</v>
      </c>
      <c r="E27" s="993">
        <v>0</v>
      </c>
      <c r="F27" s="237">
        <f>ROUND(E27*F24,0)</f>
        <v>0</v>
      </c>
      <c r="G27" s="2563"/>
      <c r="H27" s="2564"/>
      <c r="I27" s="2565"/>
    </row>
    <row r="28" spans="1:12" ht="30" customHeight="1">
      <c r="A28" s="290">
        <v>21.17</v>
      </c>
      <c r="B28" s="628" t="s">
        <v>92</v>
      </c>
      <c r="C28" s="562" t="s">
        <v>85</v>
      </c>
      <c r="D28" s="234" t="s">
        <v>878</v>
      </c>
      <c r="E28" s="993">
        <v>0</v>
      </c>
      <c r="F28" s="237">
        <f>ROUND(E28*F24,0)</f>
        <v>0</v>
      </c>
      <c r="G28" s="2563"/>
      <c r="H28" s="2564"/>
      <c r="I28" s="2565"/>
    </row>
    <row r="29" spans="1:12" ht="30" customHeight="1">
      <c r="A29" s="290">
        <v>21.18</v>
      </c>
      <c r="B29" s="319" t="s">
        <v>169</v>
      </c>
      <c r="C29" s="235" t="s">
        <v>85</v>
      </c>
      <c r="D29" s="234" t="s">
        <v>878</v>
      </c>
      <c r="E29" s="993">
        <v>0</v>
      </c>
      <c r="F29" s="237">
        <f>ROUND(E29*F24,0)</f>
        <v>0</v>
      </c>
      <c r="G29" s="2563"/>
      <c r="H29" s="2564"/>
      <c r="I29" s="2565"/>
    </row>
    <row r="30" spans="1:12" ht="20.100000000000001" customHeight="1">
      <c r="A30" s="2537" t="s">
        <v>641</v>
      </c>
      <c r="B30" s="2538"/>
      <c r="C30" s="2538"/>
      <c r="D30" s="2538"/>
      <c r="E30" s="2538"/>
      <c r="F30" s="263">
        <f>SUM(F25:F29)</f>
        <v>0</v>
      </c>
      <c r="G30" s="2571"/>
      <c r="H30" s="2509"/>
      <c r="I30" s="2510"/>
    </row>
    <row r="31" spans="1:12" ht="30" customHeight="1">
      <c r="A31" s="290">
        <v>21.19</v>
      </c>
      <c r="B31" s="628" t="s">
        <v>78</v>
      </c>
      <c r="C31" s="562" t="s">
        <v>85</v>
      </c>
      <c r="D31" s="235" t="s">
        <v>878</v>
      </c>
      <c r="E31" s="993">
        <v>0</v>
      </c>
      <c r="F31" s="237">
        <f>ROUND(E31*(F30+F24),0)</f>
        <v>0</v>
      </c>
      <c r="G31" s="2563"/>
      <c r="H31" s="2564"/>
      <c r="I31" s="2565"/>
    </row>
    <row r="32" spans="1:12" ht="20.100000000000001" customHeight="1" thickBot="1">
      <c r="A32" s="2543" t="s">
        <v>642</v>
      </c>
      <c r="B32" s="2544"/>
      <c r="C32" s="2544"/>
      <c r="D32" s="2544"/>
      <c r="E32" s="2544"/>
      <c r="F32" s="264">
        <f>SUM(F24,F30,F31)</f>
        <v>0</v>
      </c>
      <c r="G32" s="2572"/>
      <c r="H32" s="2573"/>
      <c r="I32" s="2574"/>
    </row>
    <row r="33" spans="1:9" ht="20.100000000000001" customHeight="1" thickBot="1">
      <c r="A33" s="581"/>
      <c r="B33" s="582"/>
      <c r="C33" s="582"/>
      <c r="D33" s="582"/>
      <c r="E33" s="582"/>
      <c r="F33" s="356"/>
      <c r="G33" s="356"/>
      <c r="H33" s="155"/>
      <c r="I33" s="156"/>
    </row>
    <row r="34" spans="1:9" s="284" customFormat="1" ht="36.75" customHeight="1" thickBot="1">
      <c r="A34" s="2414" t="s">
        <v>82</v>
      </c>
      <c r="B34" s="2113"/>
      <c r="C34" s="296" t="s">
        <v>87</v>
      </c>
      <c r="D34" s="296" t="s">
        <v>101</v>
      </c>
      <c r="E34" s="296" t="s">
        <v>706</v>
      </c>
      <c r="F34" s="296" t="s">
        <v>102</v>
      </c>
      <c r="G34" s="296" t="s">
        <v>164</v>
      </c>
      <c r="H34" s="296" t="s">
        <v>575</v>
      </c>
      <c r="I34" s="297" t="s">
        <v>576</v>
      </c>
    </row>
    <row r="35" spans="1:9" s="284" customFormat="1" ht="20.100000000000001" customHeight="1">
      <c r="A35" s="2579" t="s">
        <v>837</v>
      </c>
      <c r="B35" s="2580"/>
      <c r="C35" s="298" t="s">
        <v>141</v>
      </c>
      <c r="D35" s="1002">
        <v>0</v>
      </c>
      <c r="E35" s="1002">
        <v>0</v>
      </c>
      <c r="F35" s="260">
        <f t="shared" ref="F35:F40" si="1">E35*D35</f>
        <v>0</v>
      </c>
      <c r="G35" s="1026"/>
      <c r="H35" s="299"/>
      <c r="I35" s="1005">
        <v>0</v>
      </c>
    </row>
    <row r="36" spans="1:9" s="284" customFormat="1" ht="20.100000000000001" customHeight="1">
      <c r="A36" s="2577" t="s">
        <v>838</v>
      </c>
      <c r="B36" s="2578"/>
      <c r="C36" s="300" t="s">
        <v>141</v>
      </c>
      <c r="D36" s="1003">
        <v>0</v>
      </c>
      <c r="E36" s="1003">
        <v>0</v>
      </c>
      <c r="F36" s="261">
        <f t="shared" si="1"/>
        <v>0</v>
      </c>
      <c r="G36" s="1027"/>
      <c r="H36" s="301"/>
      <c r="I36" s="1006">
        <v>0</v>
      </c>
    </row>
    <row r="37" spans="1:9" s="284" customFormat="1" ht="20.100000000000001" customHeight="1">
      <c r="A37" s="2118" t="s">
        <v>1033</v>
      </c>
      <c r="B37" s="2119"/>
      <c r="C37" s="300" t="s">
        <v>141</v>
      </c>
      <c r="D37" s="1003">
        <v>0</v>
      </c>
      <c r="E37" s="1003">
        <v>0</v>
      </c>
      <c r="F37" s="261">
        <f t="shared" si="1"/>
        <v>0</v>
      </c>
      <c r="G37" s="1027"/>
      <c r="H37" s="301"/>
      <c r="I37" s="1006">
        <v>0</v>
      </c>
    </row>
    <row r="38" spans="1:9" s="284" customFormat="1" ht="20.100000000000001" customHeight="1">
      <c r="A38" s="2118" t="s">
        <v>1034</v>
      </c>
      <c r="B38" s="2119"/>
      <c r="C38" s="300" t="s">
        <v>141</v>
      </c>
      <c r="D38" s="1003">
        <v>0</v>
      </c>
      <c r="E38" s="1003">
        <v>0</v>
      </c>
      <c r="F38" s="261">
        <f t="shared" si="1"/>
        <v>0</v>
      </c>
      <c r="G38" s="1027"/>
      <c r="H38" s="301"/>
      <c r="I38" s="1006">
        <v>0</v>
      </c>
    </row>
    <row r="39" spans="1:9" s="284" customFormat="1" ht="20.100000000000001" customHeight="1">
      <c r="A39" s="2577" t="s">
        <v>862</v>
      </c>
      <c r="B39" s="2578"/>
      <c r="C39" s="300" t="s">
        <v>141</v>
      </c>
      <c r="D39" s="1003">
        <v>0</v>
      </c>
      <c r="E39" s="1003">
        <v>0</v>
      </c>
      <c r="F39" s="261">
        <f t="shared" si="1"/>
        <v>0</v>
      </c>
      <c r="G39" s="1027"/>
      <c r="H39" s="301"/>
      <c r="I39" s="1006">
        <v>0</v>
      </c>
    </row>
    <row r="40" spans="1:9" s="284" customFormat="1" ht="20.100000000000001" customHeight="1">
      <c r="A40" s="2577" t="s">
        <v>231</v>
      </c>
      <c r="B40" s="2578"/>
      <c r="C40" s="300" t="s">
        <v>141</v>
      </c>
      <c r="D40" s="1003">
        <v>0</v>
      </c>
      <c r="E40" s="1003">
        <v>0</v>
      </c>
      <c r="F40" s="261">
        <f t="shared" si="1"/>
        <v>0</v>
      </c>
      <c r="G40" s="1027"/>
      <c r="H40" s="301"/>
      <c r="I40" s="1006">
        <v>0</v>
      </c>
    </row>
    <row r="41" spans="1:9" s="284" customFormat="1" ht="20.100000000000001" customHeight="1" thickBot="1">
      <c r="A41" s="2408" t="s">
        <v>238</v>
      </c>
      <c r="B41" s="2409"/>
      <c r="C41" s="302"/>
      <c r="D41" s="302"/>
      <c r="E41" s="302"/>
      <c r="F41" s="265">
        <f>SUM(F35:F40)</f>
        <v>0</v>
      </c>
      <c r="G41" s="1028"/>
      <c r="H41" s="576" t="s">
        <v>1402</v>
      </c>
      <c r="I41" s="266">
        <f>SUM(I35:I40)</f>
        <v>0</v>
      </c>
    </row>
    <row r="42" spans="1:9" s="284" customFormat="1" ht="20.100000000000001" customHeight="1" thickTop="1">
      <c r="A42" s="2410" t="s">
        <v>861</v>
      </c>
      <c r="B42" s="2411"/>
      <c r="C42" s="298" t="s">
        <v>141</v>
      </c>
      <c r="D42" s="1002">
        <v>0</v>
      </c>
      <c r="E42" s="1002">
        <v>0</v>
      </c>
      <c r="F42" s="260">
        <f>E42*D42</f>
        <v>0</v>
      </c>
      <c r="G42" s="2575" t="s">
        <v>1403</v>
      </c>
      <c r="H42" s="2576"/>
      <c r="I42" s="310" t="s">
        <v>1116</v>
      </c>
    </row>
    <row r="43" spans="1:9" s="284" customFormat="1" ht="20.100000000000001" customHeight="1" thickBot="1">
      <c r="A43" s="2412" t="s">
        <v>155</v>
      </c>
      <c r="B43" s="2413"/>
      <c r="C43" s="303" t="s">
        <v>141</v>
      </c>
      <c r="D43" s="1004">
        <v>0</v>
      </c>
      <c r="E43" s="1004">
        <v>0</v>
      </c>
      <c r="F43" s="262">
        <f>E43*D43</f>
        <v>0</v>
      </c>
      <c r="G43" s="2569" t="s">
        <v>1404</v>
      </c>
      <c r="H43" s="2570"/>
      <c r="I43" s="311" t="s">
        <v>1116</v>
      </c>
    </row>
    <row r="44" spans="1:9" s="305" customFormat="1" ht="20.100000000000001" customHeight="1" thickTop="1" thickBot="1">
      <c r="A44" s="2092" t="s">
        <v>156</v>
      </c>
      <c r="B44" s="2093"/>
      <c r="C44" s="304"/>
      <c r="D44" s="304"/>
      <c r="E44" s="304"/>
      <c r="F44" s="267">
        <f>SUM(F41:F43)</f>
        <v>0</v>
      </c>
      <c r="G44" s="1030"/>
      <c r="H44" s="577" t="s">
        <v>1414</v>
      </c>
      <c r="I44" s="313">
        <f>I41</f>
        <v>0</v>
      </c>
    </row>
    <row r="45" spans="1:9" s="284" customFormat="1" ht="15.6">
      <c r="A45" s="306"/>
      <c r="C45" s="307"/>
      <c r="D45" s="307"/>
      <c r="E45" s="307"/>
      <c r="F45" s="364" t="s">
        <v>581</v>
      </c>
      <c r="G45" s="364"/>
      <c r="H45" s="4"/>
      <c r="I45" s="364" t="s">
        <v>1405</v>
      </c>
    </row>
  </sheetData>
  <mergeCells count="53">
    <mergeCell ref="A41:B41"/>
    <mergeCell ref="A42:B42"/>
    <mergeCell ref="A43:B43"/>
    <mergeCell ref="A44:B44"/>
    <mergeCell ref="A38:B38"/>
    <mergeCell ref="G4:I4"/>
    <mergeCell ref="G23:I23"/>
    <mergeCell ref="G24:I24"/>
    <mergeCell ref="G26:I26"/>
    <mergeCell ref="G25:I25"/>
    <mergeCell ref="G12:I12"/>
    <mergeCell ref="G13:I13"/>
    <mergeCell ref="G14:I14"/>
    <mergeCell ref="G15:I15"/>
    <mergeCell ref="G16:I16"/>
    <mergeCell ref="G9:I9"/>
    <mergeCell ref="G5:I5"/>
    <mergeCell ref="G6:I6"/>
    <mergeCell ref="G10:I10"/>
    <mergeCell ref="G11:I11"/>
    <mergeCell ref="G17:I17"/>
    <mergeCell ref="A24:E24"/>
    <mergeCell ref="A36:B36"/>
    <mergeCell ref="A39:B39"/>
    <mergeCell ref="A40:B40"/>
    <mergeCell ref="A4:B4"/>
    <mergeCell ref="C4:F4"/>
    <mergeCell ref="A34:B34"/>
    <mergeCell ref="A35:B35"/>
    <mergeCell ref="A5:B5"/>
    <mergeCell ref="C5:F5"/>
    <mergeCell ref="A6:B6"/>
    <mergeCell ref="C6:F6"/>
    <mergeCell ref="A37:B37"/>
    <mergeCell ref="A30:E30"/>
    <mergeCell ref="A32:E32"/>
    <mergeCell ref="A19:A20"/>
    <mergeCell ref="G22:I22"/>
    <mergeCell ref="G43:H43"/>
    <mergeCell ref="G29:I29"/>
    <mergeCell ref="G30:I30"/>
    <mergeCell ref="G32:I32"/>
    <mergeCell ref="G31:I31"/>
    <mergeCell ref="G42:H42"/>
    <mergeCell ref="G27:I27"/>
    <mergeCell ref="G28:I28"/>
    <mergeCell ref="B19:B20"/>
    <mergeCell ref="F19:F20"/>
    <mergeCell ref="G19:I20"/>
    <mergeCell ref="G18:I18"/>
    <mergeCell ref="G21:I21"/>
    <mergeCell ref="C19:C20"/>
    <mergeCell ref="D19:D20"/>
  </mergeCells>
  <phoneticPr fontId="0" type="noConversion"/>
  <dataValidations count="1">
    <dataValidation type="list" allowBlank="1" showInputMessage="1" showErrorMessage="1" sqref="H35:H40" xr:uid="{00000000-0002-0000-2400-000000000000}">
      <formula1>yesno</formula1>
    </dataValidation>
  </dataValidations>
  <printOptions horizontalCentered="1"/>
  <pageMargins left="0.5" right="0.5" top="0.83" bottom="0.78" header="0.5" footer="0.34"/>
  <pageSetup scale="60" fitToHeight="2" orientation="landscape" r:id="rId1"/>
  <headerFooter alignWithMargins="0">
    <oddHeader>&amp;C&amp;"Arial,Bold"&amp;12&amp;UProject Activity 21: Signalization Analysis</oddHeader>
    <oddFooter>&amp;L&amp;F
&amp;A&amp;CPage &amp;P of &amp;N&amp;R&amp;D</oddFooter>
  </headerFooter>
  <rowBreaks count="1" manualBreakCount="1">
    <brk id="30" max="7" man="1"/>
  </rowBreaks>
  <ignoredErrors>
    <ignoredError sqref="F24 F41" formula="1"/>
  </ignoredError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BA419-81D9-4D7A-A1B3-8532BD21A1C7}">
  <sheetPr codeName="Sheet39"/>
  <dimension ref="A1:AN35"/>
  <sheetViews>
    <sheetView showGridLines="0" topLeftCell="B1" zoomScale="85" zoomScaleNormal="85" workbookViewId="0">
      <selection activeCell="B1" sqref="B1:C3"/>
    </sheetView>
  </sheetViews>
  <sheetFormatPr defaultColWidth="9.109375" defaultRowHeight="15.6"/>
  <cols>
    <col min="1" max="1" width="12.6640625" style="1105" hidden="1" customWidth="1"/>
    <col min="2" max="2" width="6.88671875" style="1112" customWidth="1"/>
    <col min="3" max="3" width="50.77734375" style="1113" customWidth="1"/>
    <col min="4" max="4" width="14.7773437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5" width="9.88671875" style="366" hidden="1" customWidth="1"/>
    <col min="16" max="24" width="12.77734375" style="366" hidden="1" customWidth="1"/>
    <col min="25" max="29" width="12.77734375" style="1104" hidden="1" customWidth="1"/>
    <col min="30" max="34" width="9.109375" style="1104"/>
    <col min="35" max="16384" width="9.109375" style="1105"/>
  </cols>
  <sheetData>
    <row r="1" spans="1:40" s="1103" customFormat="1" ht="15" customHeight="1">
      <c r="B1" s="2161" t="s">
        <v>592</v>
      </c>
      <c r="C1" s="2162"/>
      <c r="D1" s="2158" t="s">
        <v>2575</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1"/>
      <c r="V1" s="1170"/>
      <c r="W1" s="1170"/>
      <c r="X1" s="1170"/>
      <c r="Y1" s="1175"/>
      <c r="Z1" s="1175"/>
      <c r="AA1" s="1175"/>
      <c r="AB1" s="1126"/>
      <c r="AC1" s="1126"/>
      <c r="AD1" s="1126"/>
      <c r="AE1" s="1126"/>
      <c r="AF1" s="1126"/>
      <c r="AG1" s="1126"/>
      <c r="AH1" s="1126"/>
    </row>
    <row r="2" spans="1:40"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1"/>
      <c r="V2" s="1170"/>
      <c r="W2" s="1170"/>
      <c r="X2" s="1170"/>
      <c r="Y2" s="1175"/>
      <c r="Z2" s="1175"/>
      <c r="AA2" s="1175"/>
      <c r="AB2" s="1126"/>
      <c r="AC2" s="1126"/>
      <c r="AD2" s="1126"/>
      <c r="AE2" s="1126"/>
      <c r="AF2" s="1126"/>
      <c r="AG2" s="1126"/>
      <c r="AH2" s="1126"/>
    </row>
    <row r="3" spans="1:40"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1"/>
      <c r="V3" s="1174"/>
      <c r="W3" s="1174"/>
      <c r="X3" s="1174"/>
      <c r="Y3" s="1228"/>
      <c r="Z3" s="1228"/>
      <c r="AA3" s="1228"/>
      <c r="AB3" s="1131"/>
      <c r="AC3" s="1131"/>
      <c r="AD3" s="1131"/>
      <c r="AE3" s="1131"/>
      <c r="AF3" s="1131"/>
      <c r="AG3" s="1131"/>
      <c r="AH3" s="1131"/>
    </row>
    <row r="4" spans="1:40"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1"/>
      <c r="V4" s="1174"/>
      <c r="W4" s="1174"/>
      <c r="X4" s="1174"/>
      <c r="Y4" s="1228"/>
      <c r="Z4" s="1228"/>
      <c r="AA4" s="1228"/>
      <c r="AB4" s="1131"/>
      <c r="AC4" s="1131"/>
      <c r="AD4" s="1131"/>
      <c r="AE4" s="1131"/>
      <c r="AF4" s="1131"/>
      <c r="AG4" s="1131"/>
      <c r="AH4" s="1131"/>
    </row>
    <row r="5" spans="1:40" s="1086" customFormat="1" ht="30" customHeight="1">
      <c r="B5" s="2226" t="s">
        <v>1400</v>
      </c>
      <c r="C5" s="2227"/>
      <c r="D5" s="2228"/>
      <c r="E5" s="2228"/>
      <c r="F5" s="2228"/>
      <c r="G5" s="2228"/>
      <c r="H5" s="2228"/>
      <c r="I5" s="2228"/>
      <c r="J5" s="2228"/>
      <c r="K5" s="1087"/>
      <c r="L5" s="2220" t="s">
        <v>1820</v>
      </c>
      <c r="M5" s="1175"/>
      <c r="N5" s="1174"/>
      <c r="O5" s="1174"/>
      <c r="P5" s="1174"/>
      <c r="Q5" s="1229"/>
      <c r="R5" s="1229"/>
      <c r="S5" s="1229"/>
      <c r="T5" s="1229"/>
      <c r="U5" s="1229"/>
      <c r="V5" s="1174"/>
      <c r="W5" s="1174"/>
      <c r="X5" s="1174"/>
      <c r="Y5" s="1228"/>
      <c r="Z5" s="1228"/>
      <c r="AA5" s="1228"/>
      <c r="AB5" s="1131"/>
      <c r="AC5" s="1131"/>
      <c r="AD5" s="1131"/>
      <c r="AE5" s="1131"/>
      <c r="AF5" s="1131"/>
      <c r="AG5" s="1131"/>
      <c r="AH5" s="1131"/>
    </row>
    <row r="6" spans="1:40" s="1086" customFormat="1" ht="30" customHeight="1" thickBot="1">
      <c r="B6" s="2229" t="s">
        <v>1399</v>
      </c>
      <c r="C6" s="2230"/>
      <c r="D6" s="2231"/>
      <c r="E6" s="2231"/>
      <c r="F6" s="2231"/>
      <c r="G6" s="2231"/>
      <c r="H6" s="2231"/>
      <c r="I6" s="2231"/>
      <c r="J6" s="2231"/>
      <c r="K6" s="1088"/>
      <c r="L6" s="2221"/>
      <c r="M6" s="1175"/>
      <c r="N6" s="1174"/>
      <c r="O6" s="1174"/>
      <c r="P6" s="1174"/>
      <c r="Q6" s="1229"/>
      <c r="R6" s="1229"/>
      <c r="S6" s="1229"/>
      <c r="T6" s="1229"/>
      <c r="U6" s="1229"/>
      <c r="V6" s="1174"/>
      <c r="W6" s="1174"/>
      <c r="X6" s="1174"/>
      <c r="Y6" s="1228"/>
      <c r="Z6" s="1228"/>
      <c r="AA6" s="1228"/>
      <c r="AB6" s="1131"/>
      <c r="AC6" s="1131"/>
      <c r="AD6" s="1131"/>
      <c r="AE6" s="1131"/>
      <c r="AF6" s="1131"/>
      <c r="AG6" s="1131"/>
      <c r="AH6" s="1131"/>
    </row>
    <row r="7" spans="1:40" s="1086" customFormat="1" ht="15" customHeight="1">
      <c r="B7" s="1140" t="s">
        <v>1430</v>
      </c>
      <c r="C7" s="1210"/>
      <c r="D7" s="1211"/>
      <c r="E7" s="1211"/>
      <c r="F7" s="1211"/>
      <c r="G7" s="1211"/>
      <c r="H7" s="1211"/>
      <c r="I7" s="1211"/>
      <c r="J7" s="1211"/>
      <c r="K7" s="1212"/>
      <c r="L7" s="2221"/>
      <c r="M7" s="1175"/>
      <c r="N7" s="1174"/>
      <c r="O7" s="1174"/>
      <c r="P7" s="1174"/>
      <c r="Q7" s="1174"/>
      <c r="R7" s="1174"/>
      <c r="S7" s="1174"/>
      <c r="T7" s="1174"/>
      <c r="U7" s="1174"/>
      <c r="V7" s="1174"/>
      <c r="W7" s="1174"/>
      <c r="X7" s="1174"/>
      <c r="Y7" s="1228"/>
      <c r="Z7" s="1228"/>
      <c r="AA7" s="1228"/>
      <c r="AB7" s="1131"/>
      <c r="AC7" s="1131"/>
      <c r="AD7" s="1131"/>
      <c r="AE7" s="1131"/>
      <c r="AF7" s="1131"/>
      <c r="AG7" s="1131"/>
      <c r="AH7" s="1131"/>
    </row>
    <row r="8" spans="1:40" s="1086" customFormat="1" ht="15" customHeight="1" thickBot="1">
      <c r="B8" s="1213"/>
      <c r="C8" s="1214"/>
      <c r="D8" s="1215"/>
      <c r="E8" s="1215"/>
      <c r="F8" s="1215"/>
      <c r="G8" s="1215"/>
      <c r="H8" s="1215"/>
      <c r="I8" s="1215"/>
      <c r="J8" s="1215"/>
      <c r="K8" s="1216"/>
      <c r="L8" s="2221"/>
      <c r="M8" s="1175"/>
      <c r="N8" s="1174"/>
      <c r="O8" s="1174"/>
      <c r="P8" s="1174"/>
      <c r="Q8" s="1174"/>
      <c r="R8" s="1174"/>
      <c r="S8" s="1174"/>
      <c r="T8" s="1174"/>
      <c r="U8" s="1174"/>
      <c r="V8" s="1174"/>
      <c r="W8" s="1174"/>
      <c r="X8" s="1174"/>
      <c r="Y8" s="1228"/>
      <c r="Z8" s="1228"/>
      <c r="AA8" s="1228"/>
      <c r="AB8" s="1131"/>
      <c r="AC8" s="1131"/>
      <c r="AD8" s="1131"/>
      <c r="AE8" s="1131"/>
      <c r="AF8" s="1131"/>
      <c r="AG8" s="1131"/>
      <c r="AH8" s="1131"/>
      <c r="AI8" s="1131"/>
      <c r="AJ8" s="1131"/>
      <c r="AK8" s="1131"/>
      <c r="AL8" s="1131"/>
      <c r="AM8" s="1131"/>
      <c r="AN8" s="1131"/>
    </row>
    <row r="9" spans="1:40" s="1086" customFormat="1" ht="30" customHeight="1">
      <c r="B9" s="2251" t="s">
        <v>79</v>
      </c>
      <c r="C9" s="2253" t="s">
        <v>190</v>
      </c>
      <c r="D9" s="2182" t="s">
        <v>1821</v>
      </c>
      <c r="E9" s="2183"/>
      <c r="F9" s="2184"/>
      <c r="G9" s="2255" t="s">
        <v>1822</v>
      </c>
      <c r="H9" s="2255"/>
      <c r="I9" s="2255"/>
      <c r="J9" s="2255"/>
      <c r="K9" s="1148" t="s">
        <v>1823</v>
      </c>
      <c r="L9" s="2221"/>
      <c r="M9" s="1175"/>
      <c r="N9" s="1883"/>
      <c r="O9" s="2195" t="s">
        <v>190</v>
      </c>
      <c r="P9" s="2239" t="s">
        <v>1870</v>
      </c>
      <c r="Q9" s="2238"/>
      <c r="R9" s="2238"/>
      <c r="S9" s="2238"/>
      <c r="T9" s="2240"/>
      <c r="U9" s="2239" t="s">
        <v>1915</v>
      </c>
      <c r="V9" s="2238"/>
      <c r="W9" s="2240"/>
      <c r="X9" s="2239" t="s">
        <v>1961</v>
      </c>
      <c r="Y9" s="2238"/>
      <c r="Z9" s="2238"/>
      <c r="AA9" s="2239" t="s">
        <v>1862</v>
      </c>
      <c r="AB9" s="2238"/>
      <c r="AC9" s="2240"/>
      <c r="AD9" s="1131"/>
      <c r="AE9" s="1131"/>
      <c r="AF9" s="1131"/>
      <c r="AG9" s="1131"/>
      <c r="AH9" s="1131"/>
      <c r="AI9" s="1131"/>
      <c r="AJ9" s="1131"/>
      <c r="AK9" s="1131"/>
      <c r="AL9" s="1131"/>
      <c r="AM9" s="1131"/>
      <c r="AN9" s="1131"/>
    </row>
    <row r="10" spans="1:40" s="1104" customFormat="1" ht="30" customHeight="1">
      <c r="B10" s="2252"/>
      <c r="C10" s="2254"/>
      <c r="D10" s="1908" t="s">
        <v>1824</v>
      </c>
      <c r="E10" s="1908" t="s">
        <v>87</v>
      </c>
      <c r="F10" s="1908" t="s">
        <v>1825</v>
      </c>
      <c r="G10" s="2202" t="s">
        <v>1826</v>
      </c>
      <c r="H10" s="2202" t="s">
        <v>1827</v>
      </c>
      <c r="I10" s="2202" t="s">
        <v>1196</v>
      </c>
      <c r="J10" s="2202" t="s">
        <v>1837</v>
      </c>
      <c r="K10" s="2232" t="s">
        <v>1829</v>
      </c>
      <c r="L10" s="2221"/>
      <c r="M10" s="1175"/>
      <c r="N10" s="1883"/>
      <c r="O10" s="2307"/>
      <c r="P10" s="1287" t="s">
        <v>1927</v>
      </c>
      <c r="Q10" s="1241" t="s">
        <v>1859</v>
      </c>
      <c r="R10" s="1241" t="s">
        <v>1860</v>
      </c>
      <c r="S10" s="1241" t="s">
        <v>1861</v>
      </c>
      <c r="T10" s="1242" t="s">
        <v>1928</v>
      </c>
      <c r="U10" s="1241" t="s">
        <v>1884</v>
      </c>
      <c r="V10" s="1241" t="s">
        <v>1833</v>
      </c>
      <c r="W10" s="1242" t="s">
        <v>1834</v>
      </c>
      <c r="X10" s="1287" t="s">
        <v>1929</v>
      </c>
      <c r="Y10" s="1241" t="s">
        <v>1930</v>
      </c>
      <c r="Z10" s="1241" t="s">
        <v>1931</v>
      </c>
      <c r="AA10" s="1287" t="s">
        <v>1932</v>
      </c>
      <c r="AB10" s="1241" t="s">
        <v>1933</v>
      </c>
      <c r="AC10" s="1242" t="s">
        <v>1934</v>
      </c>
      <c r="AD10" s="1131"/>
      <c r="AE10" s="1131"/>
      <c r="AF10" s="1131"/>
      <c r="AG10" s="1131"/>
      <c r="AH10" s="1131"/>
      <c r="AI10" s="1131"/>
      <c r="AJ10" s="1131"/>
      <c r="AK10" s="1131"/>
      <c r="AL10" s="1131"/>
      <c r="AM10" s="1131"/>
      <c r="AN10" s="1131"/>
    </row>
    <row r="11" spans="1:40" s="1104" customFormat="1" ht="30" customHeight="1" thickBot="1">
      <c r="B11" s="2276" t="s">
        <v>2563</v>
      </c>
      <c r="C11" s="2277"/>
      <c r="D11" s="2277"/>
      <c r="E11" s="2291"/>
      <c r="F11" s="1917"/>
      <c r="G11" s="2234"/>
      <c r="H11" s="2234"/>
      <c r="I11" s="2234"/>
      <c r="J11" s="2234"/>
      <c r="K11" s="2233"/>
      <c r="L11" s="2222"/>
      <c r="M11" s="1175"/>
      <c r="N11" s="1229"/>
      <c r="O11" s="1961"/>
      <c r="P11" s="1912"/>
      <c r="Q11" s="1913"/>
      <c r="R11" s="1913"/>
      <c r="S11" s="1913"/>
      <c r="T11" s="1914"/>
      <c r="U11" s="1913"/>
      <c r="V11" s="1913"/>
      <c r="W11" s="1914"/>
      <c r="X11" s="1912"/>
      <c r="Y11" s="1913"/>
      <c r="Z11" s="1913"/>
      <c r="AA11" s="1912"/>
      <c r="AB11" s="1913"/>
      <c r="AC11" s="1914"/>
      <c r="AD11" s="1131"/>
      <c r="AE11" s="1131"/>
      <c r="AF11" s="1131"/>
      <c r="AG11" s="1131"/>
      <c r="AH11" s="1131"/>
      <c r="AI11" s="1131"/>
      <c r="AJ11" s="1131"/>
      <c r="AK11" s="1131"/>
      <c r="AL11" s="1131"/>
      <c r="AM11" s="1131"/>
      <c r="AN11" s="1131"/>
    </row>
    <row r="12" spans="1:40" ht="30" customHeight="1">
      <c r="A12" s="1132" t="s">
        <v>1980</v>
      </c>
      <c r="B12" s="2248">
        <v>22.1</v>
      </c>
      <c r="C12" s="1236" t="s">
        <v>94</v>
      </c>
      <c r="D12" s="1219"/>
      <c r="E12" s="1239">
        <v>0</v>
      </c>
      <c r="F12" s="1376"/>
      <c r="G12" s="1244">
        <f>IF(E12=1,X12,0)</f>
        <v>0</v>
      </c>
      <c r="H12" s="1239">
        <v>0</v>
      </c>
      <c r="I12" s="1239">
        <v>0</v>
      </c>
      <c r="J12" s="1239">
        <v>0</v>
      </c>
      <c r="K12" s="1357"/>
      <c r="L12" s="2174" t="s">
        <v>1883</v>
      </c>
      <c r="M12" s="1170"/>
      <c r="N12" s="1235"/>
      <c r="O12" s="2274">
        <f>B12</f>
        <v>22.1</v>
      </c>
      <c r="P12" s="1188"/>
      <c r="Q12" s="1363"/>
      <c r="R12" s="1189"/>
      <c r="S12" s="1337"/>
      <c r="T12" s="1190"/>
      <c r="U12" s="1188"/>
      <c r="V12" s="1250"/>
      <c r="W12" s="1230"/>
      <c r="X12" s="1188">
        <v>4</v>
      </c>
      <c r="Y12" s="1404"/>
      <c r="Z12" s="1405"/>
      <c r="AA12" s="1188"/>
      <c r="AB12" s="1404"/>
      <c r="AC12" s="1406"/>
      <c r="AD12" s="1131"/>
      <c r="AE12" s="1131"/>
      <c r="AF12" s="1131"/>
      <c r="AG12" s="1131"/>
      <c r="AH12" s="1131"/>
      <c r="AI12" s="1131"/>
      <c r="AJ12" s="1131"/>
      <c r="AK12" s="1131"/>
      <c r="AL12" s="1131"/>
      <c r="AM12" s="1131"/>
      <c r="AN12" s="1131"/>
    </row>
    <row r="13" spans="1:40" ht="30" customHeight="1">
      <c r="A13" s="1132" t="s">
        <v>1981</v>
      </c>
      <c r="B13" s="2242"/>
      <c r="C13" s="1218" t="s">
        <v>1838</v>
      </c>
      <c r="D13" s="1219"/>
      <c r="E13" s="1221">
        <v>0</v>
      </c>
      <c r="F13" s="1403"/>
      <c r="G13" s="1238">
        <f>IF(E12=1,IF(E13=1,X13,0),0)</f>
        <v>0</v>
      </c>
      <c r="H13" s="1239">
        <v>0</v>
      </c>
      <c r="I13" s="1239">
        <v>0</v>
      </c>
      <c r="J13" s="1239">
        <v>0</v>
      </c>
      <c r="K13" s="1245"/>
      <c r="L13" s="2175"/>
      <c r="M13" s="1170"/>
      <c r="N13" s="1235"/>
      <c r="O13" s="2553"/>
      <c r="P13" s="1273"/>
      <c r="Q13" s="1276"/>
      <c r="R13" s="1274"/>
      <c r="S13" s="1343"/>
      <c r="T13" s="1275"/>
      <c r="U13" s="1318"/>
      <c r="V13" s="1276"/>
      <c r="W13" s="1277"/>
      <c r="X13" s="1273">
        <v>2</v>
      </c>
      <c r="Y13" s="1393"/>
      <c r="Z13" s="1395"/>
      <c r="AA13" s="1273"/>
      <c r="AB13" s="1393"/>
      <c r="AC13" s="1394"/>
      <c r="AE13" s="1132"/>
      <c r="AF13" s="1132"/>
      <c r="AG13" s="1132"/>
    </row>
    <row r="14" spans="1:40" ht="30" customHeight="1">
      <c r="A14" s="1132" t="s">
        <v>1982</v>
      </c>
      <c r="B14" s="256">
        <v>22.2</v>
      </c>
      <c r="C14" s="281" t="s">
        <v>229</v>
      </c>
      <c r="D14" s="1220"/>
      <c r="E14" s="1221">
        <v>0</v>
      </c>
      <c r="F14" s="1130"/>
      <c r="G14" s="1238">
        <f>IF(E14=1,IF(F14="Simple",U14,(IF(F14="Standard",V14,(IF(F14="Complex",W14,0))))),0)</f>
        <v>0</v>
      </c>
      <c r="H14" s="1221">
        <v>0</v>
      </c>
      <c r="I14" s="1221">
        <v>0</v>
      </c>
      <c r="J14" s="1221">
        <v>0</v>
      </c>
      <c r="K14" s="1245"/>
      <c r="L14" s="2175"/>
      <c r="M14" s="1170"/>
      <c r="N14" s="1235"/>
      <c r="O14" s="1261">
        <f>B14</f>
        <v>22.2</v>
      </c>
      <c r="P14" s="1358"/>
      <c r="Q14" s="1255"/>
      <c r="R14" s="1179"/>
      <c r="S14" s="1342"/>
      <c r="T14" s="1181"/>
      <c r="U14" s="1182">
        <v>6</v>
      </c>
      <c r="V14" s="1255">
        <v>9</v>
      </c>
      <c r="W14" s="1180">
        <v>12</v>
      </c>
      <c r="X14" s="1178"/>
      <c r="Y14" s="1179"/>
      <c r="Z14" s="1321"/>
      <c r="AA14" s="1178"/>
      <c r="AB14" s="1179"/>
      <c r="AC14" s="1180"/>
      <c r="AE14" s="1132"/>
      <c r="AF14" s="1132"/>
      <c r="AG14" s="1132"/>
    </row>
    <row r="15" spans="1:40" ht="30" customHeight="1">
      <c r="A15" s="1132" t="s">
        <v>1983</v>
      </c>
      <c r="B15" s="1268">
        <v>22.3</v>
      </c>
      <c r="C15" s="391" t="s">
        <v>1893</v>
      </c>
      <c r="D15" s="1238" t="s">
        <v>2001</v>
      </c>
      <c r="E15" s="1092">
        <v>0</v>
      </c>
      <c r="F15" s="1911" t="str">
        <f>IF($F$11=0,"",$F$11)</f>
        <v/>
      </c>
      <c r="G15" s="1243">
        <f>ROUNDUP(E15*(IF(F15="Low",Q15,(IF(F15="Mid",R15,(IF(F15="Upper",S15,0)))))),0)</f>
        <v>0</v>
      </c>
      <c r="H15" s="1221">
        <v>0</v>
      </c>
      <c r="I15" s="1221">
        <v>0</v>
      </c>
      <c r="J15" s="1221">
        <v>0</v>
      </c>
      <c r="K15" s="1245"/>
      <c r="L15" s="2175"/>
      <c r="M15" s="1170"/>
      <c r="N15" s="1235"/>
      <c r="O15" s="1261">
        <f>B15</f>
        <v>22.3</v>
      </c>
      <c r="P15" s="1358"/>
      <c r="Q15" s="1255">
        <v>2</v>
      </c>
      <c r="R15" s="1179">
        <v>4</v>
      </c>
      <c r="S15" s="1321">
        <v>6</v>
      </c>
      <c r="T15" s="1180"/>
      <c r="U15" s="1178"/>
      <c r="V15" s="1256"/>
      <c r="W15" s="1181"/>
      <c r="X15" s="1178"/>
      <c r="Y15" s="1179"/>
      <c r="Z15" s="1321"/>
      <c r="AA15" s="1178"/>
      <c r="AB15" s="1179"/>
      <c r="AC15" s="1180"/>
    </row>
    <row r="16" spans="1:40" ht="30" customHeight="1">
      <c r="A16" s="1132" t="s">
        <v>1984</v>
      </c>
      <c r="B16" s="1268">
        <v>22.4</v>
      </c>
      <c r="C16" s="391" t="s">
        <v>1895</v>
      </c>
      <c r="D16" s="1238" t="s">
        <v>1830</v>
      </c>
      <c r="E16" s="1133">
        <v>0</v>
      </c>
      <c r="F16" s="1911" t="str">
        <f>IF($F$11=0,"",$F$11)</f>
        <v/>
      </c>
      <c r="G16" s="1243">
        <f>ROUNDUP(E16*(IF(F16="Low",Q16,(IF(F16="Mid",R16,(IF(F16="Upper",S16,0)))))),0)</f>
        <v>0</v>
      </c>
      <c r="H16" s="1221">
        <v>0</v>
      </c>
      <c r="I16" s="1221">
        <v>0</v>
      </c>
      <c r="J16" s="1221">
        <v>0</v>
      </c>
      <c r="K16" s="1245"/>
      <c r="L16" s="2175"/>
      <c r="M16" s="1170"/>
      <c r="N16" s="1235"/>
      <c r="O16" s="1261">
        <f>B16</f>
        <v>22.4</v>
      </c>
      <c r="P16" s="1358"/>
      <c r="Q16" s="1255">
        <v>14</v>
      </c>
      <c r="R16" s="1179">
        <v>21</v>
      </c>
      <c r="S16" s="1321">
        <v>28</v>
      </c>
      <c r="T16" s="1180"/>
      <c r="U16" s="1178"/>
      <c r="V16" s="1255"/>
      <c r="W16" s="1181"/>
      <c r="X16" s="1178"/>
      <c r="Y16" s="1179"/>
      <c r="Z16" s="1321"/>
      <c r="AA16" s="1178"/>
      <c r="AB16" s="1179"/>
      <c r="AC16" s="1180"/>
    </row>
    <row r="17" spans="1:34" ht="30" customHeight="1">
      <c r="A17" s="1132" t="s">
        <v>1985</v>
      </c>
      <c r="B17" s="2120">
        <v>22.5</v>
      </c>
      <c r="C17" s="2122" t="s">
        <v>206</v>
      </c>
      <c r="D17" s="1238" t="s">
        <v>1896</v>
      </c>
      <c r="E17" s="1092">
        <v>0</v>
      </c>
      <c r="F17" s="1402"/>
      <c r="G17" s="1238">
        <f>E17*X17</f>
        <v>0</v>
      </c>
      <c r="H17" s="1221">
        <v>0</v>
      </c>
      <c r="I17" s="1221">
        <v>0</v>
      </c>
      <c r="J17" s="1221">
        <v>0</v>
      </c>
      <c r="K17" s="1245"/>
      <c r="L17" s="2175"/>
      <c r="M17" s="1170"/>
      <c r="N17" s="1235"/>
      <c r="O17" s="2547">
        <f>B17</f>
        <v>22.5</v>
      </c>
      <c r="P17" s="1188"/>
      <c r="Q17" s="1363"/>
      <c r="R17" s="1189"/>
      <c r="S17" s="1337"/>
      <c r="T17" s="1190"/>
      <c r="U17" s="1188"/>
      <c r="V17" s="1408"/>
      <c r="W17" s="1409"/>
      <c r="X17" s="1188">
        <v>4</v>
      </c>
      <c r="Y17" s="1189"/>
      <c r="Z17" s="1337"/>
      <c r="AA17" s="1188"/>
      <c r="AB17" s="1189"/>
      <c r="AC17" s="1190"/>
    </row>
    <row r="18" spans="1:34" ht="30" customHeight="1">
      <c r="A18" s="1132" t="s">
        <v>1986</v>
      </c>
      <c r="B18" s="2121"/>
      <c r="C18" s="2123"/>
      <c r="D18" s="1238" t="s">
        <v>1897</v>
      </c>
      <c r="E18" s="1092">
        <v>0</v>
      </c>
      <c r="F18" s="1219"/>
      <c r="G18" s="1244">
        <f>E18*X18</f>
        <v>0</v>
      </c>
      <c r="H18" s="1221">
        <v>0</v>
      </c>
      <c r="I18" s="1221">
        <v>0</v>
      </c>
      <c r="J18" s="1221">
        <v>0</v>
      </c>
      <c r="K18" s="1245"/>
      <c r="L18" s="2175"/>
      <c r="M18" s="1170"/>
      <c r="N18" s="1235"/>
      <c r="O18" s="2555"/>
      <c r="P18" s="1273"/>
      <c r="Q18" s="1276"/>
      <c r="R18" s="1274"/>
      <c r="S18" s="1323"/>
      <c r="T18" s="1277"/>
      <c r="U18" s="1273"/>
      <c r="V18" s="1407"/>
      <c r="W18" s="1275"/>
      <c r="X18" s="1273">
        <v>8</v>
      </c>
      <c r="Y18" s="1274"/>
      <c r="Z18" s="1323"/>
      <c r="AA18" s="1273"/>
      <c r="AB18" s="1274"/>
      <c r="AC18" s="1277"/>
    </row>
    <row r="19" spans="1:34" ht="30" customHeight="1">
      <c r="A19" s="1132" t="s">
        <v>1987</v>
      </c>
      <c r="B19" s="256">
        <v>22.6</v>
      </c>
      <c r="C19" s="514" t="s">
        <v>1887</v>
      </c>
      <c r="D19" s="1238" t="s">
        <v>1888</v>
      </c>
      <c r="E19" s="1092">
        <v>0</v>
      </c>
      <c r="F19" s="1220"/>
      <c r="G19" s="1238">
        <f>E19*X19</f>
        <v>0</v>
      </c>
      <c r="H19" s="1221">
        <v>0</v>
      </c>
      <c r="I19" s="1221">
        <v>0</v>
      </c>
      <c r="J19" s="1221">
        <v>0</v>
      </c>
      <c r="K19" s="1245"/>
      <c r="L19" s="2175"/>
      <c r="M19" s="1170"/>
      <c r="N19" s="1235"/>
      <c r="O19" s="1261">
        <v>22.6</v>
      </c>
      <c r="P19" s="1358"/>
      <c r="Q19" s="1255"/>
      <c r="R19" s="1179"/>
      <c r="S19" s="1321"/>
      <c r="T19" s="1180"/>
      <c r="U19" s="1178"/>
      <c r="V19" s="1256"/>
      <c r="W19" s="1181"/>
      <c r="X19" s="1178">
        <v>2</v>
      </c>
      <c r="Y19" s="1179"/>
      <c r="Z19" s="1321"/>
      <c r="AA19" s="1178"/>
      <c r="AB19" s="1179"/>
      <c r="AC19" s="1180"/>
    </row>
    <row r="20" spans="1:34" ht="30" customHeight="1">
      <c r="A20" s="1132" t="s">
        <v>1988</v>
      </c>
      <c r="B20" s="2120">
        <v>22.7</v>
      </c>
      <c r="C20" s="2122" t="s">
        <v>207</v>
      </c>
      <c r="D20" s="2273" t="s">
        <v>617</v>
      </c>
      <c r="E20" s="1092">
        <v>0</v>
      </c>
      <c r="F20" s="1166" t="s">
        <v>1884</v>
      </c>
      <c r="G20" s="1167">
        <f>E20*U20</f>
        <v>0</v>
      </c>
      <c r="H20" s="1221">
        <v>0</v>
      </c>
      <c r="I20" s="1221">
        <v>0</v>
      </c>
      <c r="J20" s="1221">
        <v>0</v>
      </c>
      <c r="K20" s="1245"/>
      <c r="L20" s="2175"/>
      <c r="M20" s="1170"/>
      <c r="N20" s="1235"/>
      <c r="O20" s="2547">
        <v>22.7</v>
      </c>
      <c r="P20" s="1410"/>
      <c r="Q20" s="1411"/>
      <c r="R20" s="1412"/>
      <c r="S20" s="1413"/>
      <c r="T20" s="1414"/>
      <c r="U20" s="1410">
        <v>1</v>
      </c>
      <c r="V20" s="1415"/>
      <c r="W20" s="1416"/>
      <c r="X20" s="1410"/>
      <c r="Y20" s="1412"/>
      <c r="Z20" s="1413"/>
      <c r="AA20" s="1410"/>
      <c r="AB20" s="1412"/>
      <c r="AC20" s="1414"/>
    </row>
    <row r="21" spans="1:34" ht="30" customHeight="1">
      <c r="A21" s="1132" t="s">
        <v>1989</v>
      </c>
      <c r="B21" s="2514"/>
      <c r="C21" s="2470"/>
      <c r="D21" s="2285"/>
      <c r="E21" s="1092">
        <v>0</v>
      </c>
      <c r="F21" s="1166" t="s">
        <v>1833</v>
      </c>
      <c r="G21" s="1167">
        <f>E21*V21</f>
        <v>0</v>
      </c>
      <c r="H21" s="1221">
        <v>0</v>
      </c>
      <c r="I21" s="1221">
        <v>0</v>
      </c>
      <c r="J21" s="1221">
        <v>0</v>
      </c>
      <c r="K21" s="1245"/>
      <c r="L21" s="2175"/>
      <c r="M21" s="1170"/>
      <c r="N21" s="1235"/>
      <c r="O21" s="2548"/>
      <c r="P21" s="1417"/>
      <c r="Q21" s="1364"/>
      <c r="R21" s="1192"/>
      <c r="S21" s="1193"/>
      <c r="T21" s="1418"/>
      <c r="U21" s="1417"/>
      <c r="V21" s="1419">
        <v>2</v>
      </c>
      <c r="W21" s="1420"/>
      <c r="X21" s="1417"/>
      <c r="Y21" s="1192"/>
      <c r="Z21" s="1193"/>
      <c r="AA21" s="1417"/>
      <c r="AB21" s="1192"/>
      <c r="AC21" s="1418"/>
    </row>
    <row r="22" spans="1:34" ht="30" customHeight="1">
      <c r="A22" s="1132" t="s">
        <v>1990</v>
      </c>
      <c r="B22" s="2121"/>
      <c r="C22" s="2123"/>
      <c r="D22" s="2302"/>
      <c r="E22" s="1092">
        <v>0</v>
      </c>
      <c r="F22" s="1166" t="s">
        <v>1834</v>
      </c>
      <c r="G22" s="1167">
        <f>E22*W22</f>
        <v>0</v>
      </c>
      <c r="H22" s="1221">
        <v>0</v>
      </c>
      <c r="I22" s="1221">
        <v>0</v>
      </c>
      <c r="J22" s="1221">
        <v>0</v>
      </c>
      <c r="K22" s="1245"/>
      <c r="L22" s="2175"/>
      <c r="M22" s="1170"/>
      <c r="N22" s="1235"/>
      <c r="O22" s="2549"/>
      <c r="P22" s="1273"/>
      <c r="Q22" s="1276"/>
      <c r="R22" s="1274"/>
      <c r="S22" s="1323"/>
      <c r="T22" s="1277"/>
      <c r="U22" s="1273"/>
      <c r="V22" s="1407"/>
      <c r="W22" s="1275">
        <v>4</v>
      </c>
      <c r="X22" s="1273"/>
      <c r="Y22" s="1274"/>
      <c r="Z22" s="1323"/>
      <c r="AA22" s="1273"/>
      <c r="AB22" s="1274"/>
      <c r="AC22" s="1277"/>
    </row>
    <row r="23" spans="1:34" ht="30" customHeight="1">
      <c r="A23" s="1132" t="s">
        <v>1991</v>
      </c>
      <c r="B23" s="2120">
        <v>22.8</v>
      </c>
      <c r="C23" s="2122" t="s">
        <v>24</v>
      </c>
      <c r="D23" s="2273" t="s">
        <v>1886</v>
      </c>
      <c r="E23" s="1092">
        <v>0</v>
      </c>
      <c r="F23" s="1166" t="s">
        <v>1884</v>
      </c>
      <c r="G23" s="1167">
        <f>E23*U23</f>
        <v>0</v>
      </c>
      <c r="H23" s="1221">
        <v>0</v>
      </c>
      <c r="I23" s="1221">
        <v>0</v>
      </c>
      <c r="J23" s="1221">
        <v>0</v>
      </c>
      <c r="K23" s="1245"/>
      <c r="L23" s="2175"/>
      <c r="M23" s="1170"/>
      <c r="N23" s="1232"/>
      <c r="O23" s="2547">
        <v>22.8</v>
      </c>
      <c r="P23" s="1188"/>
      <c r="Q23" s="1363"/>
      <c r="R23" s="1189"/>
      <c r="S23" s="1337"/>
      <c r="T23" s="1190"/>
      <c r="U23" s="1188">
        <v>4</v>
      </c>
      <c r="V23" s="1408"/>
      <c r="W23" s="1409"/>
      <c r="X23" s="1188"/>
      <c r="Y23" s="1189"/>
      <c r="Z23" s="1337"/>
      <c r="AA23" s="1188"/>
      <c r="AB23" s="1189"/>
      <c r="AC23" s="1190"/>
    </row>
    <row r="24" spans="1:34" s="1106" customFormat="1" ht="30" customHeight="1">
      <c r="A24" s="1132" t="s">
        <v>1992</v>
      </c>
      <c r="B24" s="2121"/>
      <c r="C24" s="2123"/>
      <c r="D24" s="2302"/>
      <c r="E24" s="1092">
        <v>0</v>
      </c>
      <c r="F24" s="1166" t="s">
        <v>1833</v>
      </c>
      <c r="G24" s="1167">
        <f>E24*V24</f>
        <v>0</v>
      </c>
      <c r="H24" s="1269">
        <v>0</v>
      </c>
      <c r="I24" s="1269">
        <v>0</v>
      </c>
      <c r="J24" s="1269">
        <v>0</v>
      </c>
      <c r="K24" s="1265"/>
      <c r="L24" s="2175"/>
      <c r="M24" s="1201"/>
      <c r="N24" s="1170"/>
      <c r="O24" s="2549"/>
      <c r="P24" s="1318"/>
      <c r="Q24" s="1407"/>
      <c r="R24" s="1351"/>
      <c r="S24" s="1343"/>
      <c r="T24" s="1275"/>
      <c r="U24" s="1318"/>
      <c r="V24" s="1407">
        <v>8</v>
      </c>
      <c r="W24" s="1275"/>
      <c r="X24" s="1273"/>
      <c r="Y24" s="1274"/>
      <c r="Z24" s="1421"/>
      <c r="AA24" s="1422"/>
      <c r="AB24" s="1423"/>
      <c r="AC24" s="1424"/>
      <c r="AD24" s="1134"/>
      <c r="AE24" s="1134"/>
      <c r="AF24" s="1134"/>
      <c r="AG24" s="1134"/>
      <c r="AH24" s="1134"/>
    </row>
    <row r="25" spans="1:34" s="1106" customFormat="1" ht="30" customHeight="1">
      <c r="A25" s="1132" t="s">
        <v>1993</v>
      </c>
      <c r="B25" s="2120">
        <v>22.9</v>
      </c>
      <c r="C25" s="2122" t="s">
        <v>1898</v>
      </c>
      <c r="D25" s="2273" t="s">
        <v>1899</v>
      </c>
      <c r="E25" s="1092">
        <v>0</v>
      </c>
      <c r="F25" s="1238" t="s">
        <v>1900</v>
      </c>
      <c r="G25" s="1238">
        <f>E25*X25</f>
        <v>0</v>
      </c>
      <c r="H25" s="1269">
        <v>0</v>
      </c>
      <c r="I25" s="1269">
        <v>0</v>
      </c>
      <c r="J25" s="1269">
        <v>0</v>
      </c>
      <c r="K25" s="1266"/>
      <c r="L25" s="2175"/>
      <c r="M25" s="1201"/>
      <c r="N25" s="1170"/>
      <c r="O25" s="2547">
        <v>22.9</v>
      </c>
      <c r="P25" s="1188"/>
      <c r="Q25" s="1363"/>
      <c r="R25" s="1189"/>
      <c r="S25" s="1337"/>
      <c r="T25" s="1190"/>
      <c r="U25" s="1188"/>
      <c r="V25" s="1408"/>
      <c r="W25" s="1409"/>
      <c r="X25" s="1188">
        <v>1</v>
      </c>
      <c r="Y25" s="1189"/>
      <c r="Z25" s="1337"/>
      <c r="AA25" s="1188"/>
      <c r="AB25" s="1189"/>
      <c r="AC25" s="1190"/>
      <c r="AD25" s="1134"/>
      <c r="AE25" s="1134"/>
      <c r="AF25" s="1134"/>
      <c r="AG25" s="1134"/>
      <c r="AH25" s="1134"/>
    </row>
    <row r="26" spans="1:34" s="1106" customFormat="1" ht="30" customHeight="1">
      <c r="A26" s="1132" t="s">
        <v>1994</v>
      </c>
      <c r="B26" s="2121"/>
      <c r="C26" s="2123"/>
      <c r="D26" s="2302"/>
      <c r="E26" s="1092">
        <v>0</v>
      </c>
      <c r="F26" s="1238" t="s">
        <v>1901</v>
      </c>
      <c r="G26" s="1244">
        <f>E26*X26</f>
        <v>0</v>
      </c>
      <c r="H26" s="1269">
        <v>0</v>
      </c>
      <c r="I26" s="1269">
        <v>0</v>
      </c>
      <c r="J26" s="1269">
        <v>0</v>
      </c>
      <c r="K26" s="1266"/>
      <c r="L26" s="2175"/>
      <c r="M26" s="1201"/>
      <c r="N26" s="1170"/>
      <c r="O26" s="2549"/>
      <c r="P26" s="1318"/>
      <c r="Q26" s="1407"/>
      <c r="R26" s="1351"/>
      <c r="S26" s="1343"/>
      <c r="T26" s="1275"/>
      <c r="U26" s="1318"/>
      <c r="V26" s="1407"/>
      <c r="W26" s="1275"/>
      <c r="X26" s="1273">
        <v>2</v>
      </c>
      <c r="Y26" s="1274"/>
      <c r="Z26" s="1421"/>
      <c r="AA26" s="1422"/>
      <c r="AB26" s="1423"/>
      <c r="AC26" s="1424"/>
      <c r="AD26" s="1134"/>
      <c r="AE26" s="1134"/>
      <c r="AF26" s="1134"/>
      <c r="AG26" s="1134"/>
      <c r="AH26" s="1134"/>
    </row>
    <row r="27" spans="1:34" s="1106" customFormat="1" ht="30" customHeight="1">
      <c r="A27" s="1132" t="s">
        <v>1995</v>
      </c>
      <c r="B27" s="385">
        <v>22.1</v>
      </c>
      <c r="C27" s="281" t="s">
        <v>358</v>
      </c>
      <c r="D27" s="1238" t="s">
        <v>1902</v>
      </c>
      <c r="E27" s="1092">
        <v>0</v>
      </c>
      <c r="F27" s="1220"/>
      <c r="G27" s="1238">
        <f>E27*X27</f>
        <v>0</v>
      </c>
      <c r="H27" s="1269">
        <v>0</v>
      </c>
      <c r="I27" s="1269">
        <v>0</v>
      </c>
      <c r="J27" s="1269">
        <v>0</v>
      </c>
      <c r="K27" s="1266"/>
      <c r="L27" s="2175"/>
      <c r="M27" s="1201"/>
      <c r="N27" s="1170"/>
      <c r="O27" s="1267">
        <v>22.1</v>
      </c>
      <c r="P27" s="1391"/>
      <c r="Q27" s="1255"/>
      <c r="R27" s="1179"/>
      <c r="S27" s="1321"/>
      <c r="T27" s="1180"/>
      <c r="U27" s="1178"/>
      <c r="V27" s="1256"/>
      <c r="W27" s="1181"/>
      <c r="X27" s="1178">
        <v>2</v>
      </c>
      <c r="Y27" s="1179"/>
      <c r="Z27" s="1321"/>
      <c r="AA27" s="1178"/>
      <c r="AB27" s="1179"/>
      <c r="AC27" s="1180"/>
      <c r="AD27" s="1134"/>
      <c r="AE27" s="1134"/>
      <c r="AF27" s="1134"/>
      <c r="AG27" s="1134"/>
      <c r="AH27" s="1134"/>
    </row>
    <row r="28" spans="1:34" s="1106" customFormat="1" ht="30" customHeight="1">
      <c r="A28" s="1132" t="s">
        <v>1996</v>
      </c>
      <c r="B28" s="2583">
        <v>22.11</v>
      </c>
      <c r="C28" s="2122" t="s">
        <v>1903</v>
      </c>
      <c r="D28" s="1238" t="s">
        <v>1904</v>
      </c>
      <c r="E28" s="1092">
        <v>0</v>
      </c>
      <c r="F28" s="1911" t="str">
        <f>IF($F$11=0,"",$F$11)</f>
        <v/>
      </c>
      <c r="G28" s="1243">
        <f>ROUNDUP(E28*(IF(F28="Low",Q28,(IF(F28="Mid",R28,(IF(F28="Upper",S28,0)))))),0)</f>
        <v>0</v>
      </c>
      <c r="H28" s="1269">
        <v>0</v>
      </c>
      <c r="I28" s="1269">
        <v>0</v>
      </c>
      <c r="J28" s="1269">
        <v>0</v>
      </c>
      <c r="K28" s="1266"/>
      <c r="L28" s="2175"/>
      <c r="M28" s="1201"/>
      <c r="N28" s="1170"/>
      <c r="O28" s="2585">
        <v>22.11</v>
      </c>
      <c r="P28" s="1188"/>
      <c r="Q28" s="1363">
        <v>16</v>
      </c>
      <c r="R28" s="1189">
        <v>16</v>
      </c>
      <c r="S28" s="1337">
        <v>24</v>
      </c>
      <c r="T28" s="1190"/>
      <c r="U28" s="1188"/>
      <c r="V28" s="1408"/>
      <c r="W28" s="1409"/>
      <c r="X28" s="1188"/>
      <c r="Y28" s="1189"/>
      <c r="Z28" s="1337"/>
      <c r="AA28" s="1188"/>
      <c r="AB28" s="1189"/>
      <c r="AC28" s="1190"/>
      <c r="AD28" s="1134"/>
      <c r="AE28" s="1134"/>
      <c r="AF28" s="1134"/>
      <c r="AG28" s="1134"/>
      <c r="AH28" s="1134"/>
    </row>
    <row r="29" spans="1:34" s="1106" customFormat="1" ht="30" customHeight="1">
      <c r="A29" s="1132" t="s">
        <v>1997</v>
      </c>
      <c r="B29" s="2584"/>
      <c r="C29" s="2123"/>
      <c r="D29" s="1238" t="s">
        <v>1905</v>
      </c>
      <c r="E29" s="1092">
        <v>0</v>
      </c>
      <c r="F29" s="1911" t="str">
        <f>IF($F$11=0,"",$F$11)</f>
        <v/>
      </c>
      <c r="G29" s="1243">
        <f>ROUNDUP(E29*(IF(F29="Low",Q29,(IF(F29="Mid",R29,(IF(F29="Upper",S29,0)))))),0)</f>
        <v>0</v>
      </c>
      <c r="H29" s="1269">
        <v>0</v>
      </c>
      <c r="I29" s="1269">
        <v>0</v>
      </c>
      <c r="J29" s="1269">
        <v>0</v>
      </c>
      <c r="K29" s="1266"/>
      <c r="L29" s="2175"/>
      <c r="M29" s="1201"/>
      <c r="N29" s="1170"/>
      <c r="O29" s="2586"/>
      <c r="P29" s="1318"/>
      <c r="Q29" s="1407">
        <v>24</v>
      </c>
      <c r="R29" s="1351">
        <v>24</v>
      </c>
      <c r="S29" s="1343">
        <v>32</v>
      </c>
      <c r="T29" s="1275"/>
      <c r="U29" s="1318"/>
      <c r="V29" s="1407"/>
      <c r="W29" s="1275"/>
      <c r="X29" s="1273"/>
      <c r="Y29" s="1274"/>
      <c r="Z29" s="1421"/>
      <c r="AA29" s="1422"/>
      <c r="AB29" s="1423"/>
      <c r="AC29" s="1424"/>
      <c r="AD29" s="1134"/>
      <c r="AE29" s="1134"/>
      <c r="AF29" s="1134"/>
      <c r="AG29" s="1134"/>
      <c r="AH29" s="1134"/>
    </row>
    <row r="30" spans="1:34" s="1106" customFormat="1" ht="30" customHeight="1" thickBot="1">
      <c r="A30" s="1132" t="s">
        <v>1998</v>
      </c>
      <c r="B30" s="1270">
        <v>22.12</v>
      </c>
      <c r="C30" s="1271" t="s">
        <v>2035</v>
      </c>
      <c r="D30" s="1099" t="s">
        <v>1894</v>
      </c>
      <c r="E30" s="1249">
        <v>0</v>
      </c>
      <c r="F30" s="1272"/>
      <c r="G30" s="1099">
        <f>E30*X30</f>
        <v>0</v>
      </c>
      <c r="H30" s="1224">
        <v>0</v>
      </c>
      <c r="I30" s="1224">
        <v>0</v>
      </c>
      <c r="J30" s="1224">
        <v>0</v>
      </c>
      <c r="K30" s="1247"/>
      <c r="L30" s="2243"/>
      <c r="M30" s="1201"/>
      <c r="N30" s="1170"/>
      <c r="O30" s="1267">
        <v>22.12</v>
      </c>
      <c r="P30" s="1391"/>
      <c r="Q30" s="1255"/>
      <c r="R30" s="1179"/>
      <c r="S30" s="1321"/>
      <c r="T30" s="1180"/>
      <c r="U30" s="1178"/>
      <c r="V30" s="1256"/>
      <c r="W30" s="1181"/>
      <c r="X30" s="1178">
        <v>4</v>
      </c>
      <c r="Y30" s="1179"/>
      <c r="Z30" s="1321"/>
      <c r="AA30" s="1178"/>
      <c r="AB30" s="1179"/>
      <c r="AC30" s="1180"/>
      <c r="AD30" s="1134"/>
      <c r="AE30" s="1134"/>
      <c r="AF30" s="1134"/>
      <c r="AG30" s="1134"/>
      <c r="AH30" s="1134"/>
    </row>
    <row r="31" spans="1:34" ht="19.2" customHeight="1" thickBot="1">
      <c r="B31" s="2276" t="s">
        <v>2026</v>
      </c>
      <c r="C31" s="2277"/>
      <c r="D31" s="2277"/>
      <c r="E31" s="2277"/>
      <c r="F31" s="2277"/>
      <c r="G31" s="1107">
        <f>SUM(G12:G30)</f>
        <v>0</v>
      </c>
      <c r="H31" s="1107">
        <f>SUM(H12:H30)</f>
        <v>0</v>
      </c>
      <c r="I31" s="1107">
        <f>SUM(I12:I30)</f>
        <v>0</v>
      </c>
      <c r="J31" s="1108">
        <f>SUM(J12:J30)</f>
        <v>0</v>
      </c>
      <c r="K31" s="1226"/>
      <c r="L31" s="2214" t="s">
        <v>1868</v>
      </c>
      <c r="M31" s="1201"/>
      <c r="N31" s="1170"/>
      <c r="O31" s="1170"/>
      <c r="P31" s="1170"/>
      <c r="Q31" s="1235"/>
      <c r="R31" s="1235"/>
      <c r="S31" s="1235"/>
      <c r="T31" s="1235"/>
      <c r="U31" s="1235"/>
      <c r="V31" s="1172"/>
      <c r="W31" s="1172"/>
      <c r="X31" s="1172"/>
      <c r="Y31" s="1400"/>
      <c r="Z31" s="1400"/>
      <c r="AA31" s="1400"/>
      <c r="AB31" s="1401"/>
      <c r="AC31" s="1401"/>
    </row>
    <row r="32" spans="1:34" ht="30" customHeight="1">
      <c r="A32" s="1132" t="s">
        <v>1999</v>
      </c>
      <c r="B32" s="1162">
        <v>20.13</v>
      </c>
      <c r="C32" s="1217" t="s">
        <v>307</v>
      </c>
      <c r="D32" s="1098" t="s">
        <v>878</v>
      </c>
      <c r="E32" s="1239">
        <v>1</v>
      </c>
      <c r="F32" s="1375">
        <v>0.05</v>
      </c>
      <c r="G32" s="1607">
        <f>IF($E32=0,0,ROUNDUP($F32*G31,0))</f>
        <v>0</v>
      </c>
      <c r="H32" s="1607">
        <f>IF($E32=0,0,ROUNDUP($F32*H31,0))</f>
        <v>0</v>
      </c>
      <c r="I32" s="1607">
        <f>IF($E32=0,0,ROUNDUP($F32*I31,0))</f>
        <v>0</v>
      </c>
      <c r="J32" s="1093">
        <f>IF($E32=0,0,ROUNDUP($F32*J31,0))</f>
        <v>0</v>
      </c>
      <c r="K32" s="1109"/>
      <c r="L32" s="2215"/>
      <c r="M32" s="1201"/>
      <c r="N32" s="1170"/>
      <c r="O32" s="1233">
        <v>20.100000000000001</v>
      </c>
      <c r="P32" s="1392"/>
      <c r="Q32" s="1256"/>
      <c r="R32" s="1234"/>
      <c r="S32" s="1342"/>
      <c r="T32" s="1181"/>
      <c r="U32" s="1182"/>
      <c r="V32" s="1256"/>
      <c r="W32" s="1181"/>
      <c r="X32" s="1178"/>
      <c r="Y32" s="1396"/>
      <c r="Z32" s="1397"/>
      <c r="AA32" s="1398"/>
      <c r="AB32" s="1397"/>
      <c r="AC32" s="1399"/>
    </row>
    <row r="33" spans="1:29" ht="30" customHeight="1" thickBot="1">
      <c r="A33" s="1132" t="s">
        <v>2000</v>
      </c>
      <c r="B33" s="1163">
        <v>20.14</v>
      </c>
      <c r="C33" s="1225" t="s">
        <v>169</v>
      </c>
      <c r="D33" s="1099" t="s">
        <v>878</v>
      </c>
      <c r="E33" s="1239">
        <v>1</v>
      </c>
      <c r="F33" s="1589">
        <v>0.05</v>
      </c>
      <c r="G33" s="1588">
        <f>IF($E33=0,0,ROUNDUP($F33*G31,0))</f>
        <v>0</v>
      </c>
      <c r="H33" s="1588">
        <f>IF($E33=0,0,ROUNDUP($F33*H31,0))</f>
        <v>0</v>
      </c>
      <c r="I33" s="1588">
        <f>IF($E33=0,0,ROUNDUP($F33*I31,0))</f>
        <v>0</v>
      </c>
      <c r="J33" s="1093">
        <f>IF($E33=0,0,ROUNDUP($F33*J31,0))</f>
        <v>0</v>
      </c>
      <c r="K33" s="1110"/>
      <c r="L33" s="2215"/>
      <c r="M33" s="1201"/>
      <c r="N33" s="1170"/>
      <c r="O33" s="1233">
        <v>20.11</v>
      </c>
      <c r="P33" s="1392"/>
      <c r="Q33" s="1256"/>
      <c r="R33" s="1234"/>
      <c r="S33" s="1342"/>
      <c r="T33" s="1181"/>
      <c r="U33" s="1182"/>
      <c r="V33" s="1256"/>
      <c r="W33" s="1181"/>
      <c r="X33" s="1178"/>
      <c r="Y33" s="1396"/>
      <c r="Z33" s="1397"/>
      <c r="AA33" s="1398"/>
      <c r="AB33" s="1396"/>
      <c r="AC33" s="1399"/>
    </row>
    <row r="34" spans="1:29" ht="20.100000000000001" customHeight="1" thickBot="1">
      <c r="B34" s="2208" t="s">
        <v>2023</v>
      </c>
      <c r="C34" s="2209"/>
      <c r="D34" s="2209"/>
      <c r="E34" s="2209"/>
      <c r="F34" s="2210"/>
      <c r="G34" s="1160">
        <f>SUM(G31:G33)</f>
        <v>0</v>
      </c>
      <c r="H34" s="1160">
        <f>SUM(H31:H33)</f>
        <v>0</v>
      </c>
      <c r="I34" s="1160">
        <f>SUM(I31:I33)</f>
        <v>0</v>
      </c>
      <c r="J34" s="1160">
        <f>SUM(J31:J33)</f>
        <v>0</v>
      </c>
      <c r="K34" s="1227"/>
      <c r="L34" s="2216"/>
      <c r="M34" s="1170"/>
      <c r="N34" s="1170"/>
      <c r="O34" s="1170"/>
      <c r="P34" s="1170"/>
      <c r="Q34" s="1170"/>
      <c r="R34" s="1170"/>
      <c r="S34" s="1170"/>
      <c r="T34" s="1170"/>
      <c r="U34" s="1170"/>
      <c r="V34" s="1170"/>
      <c r="W34" s="1170"/>
      <c r="X34" s="1170"/>
      <c r="Y34" s="1231"/>
      <c r="Z34" s="1231"/>
      <c r="AA34" s="1231"/>
    </row>
    <row r="35" spans="1:29">
      <c r="J35" s="197" t="s">
        <v>1858</v>
      </c>
    </row>
  </sheetData>
  <sheetProtection algorithmName="SHA-512" hashValue="qOv2bGYA8owGmZIxg3g/Kr7fBKa89iHrDpLfRZ27WLjq/KAzNCH/zj7wfzpalSwh6gLwDVzbMbC3AuC7eVxQnw==" saltValue="F2EKcCYQnNDiTk+BnEZJvg==" spinCount="100000" sheet="1" objects="1" scenarios="1" formatCells="0" formatColumns="0" formatRows="0" insertColumns="0" insertRows="0"/>
  <mergeCells count="49">
    <mergeCell ref="P9:T9"/>
    <mergeCell ref="X9:Z9"/>
    <mergeCell ref="AA9:AC9"/>
    <mergeCell ref="B5:C5"/>
    <mergeCell ref="D5:J5"/>
    <mergeCell ref="B6:C6"/>
    <mergeCell ref="D6:J6"/>
    <mergeCell ref="U9:W9"/>
    <mergeCell ref="B9:B10"/>
    <mergeCell ref="C9:C10"/>
    <mergeCell ref="O9:O10"/>
    <mergeCell ref="K10:K11"/>
    <mergeCell ref="L5:L11"/>
    <mergeCell ref="B11:E11"/>
    <mergeCell ref="G10:G11"/>
    <mergeCell ref="H10:H11"/>
    <mergeCell ref="B1:C3"/>
    <mergeCell ref="D1:J3"/>
    <mergeCell ref="L1:L3"/>
    <mergeCell ref="B4:C4"/>
    <mergeCell ref="D4:J4"/>
    <mergeCell ref="O25:O26"/>
    <mergeCell ref="B28:B29"/>
    <mergeCell ref="C28:C29"/>
    <mergeCell ref="B17:B18"/>
    <mergeCell ref="C17:C18"/>
    <mergeCell ref="O17:O18"/>
    <mergeCell ref="O28:O29"/>
    <mergeCell ref="O20:O22"/>
    <mergeCell ref="B23:B24"/>
    <mergeCell ref="C23:C24"/>
    <mergeCell ref="D23:D24"/>
    <mergeCell ref="O23:O24"/>
    <mergeCell ref="B12:B13"/>
    <mergeCell ref="B20:B22"/>
    <mergeCell ref="C20:C22"/>
    <mergeCell ref="L12:L30"/>
    <mergeCell ref="D20:D22"/>
    <mergeCell ref="B31:F31"/>
    <mergeCell ref="L31:L34"/>
    <mergeCell ref="B25:B26"/>
    <mergeCell ref="C25:C26"/>
    <mergeCell ref="D25:D26"/>
    <mergeCell ref="B34:F34"/>
    <mergeCell ref="I10:I11"/>
    <mergeCell ref="J10:J11"/>
    <mergeCell ref="D9:F9"/>
    <mergeCell ref="G9:J9"/>
    <mergeCell ref="O12:O13"/>
  </mergeCells>
  <phoneticPr fontId="51" type="noConversion"/>
  <dataValidations xWindow="632" yWindow="281" count="7">
    <dataValidation type="whole" operator="greaterThanOrEqual" allowBlank="1" showInputMessage="1" showErrorMessage="1" error="Input a whole number greater than or equal to zero." sqref="E20:E22 E25:E26" xr:uid="{AA2A1AE2-3095-4F9C-9AA7-99711E90BAFB}">
      <formula1>0</formula1>
    </dataValidation>
    <dataValidation type="decimal" operator="greaterThanOrEqual" allowBlank="1" showInputMessage="1" showErrorMessage="1" error="Input a positive number to an accuracy of 2 decimal places." sqref="E16" xr:uid="{2E02D4FC-E8A6-441F-B0CB-17D980785A7E}">
      <formula1>0</formula1>
    </dataValidation>
    <dataValidation type="whole" operator="greaterThanOrEqual" allowBlank="1" showInputMessage="1" showErrorMessage="1" error="Input a whole number greater or equal to zero." sqref="E23:E24 E17:E19 E27:E30 E15" xr:uid="{6BA2EF4A-DE30-49BA-8782-5FCE14D116B4}">
      <formula1>0</formula1>
    </dataValidation>
    <dataValidation type="whole" allowBlank="1" showInputMessage="1" showErrorMessage="1" error="Enter 1 or 0._x000a_Yes=1_x000a_No=0" sqref="E12 E14 E32:E33" xr:uid="{F3623C7C-C6B9-48CD-90A3-A6D54769E63E}">
      <formula1>0</formula1>
      <formula2>1</formula2>
    </dataValidation>
    <dataValidation type="whole" allowBlank="1" showInputMessage="1" showErrorMessage="1" error="Enter 1 or 0._x000a_Yes=1_x000a_No=2" sqref="E13" xr:uid="{3248F45B-CE7A-4973-B4C6-72670412F6C2}">
      <formula1>0</formula1>
      <formula2>1</formula2>
    </dataValidation>
    <dataValidation type="list" allowBlank="1" showInputMessage="1" showErrorMessage="1" promptTitle="Complexity" prompt="What is the estimated complexity of the General Notes/Pay Item Notes Sheet?" sqref="F14" xr:uid="{E00894E7-DC2A-46E1-9A9A-533EB1917F8D}">
      <formula1>$U$10:$W$10</formula1>
    </dataValidation>
    <dataValidation type="list" allowBlank="1" showInputMessage="1" showErrorMessage="1" prompt="What is the estimated complexity of the signalization project?" sqref="F11" xr:uid="{01FFC431-FEA2-4FEF-952D-A6C1311D2F5D}">
      <formula1>$Q$10:$S$10</formula1>
    </dataValidation>
  </dataValidations>
  <hyperlinks>
    <hyperlink ref="L4" r:id="rId1" display="Video Tutorial - A short webinar for the Drainage Plans tab" xr:uid="{97E9BC56-E646-4F56-84AD-A71484D9B0AA}"/>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52"/>
  <sheetViews>
    <sheetView showGridLines="0" showRuler="0" zoomScaleNormal="100" zoomScaleSheetLayoutView="140" workbookViewId="0"/>
  </sheetViews>
  <sheetFormatPr defaultColWidth="9.109375" defaultRowHeight="13.2"/>
  <cols>
    <col min="1" max="1" width="41" style="210" bestFit="1" customWidth="1"/>
    <col min="2" max="2" width="8.6640625" style="210" customWidth="1"/>
    <col min="3" max="3" width="7.44140625" style="210" customWidth="1"/>
    <col min="4" max="4" width="6.6640625" style="210" customWidth="1"/>
    <col min="5" max="5" width="8.6640625" style="210" customWidth="1"/>
    <col min="6" max="6" width="8.5546875" style="210" customWidth="1"/>
    <col min="7" max="7" width="8.44140625" style="210" customWidth="1"/>
    <col min="8" max="8" width="10.44140625" style="210" customWidth="1"/>
    <col min="9" max="9" width="10.6640625" style="210" customWidth="1"/>
    <col min="10" max="10" width="5.6640625" style="210" customWidth="1"/>
    <col min="11" max="11" width="16.6640625" style="210" customWidth="1"/>
    <col min="12" max="12" width="9.33203125" style="210" customWidth="1"/>
    <col min="13" max="16384" width="9.109375" style="210"/>
  </cols>
  <sheetData>
    <row r="1" spans="1:14" ht="20.100000000000001" customHeight="1">
      <c r="A1" s="203" t="s">
        <v>106</v>
      </c>
      <c r="B1" s="982" t="s">
        <v>1774</v>
      </c>
      <c r="C1" s="204"/>
      <c r="D1" s="205"/>
      <c r="E1" s="206"/>
      <c r="F1" s="207"/>
      <c r="G1" s="2023" t="s">
        <v>107</v>
      </c>
      <c r="H1" s="2023"/>
      <c r="I1" s="2023"/>
      <c r="J1" s="2023"/>
      <c r="K1" s="2023"/>
      <c r="L1" s="985" t="s">
        <v>568</v>
      </c>
      <c r="M1" s="208"/>
      <c r="N1" s="209"/>
    </row>
    <row r="2" spans="1:14" ht="20.100000000000001" customHeight="1">
      <c r="A2" s="211" t="s">
        <v>771</v>
      </c>
      <c r="B2" s="983" t="s">
        <v>772</v>
      </c>
      <c r="C2" s="254"/>
      <c r="D2" s="254"/>
      <c r="E2" s="983"/>
      <c r="F2" s="254"/>
      <c r="G2" s="254"/>
      <c r="J2" s="212"/>
      <c r="K2" s="213" t="s">
        <v>570</v>
      </c>
      <c r="L2" s="986" t="s">
        <v>773</v>
      </c>
      <c r="M2" s="214"/>
      <c r="N2" s="215"/>
    </row>
    <row r="3" spans="1:14" ht="20.100000000000001" customHeight="1">
      <c r="A3" s="211" t="s">
        <v>108</v>
      </c>
      <c r="B3" s="984" t="s">
        <v>836</v>
      </c>
      <c r="C3" s="255"/>
      <c r="D3" s="255"/>
      <c r="E3" s="255"/>
      <c r="F3" s="255"/>
      <c r="G3" s="255"/>
      <c r="H3" s="255"/>
      <c r="I3" s="255"/>
      <c r="J3" s="255"/>
      <c r="K3" s="255"/>
      <c r="L3" s="255"/>
      <c r="N3" s="215"/>
    </row>
    <row r="4" spans="1:14" ht="20.100000000000001" customHeight="1">
      <c r="A4" s="211" t="s">
        <v>103</v>
      </c>
      <c r="B4" s="2024"/>
      <c r="C4" s="2024"/>
      <c r="D4" s="2025" t="s">
        <v>104</v>
      </c>
      <c r="E4" s="2025"/>
      <c r="F4" s="2024"/>
      <c r="G4" s="2024"/>
      <c r="H4" s="2025" t="s">
        <v>109</v>
      </c>
      <c r="I4" s="2025"/>
      <c r="J4" s="217"/>
      <c r="K4" s="218" t="s">
        <v>110</v>
      </c>
      <c r="N4" s="215"/>
    </row>
    <row r="5" spans="1:14" ht="20.100000000000001" customHeight="1">
      <c r="A5" s="211" t="s">
        <v>105</v>
      </c>
      <c r="B5" s="2026"/>
      <c r="C5" s="2026"/>
      <c r="D5" s="2025" t="s">
        <v>112</v>
      </c>
      <c r="E5" s="2025"/>
      <c r="F5" s="2027"/>
      <c r="G5" s="2027"/>
      <c r="H5" s="210" t="s">
        <v>1190</v>
      </c>
      <c r="J5" s="219"/>
      <c r="K5" s="216" t="s">
        <v>125</v>
      </c>
      <c r="L5" s="220"/>
      <c r="M5" s="210" t="s">
        <v>113</v>
      </c>
      <c r="N5" s="215"/>
    </row>
    <row r="6" spans="1:14" ht="20.100000000000001" customHeight="1">
      <c r="A6" s="211" t="s">
        <v>122</v>
      </c>
      <c r="B6" s="217"/>
      <c r="C6" s="2036" t="s">
        <v>123</v>
      </c>
      <c r="D6" s="2036"/>
      <c r="E6" s="2025" t="s">
        <v>126</v>
      </c>
      <c r="F6" s="2025"/>
      <c r="G6" s="2025"/>
      <c r="H6" s="2025"/>
      <c r="I6" s="221"/>
      <c r="J6" s="219"/>
      <c r="K6" s="216" t="s">
        <v>124</v>
      </c>
      <c r="L6" s="222"/>
      <c r="M6" s="210" t="s">
        <v>1191</v>
      </c>
      <c r="N6" s="215"/>
    </row>
    <row r="7" spans="1:14" ht="20.100000000000001" customHeight="1">
      <c r="A7" s="211" t="s">
        <v>132</v>
      </c>
      <c r="B7" s="2035"/>
      <c r="C7" s="2035"/>
      <c r="E7" s="2037" t="s">
        <v>1654</v>
      </c>
      <c r="F7" s="2025"/>
      <c r="G7" s="222"/>
      <c r="H7" s="214"/>
      <c r="J7" s="2025" t="s">
        <v>369</v>
      </c>
      <c r="K7" s="2025"/>
      <c r="L7" s="223"/>
      <c r="N7" s="215"/>
    </row>
    <row r="8" spans="1:14" ht="20.100000000000001" customHeight="1">
      <c r="A8" s="211" t="s">
        <v>1161</v>
      </c>
      <c r="B8" s="2034" t="s">
        <v>127</v>
      </c>
      <c r="C8" s="2035"/>
      <c r="D8" s="2035"/>
      <c r="E8" s="2035"/>
      <c r="F8" s="2025" t="s">
        <v>1162</v>
      </c>
      <c r="G8" s="2025"/>
      <c r="H8" s="2025"/>
      <c r="I8" s="2034" t="s">
        <v>127</v>
      </c>
      <c r="J8" s="2035"/>
      <c r="K8" s="2035"/>
      <c r="L8" s="2035"/>
      <c r="N8" s="215"/>
    </row>
    <row r="9" spans="1:14" ht="20.100000000000001" customHeight="1">
      <c r="A9" s="224"/>
      <c r="B9" s="2034" t="s">
        <v>128</v>
      </c>
      <c r="C9" s="2035"/>
      <c r="D9" s="2035"/>
      <c r="E9" s="2035"/>
      <c r="F9" s="225"/>
      <c r="I9" s="2034" t="s">
        <v>128</v>
      </c>
      <c r="J9" s="2035"/>
      <c r="K9" s="2035"/>
      <c r="L9" s="2035"/>
      <c r="N9" s="215"/>
    </row>
    <row r="10" spans="1:14" ht="20.100000000000001" customHeight="1">
      <c r="A10" s="224"/>
      <c r="B10" s="2034" t="s">
        <v>129</v>
      </c>
      <c r="C10" s="2034"/>
      <c r="D10" s="2034"/>
      <c r="E10" s="2034"/>
      <c r="F10" s="225"/>
      <c r="I10" s="2034" t="s">
        <v>129</v>
      </c>
      <c r="J10" s="2035"/>
      <c r="K10" s="2035"/>
      <c r="L10" s="2035"/>
      <c r="N10" s="215"/>
    </row>
    <row r="11" spans="1:14" ht="20.100000000000001" customHeight="1">
      <c r="A11" s="224"/>
      <c r="B11" s="2034" t="s">
        <v>130</v>
      </c>
      <c r="C11" s="2035"/>
      <c r="D11" s="2035"/>
      <c r="E11" s="2035"/>
      <c r="F11" s="225"/>
      <c r="I11" s="2034" t="s">
        <v>130</v>
      </c>
      <c r="J11" s="2035"/>
      <c r="K11" s="2035"/>
      <c r="L11" s="2035"/>
      <c r="N11" s="215"/>
    </row>
    <row r="12" spans="1:14" ht="20.100000000000001" customHeight="1">
      <c r="A12" s="224"/>
      <c r="B12" s="2034" t="s">
        <v>131</v>
      </c>
      <c r="C12" s="2035"/>
      <c r="D12" s="2035"/>
      <c r="E12" s="2035"/>
      <c r="F12" s="225"/>
      <c r="I12" s="2034" t="s">
        <v>131</v>
      </c>
      <c r="J12" s="2035"/>
      <c r="K12" s="2035"/>
      <c r="L12" s="2035"/>
      <c r="N12" s="215"/>
    </row>
    <row r="13" spans="1:14" ht="6" customHeight="1">
      <c r="A13" s="224"/>
      <c r="J13" s="226"/>
      <c r="N13" s="215"/>
    </row>
    <row r="14" spans="1:14" ht="20.100000000000001" customHeight="1">
      <c r="A14" s="211" t="s">
        <v>446</v>
      </c>
      <c r="B14" s="217"/>
      <c r="C14" s="210" t="s">
        <v>1163</v>
      </c>
      <c r="F14" s="218"/>
      <c r="G14" s="216" t="s">
        <v>1192</v>
      </c>
      <c r="H14" s="227"/>
      <c r="I14" s="228"/>
      <c r="J14" s="1071" t="s">
        <v>1678</v>
      </c>
      <c r="M14" s="227"/>
      <c r="N14" s="215"/>
    </row>
    <row r="15" spans="1:14" ht="6" customHeight="1" thickBot="1">
      <c r="A15" s="224"/>
      <c r="N15" s="215"/>
    </row>
    <row r="16" spans="1:14" s="229" customFormat="1" ht="21" customHeight="1">
      <c r="A16" s="2028" t="s">
        <v>1193</v>
      </c>
      <c r="B16" s="2030" t="s">
        <v>1194</v>
      </c>
      <c r="C16" s="2030"/>
      <c r="D16" s="2030"/>
      <c r="E16" s="2030"/>
      <c r="F16" s="2030"/>
      <c r="G16" s="2030"/>
      <c r="H16" s="2030"/>
      <c r="I16" s="2030" t="s">
        <v>1195</v>
      </c>
      <c r="J16" s="2030"/>
      <c r="K16" s="2030"/>
      <c r="L16" s="2030"/>
      <c r="M16" s="2030"/>
      <c r="N16" s="2031"/>
    </row>
    <row r="17" spans="1:14" s="229" customFormat="1" ht="21" customHeight="1" thickBot="1">
      <c r="A17" s="2029"/>
      <c r="B17" s="2032" t="s">
        <v>1196</v>
      </c>
      <c r="C17" s="2032"/>
      <c r="D17" s="2032"/>
      <c r="E17" s="2032"/>
      <c r="F17" s="2032" t="s">
        <v>841</v>
      </c>
      <c r="G17" s="2032"/>
      <c r="H17" s="2032"/>
      <c r="I17" s="2032" t="s">
        <v>1196</v>
      </c>
      <c r="J17" s="2032"/>
      <c r="K17" s="2032"/>
      <c r="L17" s="2032" t="s">
        <v>841</v>
      </c>
      <c r="M17" s="2032"/>
      <c r="N17" s="2033"/>
    </row>
    <row r="18" spans="1:14" ht="15" customHeight="1" thickTop="1">
      <c r="A18" s="230" t="s">
        <v>1197</v>
      </c>
      <c r="B18" s="2038" t="s">
        <v>1198</v>
      </c>
      <c r="C18" s="2038"/>
      <c r="D18" s="2038"/>
      <c r="E18" s="2038"/>
      <c r="F18" s="2038" t="s">
        <v>1199</v>
      </c>
      <c r="G18" s="2038"/>
      <c r="H18" s="2038"/>
      <c r="I18" s="2038" t="s">
        <v>1198</v>
      </c>
      <c r="J18" s="2038"/>
      <c r="K18" s="2038"/>
      <c r="L18" s="2038" t="s">
        <v>1199</v>
      </c>
      <c r="M18" s="2038"/>
      <c r="N18" s="2039"/>
    </row>
    <row r="19" spans="1:14" ht="15" customHeight="1">
      <c r="A19" s="231" t="s">
        <v>551</v>
      </c>
      <c r="B19" s="2019" t="s">
        <v>1198</v>
      </c>
      <c r="C19" s="2019"/>
      <c r="D19" s="2019"/>
      <c r="E19" s="2019"/>
      <c r="F19" s="2019" t="s">
        <v>1199</v>
      </c>
      <c r="G19" s="2019"/>
      <c r="H19" s="2019"/>
      <c r="I19" s="2019" t="s">
        <v>1198</v>
      </c>
      <c r="J19" s="2019"/>
      <c r="K19" s="2019"/>
      <c r="L19" s="2019" t="s">
        <v>1199</v>
      </c>
      <c r="M19" s="2019"/>
      <c r="N19" s="2020"/>
    </row>
    <row r="20" spans="1:14" ht="15" customHeight="1">
      <c r="A20" s="232" t="s">
        <v>552</v>
      </c>
      <c r="B20" s="2019" t="s">
        <v>1198</v>
      </c>
      <c r="C20" s="2019"/>
      <c r="D20" s="2019"/>
      <c r="E20" s="2019"/>
      <c r="F20" s="2019" t="s">
        <v>1199</v>
      </c>
      <c r="G20" s="2019"/>
      <c r="H20" s="2019"/>
      <c r="I20" s="2019" t="s">
        <v>1198</v>
      </c>
      <c r="J20" s="2019"/>
      <c r="K20" s="2019"/>
      <c r="L20" s="2019" t="s">
        <v>1199</v>
      </c>
      <c r="M20" s="2019"/>
      <c r="N20" s="2020"/>
    </row>
    <row r="21" spans="1:14" ht="15" customHeight="1">
      <c r="A21" s="232" t="s">
        <v>1433</v>
      </c>
      <c r="B21" s="2019" t="s">
        <v>1198</v>
      </c>
      <c r="C21" s="2019"/>
      <c r="D21" s="2019"/>
      <c r="E21" s="2019"/>
      <c r="F21" s="2019" t="s">
        <v>1199</v>
      </c>
      <c r="G21" s="2019"/>
      <c r="H21" s="2019"/>
      <c r="I21" s="2019" t="s">
        <v>1198</v>
      </c>
      <c r="J21" s="2019"/>
      <c r="K21" s="2019"/>
      <c r="L21" s="2019" t="s">
        <v>1199</v>
      </c>
      <c r="M21" s="2019"/>
      <c r="N21" s="2020"/>
    </row>
    <row r="22" spans="1:14" ht="15" customHeight="1">
      <c r="A22" s="232" t="s">
        <v>1432</v>
      </c>
      <c r="B22" s="2019" t="s">
        <v>1198</v>
      </c>
      <c r="C22" s="2019"/>
      <c r="D22" s="2019"/>
      <c r="E22" s="2019"/>
      <c r="F22" s="2019" t="s">
        <v>1199</v>
      </c>
      <c r="G22" s="2019"/>
      <c r="H22" s="2019"/>
      <c r="I22" s="2019" t="s">
        <v>1198</v>
      </c>
      <c r="J22" s="2019"/>
      <c r="K22" s="2019"/>
      <c r="L22" s="2019" t="s">
        <v>1199</v>
      </c>
      <c r="M22" s="2019"/>
      <c r="N22" s="2020"/>
    </row>
    <row r="23" spans="1:14" ht="15" customHeight="1">
      <c r="A23" s="232" t="s">
        <v>2590</v>
      </c>
      <c r="B23" s="2019" t="s">
        <v>1198</v>
      </c>
      <c r="C23" s="2019"/>
      <c r="D23" s="2019"/>
      <c r="E23" s="2019"/>
      <c r="F23" s="2019" t="s">
        <v>1199</v>
      </c>
      <c r="G23" s="2019"/>
      <c r="H23" s="2019"/>
      <c r="I23" s="2019" t="s">
        <v>1198</v>
      </c>
      <c r="J23" s="2019"/>
      <c r="K23" s="2019"/>
      <c r="L23" s="2019" t="s">
        <v>1199</v>
      </c>
      <c r="M23" s="2019"/>
      <c r="N23" s="2020"/>
    </row>
    <row r="24" spans="1:14" ht="15" customHeight="1">
      <c r="A24" s="232" t="s">
        <v>553</v>
      </c>
      <c r="B24" s="2019" t="s">
        <v>1198</v>
      </c>
      <c r="C24" s="2019"/>
      <c r="D24" s="2019"/>
      <c r="E24" s="2019"/>
      <c r="F24" s="2019" t="s">
        <v>1199</v>
      </c>
      <c r="G24" s="2019"/>
      <c r="H24" s="2019"/>
      <c r="I24" s="2019" t="s">
        <v>1198</v>
      </c>
      <c r="J24" s="2019"/>
      <c r="K24" s="2019"/>
      <c r="L24" s="2019" t="s">
        <v>1199</v>
      </c>
      <c r="M24" s="2019"/>
      <c r="N24" s="2020"/>
    </row>
    <row r="25" spans="1:14" ht="15" customHeight="1">
      <c r="A25" s="231" t="s">
        <v>1679</v>
      </c>
      <c r="B25" s="2019" t="s">
        <v>1198</v>
      </c>
      <c r="C25" s="2019"/>
      <c r="D25" s="2019"/>
      <c r="E25" s="2019"/>
      <c r="F25" s="2019" t="s">
        <v>1199</v>
      </c>
      <c r="G25" s="2019"/>
      <c r="H25" s="2019"/>
      <c r="I25" s="2019" t="s">
        <v>1198</v>
      </c>
      <c r="J25" s="2019"/>
      <c r="K25" s="2019"/>
      <c r="L25" s="2019" t="s">
        <v>1199</v>
      </c>
      <c r="M25" s="2019"/>
      <c r="N25" s="2020"/>
    </row>
    <row r="26" spans="1:14" ht="15" customHeight="1">
      <c r="A26" s="231" t="s">
        <v>1200</v>
      </c>
      <c r="B26" s="2019" t="s">
        <v>1198</v>
      </c>
      <c r="C26" s="2019"/>
      <c r="D26" s="2019"/>
      <c r="E26" s="2019"/>
      <c r="F26" s="2019" t="s">
        <v>1199</v>
      </c>
      <c r="G26" s="2019"/>
      <c r="H26" s="2019"/>
      <c r="I26" s="2019" t="s">
        <v>1198</v>
      </c>
      <c r="J26" s="2019"/>
      <c r="K26" s="2019"/>
      <c r="L26" s="2019" t="s">
        <v>1199</v>
      </c>
      <c r="M26" s="2019"/>
      <c r="N26" s="2020"/>
    </row>
    <row r="27" spans="1:14" ht="15" customHeight="1">
      <c r="A27" s="231" t="s">
        <v>968</v>
      </c>
      <c r="B27" s="2019" t="s">
        <v>1198</v>
      </c>
      <c r="C27" s="2019"/>
      <c r="D27" s="2019"/>
      <c r="E27" s="2019"/>
      <c r="F27" s="2019" t="s">
        <v>1199</v>
      </c>
      <c r="G27" s="2019"/>
      <c r="H27" s="2019"/>
      <c r="I27" s="2019" t="s">
        <v>1198</v>
      </c>
      <c r="J27" s="2019"/>
      <c r="K27" s="2019"/>
      <c r="L27" s="2019" t="s">
        <v>1199</v>
      </c>
      <c r="M27" s="2019"/>
      <c r="N27" s="2020"/>
    </row>
    <row r="28" spans="1:14" ht="15" customHeight="1">
      <c r="A28" s="231" t="s">
        <v>554</v>
      </c>
      <c r="B28" s="2019" t="s">
        <v>1198</v>
      </c>
      <c r="C28" s="2019"/>
      <c r="D28" s="2019"/>
      <c r="E28" s="2019"/>
      <c r="F28" s="2019" t="s">
        <v>1199</v>
      </c>
      <c r="G28" s="2019"/>
      <c r="H28" s="2019"/>
      <c r="I28" s="2019" t="s">
        <v>1198</v>
      </c>
      <c r="J28" s="2019"/>
      <c r="K28" s="2019"/>
      <c r="L28" s="2019" t="s">
        <v>1199</v>
      </c>
      <c r="M28" s="2019"/>
      <c r="N28" s="2020"/>
    </row>
    <row r="29" spans="1:14" ht="15" customHeight="1">
      <c r="A29" s="231" t="s">
        <v>1201</v>
      </c>
      <c r="B29" s="2019" t="s">
        <v>1198</v>
      </c>
      <c r="C29" s="2019"/>
      <c r="D29" s="2019"/>
      <c r="E29" s="2019"/>
      <c r="F29" s="2019" t="s">
        <v>1199</v>
      </c>
      <c r="G29" s="2019"/>
      <c r="H29" s="2019"/>
      <c r="I29" s="2019" t="s">
        <v>1198</v>
      </c>
      <c r="J29" s="2019"/>
      <c r="K29" s="2019"/>
      <c r="L29" s="2019" t="s">
        <v>1199</v>
      </c>
      <c r="M29" s="2019"/>
      <c r="N29" s="2020"/>
    </row>
    <row r="30" spans="1:14" ht="15" customHeight="1">
      <c r="A30" s="231" t="s">
        <v>1202</v>
      </c>
      <c r="B30" s="2019" t="s">
        <v>1198</v>
      </c>
      <c r="C30" s="2019"/>
      <c r="D30" s="2019"/>
      <c r="E30" s="2019"/>
      <c r="F30" s="2019" t="s">
        <v>1199</v>
      </c>
      <c r="G30" s="2019"/>
      <c r="H30" s="2019"/>
      <c r="I30" s="2019" t="s">
        <v>1198</v>
      </c>
      <c r="J30" s="2019"/>
      <c r="K30" s="2019"/>
      <c r="L30" s="2019" t="s">
        <v>1199</v>
      </c>
      <c r="M30" s="2019"/>
      <c r="N30" s="2020"/>
    </row>
    <row r="31" spans="1:14" ht="15" customHeight="1">
      <c r="A31" s="232" t="s">
        <v>1203</v>
      </c>
      <c r="B31" s="2019" t="s">
        <v>1198</v>
      </c>
      <c r="C31" s="2019"/>
      <c r="D31" s="2019"/>
      <c r="E31" s="2019"/>
      <c r="F31" s="2019" t="s">
        <v>1199</v>
      </c>
      <c r="G31" s="2019"/>
      <c r="H31" s="2019"/>
      <c r="I31" s="2019" t="s">
        <v>1198</v>
      </c>
      <c r="J31" s="2019"/>
      <c r="K31" s="2019"/>
      <c r="L31" s="2019" t="s">
        <v>1199</v>
      </c>
      <c r="M31" s="2019"/>
      <c r="N31" s="2020"/>
    </row>
    <row r="32" spans="1:14" ht="15" customHeight="1">
      <c r="A32" s="231" t="s">
        <v>1204</v>
      </c>
      <c r="B32" s="2019" t="s">
        <v>1198</v>
      </c>
      <c r="C32" s="2019"/>
      <c r="D32" s="2019"/>
      <c r="E32" s="2019"/>
      <c r="F32" s="2019" t="s">
        <v>1199</v>
      </c>
      <c r="G32" s="2019"/>
      <c r="H32" s="2019"/>
      <c r="I32" s="2019" t="s">
        <v>1198</v>
      </c>
      <c r="J32" s="2019"/>
      <c r="K32" s="2019"/>
      <c r="L32" s="2019" t="s">
        <v>1199</v>
      </c>
      <c r="M32" s="2019"/>
      <c r="N32" s="2020"/>
    </row>
    <row r="33" spans="1:14" ht="15" customHeight="1">
      <c r="A33" s="233" t="s">
        <v>555</v>
      </c>
      <c r="B33" s="2019" t="s">
        <v>1198</v>
      </c>
      <c r="C33" s="2019"/>
      <c r="D33" s="2019"/>
      <c r="E33" s="2019"/>
      <c r="F33" s="2019" t="s">
        <v>1199</v>
      </c>
      <c r="G33" s="2019"/>
      <c r="H33" s="2019"/>
      <c r="I33" s="2019" t="s">
        <v>1198</v>
      </c>
      <c r="J33" s="2019"/>
      <c r="K33" s="2019"/>
      <c r="L33" s="2019" t="s">
        <v>1199</v>
      </c>
      <c r="M33" s="2019"/>
      <c r="N33" s="2020"/>
    </row>
    <row r="34" spans="1:14" ht="15" customHeight="1">
      <c r="A34" s="233" t="s">
        <v>558</v>
      </c>
      <c r="B34" s="2019" t="s">
        <v>1198</v>
      </c>
      <c r="C34" s="2019"/>
      <c r="D34" s="2019"/>
      <c r="E34" s="2019"/>
      <c r="F34" s="2019" t="s">
        <v>1199</v>
      </c>
      <c r="G34" s="2019"/>
      <c r="H34" s="2019"/>
      <c r="I34" s="2019" t="s">
        <v>1198</v>
      </c>
      <c r="J34" s="2019"/>
      <c r="K34" s="2019"/>
      <c r="L34" s="2019" t="s">
        <v>1199</v>
      </c>
      <c r="M34" s="2019"/>
      <c r="N34" s="2020"/>
    </row>
    <row r="35" spans="1:14" ht="15" customHeight="1">
      <c r="A35" s="233" t="s">
        <v>559</v>
      </c>
      <c r="B35" s="2019" t="s">
        <v>1198</v>
      </c>
      <c r="C35" s="2019"/>
      <c r="D35" s="2019"/>
      <c r="E35" s="2019"/>
      <c r="F35" s="2019" t="s">
        <v>1199</v>
      </c>
      <c r="G35" s="2019"/>
      <c r="H35" s="2019"/>
      <c r="I35" s="2019" t="s">
        <v>1198</v>
      </c>
      <c r="J35" s="2019"/>
      <c r="K35" s="2019"/>
      <c r="L35" s="2019" t="s">
        <v>1199</v>
      </c>
      <c r="M35" s="2019"/>
      <c r="N35" s="2020"/>
    </row>
    <row r="36" spans="1:14" ht="15" customHeight="1">
      <c r="A36" s="233" t="s">
        <v>1205</v>
      </c>
      <c r="B36" s="2019" t="s">
        <v>1198</v>
      </c>
      <c r="C36" s="2019"/>
      <c r="D36" s="2019"/>
      <c r="E36" s="2019"/>
      <c r="F36" s="2019" t="s">
        <v>1199</v>
      </c>
      <c r="G36" s="2019"/>
      <c r="H36" s="2019"/>
      <c r="I36" s="2019" t="s">
        <v>1198</v>
      </c>
      <c r="J36" s="2019"/>
      <c r="K36" s="2019"/>
      <c r="L36" s="2019" t="s">
        <v>1199</v>
      </c>
      <c r="M36" s="2019"/>
      <c r="N36" s="2020"/>
    </row>
    <row r="37" spans="1:14" ht="15" customHeight="1">
      <c r="A37" s="233" t="s">
        <v>1206</v>
      </c>
      <c r="B37" s="2019" t="s">
        <v>1198</v>
      </c>
      <c r="C37" s="2019"/>
      <c r="D37" s="2019"/>
      <c r="E37" s="2019"/>
      <c r="F37" s="2019" t="s">
        <v>1199</v>
      </c>
      <c r="G37" s="2019"/>
      <c r="H37" s="2019"/>
      <c r="I37" s="2019" t="s">
        <v>1198</v>
      </c>
      <c r="J37" s="2019"/>
      <c r="K37" s="2019"/>
      <c r="L37" s="2019" t="s">
        <v>1199</v>
      </c>
      <c r="M37" s="2019"/>
      <c r="N37" s="2020"/>
    </row>
    <row r="38" spans="1:14" ht="15" customHeight="1">
      <c r="A38" s="231" t="s">
        <v>560</v>
      </c>
      <c r="B38" s="2019" t="s">
        <v>1198</v>
      </c>
      <c r="C38" s="2019"/>
      <c r="D38" s="2019"/>
      <c r="E38" s="2019"/>
      <c r="F38" s="2019" t="s">
        <v>1199</v>
      </c>
      <c r="G38" s="2019"/>
      <c r="H38" s="2019"/>
      <c r="I38" s="2019" t="s">
        <v>1198</v>
      </c>
      <c r="J38" s="2019"/>
      <c r="K38" s="2019"/>
      <c r="L38" s="2019" t="s">
        <v>1199</v>
      </c>
      <c r="M38" s="2019"/>
      <c r="N38" s="2020"/>
    </row>
    <row r="39" spans="1:14" ht="15" customHeight="1">
      <c r="A39" s="231" t="s">
        <v>561</v>
      </c>
      <c r="B39" s="2019" t="s">
        <v>1198</v>
      </c>
      <c r="C39" s="2019"/>
      <c r="D39" s="2019"/>
      <c r="E39" s="2019"/>
      <c r="F39" s="2019" t="s">
        <v>1199</v>
      </c>
      <c r="G39" s="2019"/>
      <c r="H39" s="2019"/>
      <c r="I39" s="2019" t="s">
        <v>1198</v>
      </c>
      <c r="J39" s="2019"/>
      <c r="K39" s="2019"/>
      <c r="L39" s="2019" t="s">
        <v>1199</v>
      </c>
      <c r="M39" s="2019"/>
      <c r="N39" s="2020"/>
    </row>
    <row r="40" spans="1:14" ht="15" customHeight="1">
      <c r="A40" s="231" t="s">
        <v>562</v>
      </c>
      <c r="B40" s="2019" t="s">
        <v>1198</v>
      </c>
      <c r="C40" s="2019"/>
      <c r="D40" s="2019"/>
      <c r="E40" s="2019"/>
      <c r="F40" s="2019" t="s">
        <v>1199</v>
      </c>
      <c r="G40" s="2019"/>
      <c r="H40" s="2019"/>
      <c r="I40" s="2019" t="s">
        <v>1198</v>
      </c>
      <c r="J40" s="2019"/>
      <c r="K40" s="2019"/>
      <c r="L40" s="2019" t="s">
        <v>1199</v>
      </c>
      <c r="M40" s="2019"/>
      <c r="N40" s="2020"/>
    </row>
    <row r="41" spans="1:14" ht="15" customHeight="1">
      <c r="A41" s="231" t="s">
        <v>563</v>
      </c>
      <c r="B41" s="2019" t="s">
        <v>1198</v>
      </c>
      <c r="C41" s="2019"/>
      <c r="D41" s="2019"/>
      <c r="E41" s="2019"/>
      <c r="F41" s="2019" t="s">
        <v>1199</v>
      </c>
      <c r="G41" s="2019"/>
      <c r="H41" s="2019"/>
      <c r="I41" s="2019" t="s">
        <v>1198</v>
      </c>
      <c r="J41" s="2019"/>
      <c r="K41" s="2019"/>
      <c r="L41" s="2019" t="s">
        <v>1199</v>
      </c>
      <c r="M41" s="2019"/>
      <c r="N41" s="2020"/>
    </row>
    <row r="42" spans="1:14" ht="15" customHeight="1">
      <c r="A42" s="231" t="s">
        <v>1680</v>
      </c>
      <c r="B42" s="2019" t="s">
        <v>1198</v>
      </c>
      <c r="C42" s="2019"/>
      <c r="D42" s="2019"/>
      <c r="E42" s="2019"/>
      <c r="F42" s="2019" t="s">
        <v>1199</v>
      </c>
      <c r="G42" s="2019"/>
      <c r="H42" s="2019"/>
      <c r="I42" s="2019" t="s">
        <v>1198</v>
      </c>
      <c r="J42" s="2019"/>
      <c r="K42" s="2019"/>
      <c r="L42" s="2019" t="s">
        <v>1199</v>
      </c>
      <c r="M42" s="2019"/>
      <c r="N42" s="2020"/>
    </row>
    <row r="43" spans="1:14" ht="15" customHeight="1">
      <c r="A43" s="231" t="s">
        <v>1681</v>
      </c>
      <c r="B43" s="2019" t="s">
        <v>1198</v>
      </c>
      <c r="C43" s="2019"/>
      <c r="D43" s="2019"/>
      <c r="E43" s="2019"/>
      <c r="F43" s="2019" t="s">
        <v>1199</v>
      </c>
      <c r="G43" s="2019"/>
      <c r="H43" s="2019"/>
      <c r="I43" s="2019" t="s">
        <v>1198</v>
      </c>
      <c r="J43" s="2019"/>
      <c r="K43" s="2019"/>
      <c r="L43" s="2019" t="s">
        <v>1199</v>
      </c>
      <c r="M43" s="2019"/>
      <c r="N43" s="2020"/>
    </row>
    <row r="44" spans="1:14" ht="15" customHeight="1">
      <c r="A44" s="231" t="s">
        <v>1207</v>
      </c>
      <c r="B44" s="2019" t="s">
        <v>1198</v>
      </c>
      <c r="C44" s="2019"/>
      <c r="D44" s="2019"/>
      <c r="E44" s="2019"/>
      <c r="F44" s="2019" t="s">
        <v>1199</v>
      </c>
      <c r="G44" s="2019"/>
      <c r="H44" s="2019"/>
      <c r="I44" s="2019" t="s">
        <v>1198</v>
      </c>
      <c r="J44" s="2019"/>
      <c r="K44" s="2019"/>
      <c r="L44" s="2019" t="s">
        <v>1199</v>
      </c>
      <c r="M44" s="2019"/>
      <c r="N44" s="2020"/>
    </row>
    <row r="45" spans="1:14" ht="15" customHeight="1">
      <c r="A45" s="231" t="s">
        <v>565</v>
      </c>
      <c r="B45" s="2019" t="s">
        <v>1198</v>
      </c>
      <c r="C45" s="2019"/>
      <c r="D45" s="2019"/>
      <c r="E45" s="2019"/>
      <c r="F45" s="2019" t="s">
        <v>1199</v>
      </c>
      <c r="G45" s="2019"/>
      <c r="H45" s="2019"/>
      <c r="I45" s="2019" t="s">
        <v>1198</v>
      </c>
      <c r="J45" s="2019"/>
      <c r="K45" s="2019"/>
      <c r="L45" s="2019" t="s">
        <v>1199</v>
      </c>
      <c r="M45" s="2019"/>
      <c r="N45" s="2020"/>
    </row>
    <row r="46" spans="1:14" ht="15" customHeight="1">
      <c r="A46" s="231" t="s">
        <v>564</v>
      </c>
      <c r="B46" s="2019" t="s">
        <v>1198</v>
      </c>
      <c r="C46" s="2019"/>
      <c r="D46" s="2019"/>
      <c r="E46" s="2019"/>
      <c r="F46" s="2019" t="s">
        <v>1199</v>
      </c>
      <c r="G46" s="2019"/>
      <c r="H46" s="2019"/>
      <c r="I46" s="2019" t="s">
        <v>1198</v>
      </c>
      <c r="J46" s="2019"/>
      <c r="K46" s="2019"/>
      <c r="L46" s="2019" t="s">
        <v>1199</v>
      </c>
      <c r="M46" s="2019"/>
      <c r="N46" s="2020"/>
    </row>
    <row r="47" spans="1:14" ht="15" customHeight="1">
      <c r="A47" s="231" t="s">
        <v>1155</v>
      </c>
      <c r="B47" s="2019" t="s">
        <v>1198</v>
      </c>
      <c r="C47" s="2019"/>
      <c r="D47" s="2019"/>
      <c r="E47" s="2019"/>
      <c r="F47" s="2019" t="s">
        <v>1199</v>
      </c>
      <c r="G47" s="2019"/>
      <c r="H47" s="2019"/>
      <c r="I47" s="2019" t="s">
        <v>1198</v>
      </c>
      <c r="J47" s="2019"/>
      <c r="K47" s="2019"/>
      <c r="L47" s="2019" t="s">
        <v>1199</v>
      </c>
      <c r="M47" s="2019"/>
      <c r="N47" s="2020"/>
    </row>
    <row r="48" spans="1:14" ht="15" customHeight="1">
      <c r="A48" s="231" t="s">
        <v>566</v>
      </c>
      <c r="B48" s="2019" t="s">
        <v>1198</v>
      </c>
      <c r="C48" s="2019"/>
      <c r="D48" s="2019"/>
      <c r="E48" s="2019"/>
      <c r="F48" s="2019" t="s">
        <v>1199</v>
      </c>
      <c r="G48" s="2019"/>
      <c r="H48" s="2019"/>
      <c r="I48" s="2019" t="s">
        <v>1198</v>
      </c>
      <c r="J48" s="2019"/>
      <c r="K48" s="2019"/>
      <c r="L48" s="2019" t="s">
        <v>1199</v>
      </c>
      <c r="M48" s="2019"/>
      <c r="N48" s="2020"/>
    </row>
    <row r="49" spans="1:14" ht="15" customHeight="1">
      <c r="A49" s="231" t="s">
        <v>556</v>
      </c>
      <c r="B49" s="2019" t="s">
        <v>1198</v>
      </c>
      <c r="C49" s="2019"/>
      <c r="D49" s="2019"/>
      <c r="E49" s="2019"/>
      <c r="F49" s="2019" t="s">
        <v>1199</v>
      </c>
      <c r="G49" s="2019"/>
      <c r="H49" s="2019"/>
      <c r="I49" s="2019" t="s">
        <v>1198</v>
      </c>
      <c r="J49" s="2019"/>
      <c r="K49" s="2019"/>
      <c r="L49" s="2019" t="s">
        <v>1199</v>
      </c>
      <c r="M49" s="2019"/>
      <c r="N49" s="2020"/>
    </row>
    <row r="50" spans="1:14" ht="15" customHeight="1">
      <c r="A50" s="231" t="s">
        <v>557</v>
      </c>
      <c r="B50" s="2019" t="s">
        <v>1198</v>
      </c>
      <c r="C50" s="2019"/>
      <c r="D50" s="2019"/>
      <c r="E50" s="2019"/>
      <c r="F50" s="2019" t="s">
        <v>1199</v>
      </c>
      <c r="G50" s="2019"/>
      <c r="H50" s="2019"/>
      <c r="I50" s="2019" t="s">
        <v>1198</v>
      </c>
      <c r="J50" s="2019"/>
      <c r="K50" s="2019"/>
      <c r="L50" s="2019" t="s">
        <v>1199</v>
      </c>
      <c r="M50" s="2019"/>
      <c r="N50" s="2020"/>
    </row>
    <row r="51" spans="1:14" ht="15" customHeight="1">
      <c r="A51" s="231" t="s">
        <v>227</v>
      </c>
      <c r="B51" s="2019" t="s">
        <v>1198</v>
      </c>
      <c r="C51" s="2019"/>
      <c r="D51" s="2019"/>
      <c r="E51" s="2019"/>
      <c r="F51" s="2019" t="s">
        <v>1199</v>
      </c>
      <c r="G51" s="2019"/>
      <c r="H51" s="2019"/>
      <c r="I51" s="2019" t="s">
        <v>1198</v>
      </c>
      <c r="J51" s="2019"/>
      <c r="K51" s="2019"/>
      <c r="L51" s="2019" t="s">
        <v>1199</v>
      </c>
      <c r="M51" s="2019"/>
      <c r="N51" s="2020"/>
    </row>
    <row r="52" spans="1:14" ht="15" customHeight="1" thickBot="1">
      <c r="A52" s="1959" t="s">
        <v>1120</v>
      </c>
      <c r="B52" s="2021" t="s">
        <v>1198</v>
      </c>
      <c r="C52" s="2021"/>
      <c r="D52" s="2021"/>
      <c r="E52" s="2021"/>
      <c r="F52" s="2021" t="s">
        <v>1199</v>
      </c>
      <c r="G52" s="2021"/>
      <c r="H52" s="2021"/>
      <c r="I52" s="2021" t="s">
        <v>1198</v>
      </c>
      <c r="J52" s="2021"/>
      <c r="K52" s="2021"/>
      <c r="L52" s="2021" t="s">
        <v>1199</v>
      </c>
      <c r="M52" s="2021"/>
      <c r="N52" s="2022"/>
    </row>
  </sheetData>
  <dataConsolidate link="1"/>
  <mergeCells count="171">
    <mergeCell ref="B19:E19"/>
    <mergeCell ref="F19:H19"/>
    <mergeCell ref="I19:K19"/>
    <mergeCell ref="L19:N19"/>
    <mergeCell ref="B24:E24"/>
    <mergeCell ref="F24:H24"/>
    <mergeCell ref="I24:K24"/>
    <mergeCell ref="L24:N24"/>
    <mergeCell ref="E6:H6"/>
    <mergeCell ref="B7:C7"/>
    <mergeCell ref="E7:F7"/>
    <mergeCell ref="J7:K7"/>
    <mergeCell ref="B8:E8"/>
    <mergeCell ref="F8:H8"/>
    <mergeCell ref="I8:L8"/>
    <mergeCell ref="B18:E18"/>
    <mergeCell ref="F18:H18"/>
    <mergeCell ref="I18:K18"/>
    <mergeCell ref="L18:N18"/>
    <mergeCell ref="B23:E23"/>
    <mergeCell ref="F23:H23"/>
    <mergeCell ref="I23:K23"/>
    <mergeCell ref="L23:N23"/>
    <mergeCell ref="G1:K1"/>
    <mergeCell ref="B4:C4"/>
    <mergeCell ref="D4:E4"/>
    <mergeCell ref="F4:G4"/>
    <mergeCell ref="H4:I4"/>
    <mergeCell ref="B5:C5"/>
    <mergeCell ref="D5:E5"/>
    <mergeCell ref="F5:G5"/>
    <mergeCell ref="A16:A17"/>
    <mergeCell ref="B16:H16"/>
    <mergeCell ref="I16:N16"/>
    <mergeCell ref="B17:E17"/>
    <mergeCell ref="F17:H17"/>
    <mergeCell ref="I17:K17"/>
    <mergeCell ref="L17:N17"/>
    <mergeCell ref="B9:E9"/>
    <mergeCell ref="I9:L9"/>
    <mergeCell ref="B10:E10"/>
    <mergeCell ref="I10:L10"/>
    <mergeCell ref="B11:E11"/>
    <mergeCell ref="I11:L11"/>
    <mergeCell ref="B12:E12"/>
    <mergeCell ref="I12:L12"/>
    <mergeCell ref="C6:D6"/>
    <mergeCell ref="B25:E25"/>
    <mergeCell ref="F25:H25"/>
    <mergeCell ref="I25:K25"/>
    <mergeCell ref="L25:N25"/>
    <mergeCell ref="B20:E20"/>
    <mergeCell ref="F20:H20"/>
    <mergeCell ref="I20:K20"/>
    <mergeCell ref="L20:N20"/>
    <mergeCell ref="B21:E21"/>
    <mergeCell ref="F21:H21"/>
    <mergeCell ref="I21:K21"/>
    <mergeCell ref="L21:N21"/>
    <mergeCell ref="B22:E22"/>
    <mergeCell ref="F22:H22"/>
    <mergeCell ref="I22:K22"/>
    <mergeCell ref="L22:N22"/>
    <mergeCell ref="B28:E28"/>
    <mergeCell ref="F28:H28"/>
    <mergeCell ref="I28:K28"/>
    <mergeCell ref="L28:N28"/>
    <mergeCell ref="B29:E29"/>
    <mergeCell ref="F29:H29"/>
    <mergeCell ref="I29:K29"/>
    <mergeCell ref="L29:N29"/>
    <mergeCell ref="B26:E26"/>
    <mergeCell ref="F26:H26"/>
    <mergeCell ref="I26:K26"/>
    <mergeCell ref="L26:N26"/>
    <mergeCell ref="B27:E27"/>
    <mergeCell ref="F27:H27"/>
    <mergeCell ref="I27:K27"/>
    <mergeCell ref="L27:N27"/>
    <mergeCell ref="B32:E32"/>
    <mergeCell ref="F32:H32"/>
    <mergeCell ref="I32:K32"/>
    <mergeCell ref="L32:N32"/>
    <mergeCell ref="B33:E33"/>
    <mergeCell ref="F33:H33"/>
    <mergeCell ref="I33:K33"/>
    <mergeCell ref="L33:N33"/>
    <mergeCell ref="B30:E30"/>
    <mergeCell ref="F30:H30"/>
    <mergeCell ref="I30:K30"/>
    <mergeCell ref="L30:N30"/>
    <mergeCell ref="B31:E31"/>
    <mergeCell ref="F31:H31"/>
    <mergeCell ref="I31:K31"/>
    <mergeCell ref="L31:N31"/>
    <mergeCell ref="B36:E36"/>
    <mergeCell ref="F36:H36"/>
    <mergeCell ref="I36:K36"/>
    <mergeCell ref="L36:N36"/>
    <mergeCell ref="B37:E37"/>
    <mergeCell ref="F37:H37"/>
    <mergeCell ref="I37:K37"/>
    <mergeCell ref="L37:N37"/>
    <mergeCell ref="B34:E34"/>
    <mergeCell ref="F34:H34"/>
    <mergeCell ref="I34:K34"/>
    <mergeCell ref="L34:N34"/>
    <mergeCell ref="B35:E35"/>
    <mergeCell ref="F35:H35"/>
    <mergeCell ref="I35:K35"/>
    <mergeCell ref="L35:N35"/>
    <mergeCell ref="B40:E40"/>
    <mergeCell ref="F40:H40"/>
    <mergeCell ref="I40:K40"/>
    <mergeCell ref="L40:N40"/>
    <mergeCell ref="B41:E41"/>
    <mergeCell ref="F41:H41"/>
    <mergeCell ref="I41:K41"/>
    <mergeCell ref="L41:N41"/>
    <mergeCell ref="B38:E38"/>
    <mergeCell ref="F38:H38"/>
    <mergeCell ref="I38:K38"/>
    <mergeCell ref="L38:N38"/>
    <mergeCell ref="B39:E39"/>
    <mergeCell ref="F39:H39"/>
    <mergeCell ref="I39:K39"/>
    <mergeCell ref="L39:N39"/>
    <mergeCell ref="B44:E44"/>
    <mergeCell ref="F44:H44"/>
    <mergeCell ref="I44:K44"/>
    <mergeCell ref="L44:N44"/>
    <mergeCell ref="B45:E45"/>
    <mergeCell ref="F45:H45"/>
    <mergeCell ref="I45:K45"/>
    <mergeCell ref="L45:N45"/>
    <mergeCell ref="B42:E42"/>
    <mergeCell ref="F42:H42"/>
    <mergeCell ref="I42:K42"/>
    <mergeCell ref="L42:N42"/>
    <mergeCell ref="B43:E43"/>
    <mergeCell ref="F43:H43"/>
    <mergeCell ref="I43:K43"/>
    <mergeCell ref="L43:N43"/>
    <mergeCell ref="B48:E48"/>
    <mergeCell ref="F48:H48"/>
    <mergeCell ref="I48:K48"/>
    <mergeCell ref="L48:N48"/>
    <mergeCell ref="B49:E49"/>
    <mergeCell ref="F49:H49"/>
    <mergeCell ref="I49:K49"/>
    <mergeCell ref="L49:N49"/>
    <mergeCell ref="B46:E46"/>
    <mergeCell ref="F46:H46"/>
    <mergeCell ref="I46:K46"/>
    <mergeCell ref="L46:N46"/>
    <mergeCell ref="B47:E47"/>
    <mergeCell ref="F47:H47"/>
    <mergeCell ref="I47:K47"/>
    <mergeCell ref="L47:N47"/>
    <mergeCell ref="B50:E50"/>
    <mergeCell ref="F50:H50"/>
    <mergeCell ref="I50:K50"/>
    <mergeCell ref="L50:N50"/>
    <mergeCell ref="B51:E51"/>
    <mergeCell ref="F51:H51"/>
    <mergeCell ref="I51:K51"/>
    <mergeCell ref="L51:N51"/>
    <mergeCell ref="B52:E52"/>
    <mergeCell ref="F52:H52"/>
    <mergeCell ref="I52:K52"/>
    <mergeCell ref="L52:N52"/>
  </mergeCells>
  <printOptions horizontalCentered="1"/>
  <pageMargins left="0.5" right="0.5" top="1" bottom="1" header="0.5" footer="0.5"/>
  <pageSetup scale="58" orientation="landscape" horizontalDpi="4294967292" r:id="rId1"/>
  <headerFooter alignWithMargins="0">
    <oddHeader>&amp;LName of Consultant&amp;C&amp;"Arial,Bold"&amp;12&amp;UProject Information Sheet</oddHeader>
    <oddFooter>&amp;L&amp;F
&amp;A&amp;CPage &amp;P of &amp;N&amp;R&amp;D</oddFooter>
  </headerFooter>
  <ignoredErrors>
    <ignoredError sqref="B8:E12 I8:L12 L1"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N21"/>
  <sheetViews>
    <sheetView showGridLines="0" zoomScaleNormal="100" zoomScaleSheetLayoutView="100" workbookViewId="0"/>
  </sheetViews>
  <sheetFormatPr defaultColWidth="9.109375" defaultRowHeight="13.2"/>
  <cols>
    <col min="1" max="1" width="118.33203125" style="245" customWidth="1"/>
    <col min="2" max="16384" width="9.109375" style="245"/>
  </cols>
  <sheetData>
    <row r="1" spans="1:14">
      <c r="A1" s="570" t="s">
        <v>1312</v>
      </c>
    </row>
    <row r="2" spans="1:14">
      <c r="A2" s="253"/>
      <c r="N2" s="245" t="s">
        <v>400</v>
      </c>
    </row>
    <row r="3" spans="1:14" ht="66">
      <c r="A3" s="253" t="s">
        <v>1295</v>
      </c>
    </row>
    <row r="4" spans="1:14">
      <c r="A4" s="253"/>
    </row>
    <row r="5" spans="1:14" ht="39.6">
      <c r="A5" s="253" t="s">
        <v>1301</v>
      </c>
    </row>
    <row r="7" spans="1:14">
      <c r="A7" s="571" t="s">
        <v>1297</v>
      </c>
    </row>
    <row r="9" spans="1:14">
      <c r="A9" s="245" t="s">
        <v>1621</v>
      </c>
    </row>
    <row r="10" spans="1:14">
      <c r="A10" s="245" t="s">
        <v>1622</v>
      </c>
    </row>
    <row r="12" spans="1:14">
      <c r="A12" s="571" t="s">
        <v>1298</v>
      </c>
    </row>
    <row r="14" spans="1:14">
      <c r="A14" s="245" t="s">
        <v>1623</v>
      </c>
    </row>
    <row r="15" spans="1:14">
      <c r="A15" s="245" t="s">
        <v>1624</v>
      </c>
    </row>
    <row r="16" spans="1:14">
      <c r="A16" s="245" t="s">
        <v>1625</v>
      </c>
    </row>
    <row r="18" spans="1:1">
      <c r="A18" s="571" t="s">
        <v>1309</v>
      </c>
    </row>
    <row r="20" spans="1:1">
      <c r="A20" s="245" t="s">
        <v>1626</v>
      </c>
    </row>
    <row r="21" spans="1:1">
      <c r="A21" s="245" t="s">
        <v>1627</v>
      </c>
    </row>
  </sheetData>
  <pageMargins left="0.75" right="0.75" top="1" bottom="1" header="0.5" footer="0.5"/>
  <pageSetup orientation="landscape" horizontalDpi="400" verticalDpi="400" r:id="rId1"/>
  <headerFooter alignWithMargins="0">
    <oddFooter>&amp;CPage &amp;P of &amp;N</oddFooter>
  </headerFooter>
  <rowBreaks count="2" manualBreakCount="2">
    <brk id="22" max="16383" man="1"/>
    <brk id="59" max="16383" man="1"/>
  </rowBreaks>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1">
    <pageSetUpPr autoPageBreaks="0"/>
  </sheetPr>
  <dimension ref="A1:L44"/>
  <sheetViews>
    <sheetView showGridLines="0" showRuler="0" zoomScaleNormal="100" zoomScaleSheetLayoutView="100" workbookViewId="0"/>
  </sheetViews>
  <sheetFormatPr defaultColWidth="9.109375" defaultRowHeight="13.2"/>
  <cols>
    <col min="1" max="1" width="6.33203125" style="6" customWidth="1"/>
    <col min="2" max="2" width="50.6640625" style="6" customWidth="1"/>
    <col min="3" max="6" width="12.6640625" style="6" customWidth="1"/>
    <col min="7" max="7" width="56.44140625" style="6" customWidth="1"/>
    <col min="8" max="8" width="21.33203125" style="6" customWidth="1"/>
    <col min="9" max="9" width="12.6640625" style="6" customWidth="1"/>
    <col min="10" max="10" width="9.109375" style="6" customWidth="1"/>
    <col min="11" max="12" width="9.109375" style="6" hidden="1" customWidth="1"/>
    <col min="13" max="16384" width="9.109375" style="6"/>
  </cols>
  <sheetData>
    <row r="1" spans="1:9" s="572" customFormat="1" ht="20.100000000000001" customHeight="1">
      <c r="A1" s="380" t="s">
        <v>592</v>
      </c>
      <c r="B1" s="440"/>
      <c r="C1" s="440"/>
      <c r="D1" s="440"/>
      <c r="E1" s="440"/>
      <c r="F1" s="440"/>
      <c r="G1" s="440"/>
      <c r="I1" s="920" t="str">
        <f>'Project Information'!$B$3</f>
        <v>Enter project name &amp; description</v>
      </c>
    </row>
    <row r="2" spans="1:9" s="572" customFormat="1" ht="20.100000000000001" customHeight="1">
      <c r="A2" s="441"/>
      <c r="B2" s="440"/>
      <c r="C2" s="440"/>
      <c r="D2" s="440"/>
      <c r="E2" s="440"/>
      <c r="F2" s="440"/>
      <c r="G2" s="440"/>
      <c r="I2" s="920" t="str">
        <f>'Project Information'!$B$1</f>
        <v>999999-1-32-01</v>
      </c>
    </row>
    <row r="3" spans="1:9" s="240" customFormat="1" ht="14.4" thickBot="1">
      <c r="A3" s="328"/>
      <c r="B3" s="329"/>
      <c r="C3" s="330"/>
      <c r="D3" s="330"/>
      <c r="E3" s="330"/>
      <c r="F3" s="330"/>
      <c r="G3" s="330"/>
      <c r="H3" s="330"/>
      <c r="I3" s="330"/>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c r="A9" s="453" t="s">
        <v>79</v>
      </c>
      <c r="B9" s="282" t="s">
        <v>190</v>
      </c>
      <c r="C9" s="317" t="s">
        <v>87</v>
      </c>
      <c r="D9" s="282" t="s">
        <v>45</v>
      </c>
      <c r="E9" s="282" t="s">
        <v>46</v>
      </c>
      <c r="F9" s="282" t="s">
        <v>102</v>
      </c>
      <c r="G9" s="2362" t="s">
        <v>164</v>
      </c>
      <c r="H9" s="2512"/>
      <c r="I9" s="2513"/>
    </row>
    <row r="10" spans="1:9" ht="30" customHeight="1">
      <c r="A10" s="287">
        <v>23.1</v>
      </c>
      <c r="B10" s="319" t="s">
        <v>20</v>
      </c>
      <c r="C10" s="235" t="s">
        <v>85</v>
      </c>
      <c r="D10" s="234">
        <v>1</v>
      </c>
      <c r="E10" s="990">
        <v>0</v>
      </c>
      <c r="F10" s="237">
        <f t="shared" ref="F10:F16" si="0">ROUND(D10*E10,0)</f>
        <v>0</v>
      </c>
      <c r="G10" s="2394"/>
      <c r="H10" s="2395"/>
      <c r="I10" s="2396"/>
    </row>
    <row r="11" spans="1:9" ht="30" customHeight="1">
      <c r="A11" s="287">
        <v>23.2</v>
      </c>
      <c r="B11" s="281" t="s">
        <v>1716</v>
      </c>
      <c r="C11" s="235" t="s">
        <v>85</v>
      </c>
      <c r="D11" s="234">
        <v>1</v>
      </c>
      <c r="E11" s="990">
        <v>0</v>
      </c>
      <c r="F11" s="237">
        <f t="shared" si="0"/>
        <v>0</v>
      </c>
      <c r="G11" s="2394"/>
      <c r="H11" s="2395"/>
      <c r="I11" s="2396"/>
    </row>
    <row r="12" spans="1:9" ht="30" customHeight="1">
      <c r="A12" s="287">
        <v>23.3</v>
      </c>
      <c r="B12" s="319" t="s">
        <v>22</v>
      </c>
      <c r="C12" s="235" t="s">
        <v>141</v>
      </c>
      <c r="D12" s="1007">
        <v>0</v>
      </c>
      <c r="E12" s="990">
        <v>0</v>
      </c>
      <c r="F12" s="237">
        <f t="shared" si="0"/>
        <v>0</v>
      </c>
      <c r="G12" s="2394"/>
      <c r="H12" s="2395"/>
      <c r="I12" s="2396"/>
    </row>
    <row r="13" spans="1:9" ht="30" customHeight="1">
      <c r="A13" s="287">
        <v>23.4</v>
      </c>
      <c r="B13" s="319" t="s">
        <v>1037</v>
      </c>
      <c r="C13" s="235" t="s">
        <v>85</v>
      </c>
      <c r="D13" s="234">
        <v>1</v>
      </c>
      <c r="E13" s="990">
        <v>0</v>
      </c>
      <c r="F13" s="237">
        <f t="shared" si="0"/>
        <v>0</v>
      </c>
      <c r="G13" s="2394"/>
      <c r="H13" s="2395"/>
      <c r="I13" s="2396"/>
    </row>
    <row r="14" spans="1:9" ht="30" customHeight="1">
      <c r="A14" s="287">
        <v>23.5</v>
      </c>
      <c r="B14" s="319" t="s">
        <v>23</v>
      </c>
      <c r="C14" s="235" t="s">
        <v>85</v>
      </c>
      <c r="D14" s="234">
        <v>1</v>
      </c>
      <c r="E14" s="990">
        <v>0</v>
      </c>
      <c r="F14" s="237">
        <f t="shared" si="0"/>
        <v>0</v>
      </c>
      <c r="G14" s="2394"/>
      <c r="H14" s="2395"/>
      <c r="I14" s="2396"/>
    </row>
    <row r="15" spans="1:9" ht="30" customHeight="1">
      <c r="A15" s="287">
        <v>23.6</v>
      </c>
      <c r="B15" s="281" t="s">
        <v>1717</v>
      </c>
      <c r="C15" s="235" t="s">
        <v>85</v>
      </c>
      <c r="D15" s="234">
        <v>1</v>
      </c>
      <c r="E15" s="990">
        <v>0</v>
      </c>
      <c r="F15" s="237">
        <f t="shared" si="0"/>
        <v>0</v>
      </c>
      <c r="G15" s="2394"/>
      <c r="H15" s="2395"/>
      <c r="I15" s="2396"/>
    </row>
    <row r="16" spans="1:9" ht="30" customHeight="1">
      <c r="A16" s="287">
        <v>23.7</v>
      </c>
      <c r="B16" s="319" t="s">
        <v>1018</v>
      </c>
      <c r="C16" s="235" t="s">
        <v>85</v>
      </c>
      <c r="D16" s="234">
        <v>1</v>
      </c>
      <c r="E16" s="990">
        <v>0</v>
      </c>
      <c r="F16" s="237">
        <f t="shared" si="0"/>
        <v>0</v>
      </c>
      <c r="G16" s="2394"/>
      <c r="H16" s="2395"/>
      <c r="I16" s="2396"/>
    </row>
    <row r="17" spans="1:12" ht="30" customHeight="1">
      <c r="A17" s="2120">
        <v>23.8</v>
      </c>
      <c r="B17" s="2122" t="s">
        <v>2043</v>
      </c>
      <c r="C17" s="2523" t="s">
        <v>1912</v>
      </c>
      <c r="D17" s="2567">
        <v>0</v>
      </c>
      <c r="E17" s="392" t="s">
        <v>1869</v>
      </c>
      <c r="F17" s="2515">
        <v>0</v>
      </c>
      <c r="G17" s="2517"/>
      <c r="H17" s="2518"/>
      <c r="I17" s="2519"/>
      <c r="K17" s="6" t="s">
        <v>1840</v>
      </c>
      <c r="L17" s="6">
        <v>20</v>
      </c>
    </row>
    <row r="18" spans="1:12" ht="30" customHeight="1">
      <c r="A18" s="2121"/>
      <c r="B18" s="2123"/>
      <c r="C18" s="2566"/>
      <c r="D18" s="2568"/>
      <c r="E18" s="342">
        <f>ROUNDUP(IF(D17=0,0,IF(D17&lt;=8,L17,L17+((D17-8)*L18))),0)</f>
        <v>0</v>
      </c>
      <c r="F18" s="2559"/>
      <c r="G18" s="2560"/>
      <c r="H18" s="2561"/>
      <c r="I18" s="2562"/>
      <c r="K18" s="6" t="s">
        <v>1842</v>
      </c>
      <c r="L18" s="6">
        <v>0.5</v>
      </c>
    </row>
    <row r="19" spans="1:12" s="573" customFormat="1" ht="30" customHeight="1">
      <c r="A19" s="287">
        <v>23.9</v>
      </c>
      <c r="B19" s="241" t="s">
        <v>189</v>
      </c>
      <c r="C19" s="235" t="s">
        <v>85</v>
      </c>
      <c r="D19" s="234">
        <v>1</v>
      </c>
      <c r="E19" s="990">
        <v>0</v>
      </c>
      <c r="F19" s="237">
        <f>ROUND(D19*E19,0)</f>
        <v>0</v>
      </c>
      <c r="G19" s="2394"/>
      <c r="H19" s="2395"/>
      <c r="I19" s="2396"/>
    </row>
    <row r="20" spans="1:12" ht="30" customHeight="1">
      <c r="A20" s="290">
        <v>23.1</v>
      </c>
      <c r="B20" s="319" t="s">
        <v>1637</v>
      </c>
      <c r="C20" s="235" t="s">
        <v>85</v>
      </c>
      <c r="D20" s="234">
        <v>1</v>
      </c>
      <c r="E20" s="990">
        <v>0</v>
      </c>
      <c r="F20" s="237">
        <f>ROUND(D20*E20,0)</f>
        <v>0</v>
      </c>
      <c r="G20" s="2394"/>
      <c r="H20" s="2395"/>
      <c r="I20" s="2396"/>
    </row>
    <row r="21" spans="1:12" ht="30" customHeight="1">
      <c r="A21" s="290">
        <v>23.11</v>
      </c>
      <c r="B21" s="319" t="s">
        <v>1038</v>
      </c>
      <c r="C21" s="235" t="s">
        <v>85</v>
      </c>
      <c r="D21" s="234">
        <v>1</v>
      </c>
      <c r="E21" s="990">
        <v>0</v>
      </c>
      <c r="F21" s="237">
        <f>ROUND(D21*E21,0)</f>
        <v>0</v>
      </c>
      <c r="G21" s="2394"/>
      <c r="H21" s="2395"/>
      <c r="I21" s="2396"/>
    </row>
    <row r="22" spans="1:12" ht="20.100000000000001" customHeight="1">
      <c r="A22" s="2463" t="s">
        <v>306</v>
      </c>
      <c r="B22" s="2464"/>
      <c r="C22" s="2464"/>
      <c r="D22" s="2464"/>
      <c r="E22" s="2464"/>
      <c r="F22" s="263">
        <f>SUM(F10:F21)</f>
        <v>0</v>
      </c>
      <c r="G22" s="2531"/>
      <c r="H22" s="2532"/>
      <c r="I22" s="2533"/>
    </row>
    <row r="23" spans="1:12" ht="30" customHeight="1">
      <c r="A23" s="290">
        <v>23.12</v>
      </c>
      <c r="B23" s="575" t="s">
        <v>133</v>
      </c>
      <c r="C23" s="562" t="s">
        <v>85</v>
      </c>
      <c r="D23" s="237">
        <v>1</v>
      </c>
      <c r="E23" s="990">
        <v>0</v>
      </c>
      <c r="F23" s="237">
        <f>ROUND(D23*E23,0)</f>
        <v>0</v>
      </c>
      <c r="G23" s="2394"/>
      <c r="H23" s="2395"/>
      <c r="I23" s="2396"/>
    </row>
    <row r="24" spans="1:12" ht="30" customHeight="1">
      <c r="A24" s="290">
        <v>23.13</v>
      </c>
      <c r="B24" s="319" t="s">
        <v>707</v>
      </c>
      <c r="C24" s="235" t="s">
        <v>85</v>
      </c>
      <c r="D24" s="237">
        <v>1</v>
      </c>
      <c r="E24" s="237">
        <f>F43</f>
        <v>0</v>
      </c>
      <c r="F24" s="237">
        <f>ROUND(D24*E24,0)</f>
        <v>0</v>
      </c>
      <c r="G24" s="2394"/>
      <c r="H24" s="2395"/>
      <c r="I24" s="2396"/>
    </row>
    <row r="25" spans="1:12" ht="30" customHeight="1">
      <c r="A25" s="290">
        <v>23.14</v>
      </c>
      <c r="B25" s="319" t="s">
        <v>307</v>
      </c>
      <c r="C25" s="235" t="s">
        <v>85</v>
      </c>
      <c r="D25" s="234" t="s">
        <v>878</v>
      </c>
      <c r="E25" s="993">
        <v>0</v>
      </c>
      <c r="F25" s="237">
        <f>ROUND(E25*F22,0)</f>
        <v>0</v>
      </c>
      <c r="G25" s="2394"/>
      <c r="H25" s="2395"/>
      <c r="I25" s="2396"/>
    </row>
    <row r="26" spans="1:12" ht="30" customHeight="1">
      <c r="A26" s="290">
        <v>23.15</v>
      </c>
      <c r="B26" s="628" t="s">
        <v>92</v>
      </c>
      <c r="C26" s="562" t="s">
        <v>85</v>
      </c>
      <c r="D26" s="234" t="s">
        <v>878</v>
      </c>
      <c r="E26" s="993">
        <v>0</v>
      </c>
      <c r="F26" s="237">
        <f>ROUND(E26*F22,0)</f>
        <v>0</v>
      </c>
      <c r="G26" s="2394"/>
      <c r="H26" s="2395"/>
      <c r="I26" s="2396"/>
    </row>
    <row r="27" spans="1:12" ht="30" customHeight="1">
      <c r="A27" s="290">
        <v>23.16</v>
      </c>
      <c r="B27" s="319" t="s">
        <v>169</v>
      </c>
      <c r="C27" s="235" t="s">
        <v>85</v>
      </c>
      <c r="D27" s="234" t="s">
        <v>878</v>
      </c>
      <c r="E27" s="993">
        <v>0</v>
      </c>
      <c r="F27" s="237">
        <f>ROUND(E27*F22,0)</f>
        <v>0</v>
      </c>
      <c r="G27" s="2394"/>
      <c r="H27" s="2395"/>
      <c r="I27" s="2396"/>
    </row>
    <row r="28" spans="1:12" ht="20.100000000000001" customHeight="1">
      <c r="A28" s="2537" t="s">
        <v>643</v>
      </c>
      <c r="B28" s="2538"/>
      <c r="C28" s="2538"/>
      <c r="D28" s="2538"/>
      <c r="E28" s="2538"/>
      <c r="F28" s="263">
        <f>SUM(F23:F27)</f>
        <v>0</v>
      </c>
      <c r="G28" s="2531"/>
      <c r="H28" s="2532"/>
      <c r="I28" s="2533"/>
    </row>
    <row r="29" spans="1:12" ht="30" customHeight="1">
      <c r="A29" s="290">
        <v>23.17</v>
      </c>
      <c r="B29" s="628" t="s">
        <v>78</v>
      </c>
      <c r="C29" s="562" t="s">
        <v>85</v>
      </c>
      <c r="D29" s="234" t="s">
        <v>878</v>
      </c>
      <c r="E29" s="993">
        <v>0</v>
      </c>
      <c r="F29" s="237">
        <f>ROUND(E29*(F28+F22),0)</f>
        <v>0</v>
      </c>
      <c r="G29" s="2394"/>
      <c r="H29" s="2395"/>
      <c r="I29" s="2396"/>
    </row>
    <row r="30" spans="1:12" ht="20.100000000000001" customHeight="1" thickBot="1">
      <c r="A30" s="2543" t="s">
        <v>305</v>
      </c>
      <c r="B30" s="2544"/>
      <c r="C30" s="2544"/>
      <c r="D30" s="2544"/>
      <c r="E30" s="2544"/>
      <c r="F30" s="264">
        <f>SUM(F22,F28,F29)</f>
        <v>0</v>
      </c>
      <c r="G30" s="2545"/>
      <c r="H30" s="2392"/>
      <c r="I30" s="2393"/>
    </row>
    <row r="31" spans="1:12" ht="25.5" customHeight="1" thickBot="1"/>
    <row r="32" spans="1:12" s="284" customFormat="1" ht="36.75" customHeight="1" thickBot="1">
      <c r="A32" s="2414" t="s">
        <v>82</v>
      </c>
      <c r="B32" s="2113"/>
      <c r="C32" s="296" t="s">
        <v>87</v>
      </c>
      <c r="D32" s="296" t="s">
        <v>101</v>
      </c>
      <c r="E32" s="296" t="s">
        <v>706</v>
      </c>
      <c r="F32" s="296" t="s">
        <v>102</v>
      </c>
      <c r="G32" s="296" t="s">
        <v>164</v>
      </c>
      <c r="H32" s="296" t="s">
        <v>575</v>
      </c>
      <c r="I32" s="297" t="s">
        <v>576</v>
      </c>
    </row>
    <row r="33" spans="1:9" s="284" customFormat="1" ht="20.100000000000001" customHeight="1">
      <c r="A33" s="2579" t="s">
        <v>839</v>
      </c>
      <c r="B33" s="2580"/>
      <c r="C33" s="298" t="s">
        <v>141</v>
      </c>
      <c r="D33" s="1002">
        <v>0</v>
      </c>
      <c r="E33" s="1002">
        <v>0</v>
      </c>
      <c r="F33" s="260">
        <f t="shared" ref="F33:F38" si="1">E33*D33</f>
        <v>0</v>
      </c>
      <c r="G33" s="1026"/>
      <c r="H33" s="299"/>
      <c r="I33" s="1005">
        <v>0</v>
      </c>
    </row>
    <row r="34" spans="1:9" s="284" customFormat="1" ht="20.100000000000001" customHeight="1">
      <c r="A34" s="2577" t="s">
        <v>838</v>
      </c>
      <c r="B34" s="2578"/>
      <c r="C34" s="300" t="s">
        <v>141</v>
      </c>
      <c r="D34" s="1003">
        <v>0</v>
      </c>
      <c r="E34" s="1003">
        <v>0</v>
      </c>
      <c r="F34" s="261">
        <f t="shared" si="1"/>
        <v>0</v>
      </c>
      <c r="G34" s="1027"/>
      <c r="H34" s="301"/>
      <c r="I34" s="1006">
        <v>0</v>
      </c>
    </row>
    <row r="35" spans="1:9" s="284" customFormat="1" ht="20.100000000000001" customHeight="1">
      <c r="A35" s="2118" t="s">
        <v>1033</v>
      </c>
      <c r="B35" s="2119"/>
      <c r="C35" s="300" t="s">
        <v>141</v>
      </c>
      <c r="D35" s="1003">
        <v>0</v>
      </c>
      <c r="E35" s="1003">
        <v>0</v>
      </c>
      <c r="F35" s="261">
        <f t="shared" si="1"/>
        <v>0</v>
      </c>
      <c r="G35" s="1027"/>
      <c r="H35" s="301"/>
      <c r="I35" s="1006">
        <v>0</v>
      </c>
    </row>
    <row r="36" spans="1:9" s="284" customFormat="1" ht="20.100000000000001" customHeight="1">
      <c r="A36" s="2118" t="s">
        <v>1034</v>
      </c>
      <c r="B36" s="2119"/>
      <c r="C36" s="300" t="s">
        <v>141</v>
      </c>
      <c r="D36" s="1003">
        <v>0</v>
      </c>
      <c r="E36" s="1003">
        <v>0</v>
      </c>
      <c r="F36" s="261">
        <f t="shared" si="1"/>
        <v>0</v>
      </c>
      <c r="G36" s="1027"/>
      <c r="H36" s="301"/>
      <c r="I36" s="1006">
        <v>0</v>
      </c>
    </row>
    <row r="37" spans="1:9" s="284" customFormat="1" ht="20.100000000000001" customHeight="1">
      <c r="A37" s="2577" t="s">
        <v>840</v>
      </c>
      <c r="B37" s="2578"/>
      <c r="C37" s="300" t="s">
        <v>141</v>
      </c>
      <c r="D37" s="1003">
        <v>0</v>
      </c>
      <c r="E37" s="1003">
        <v>0</v>
      </c>
      <c r="F37" s="261">
        <f>E37*D37</f>
        <v>0</v>
      </c>
      <c r="G37" s="1027"/>
      <c r="H37" s="301"/>
      <c r="I37" s="1006">
        <v>0</v>
      </c>
    </row>
    <row r="38" spans="1:9" s="284" customFormat="1" ht="20.100000000000001" customHeight="1">
      <c r="A38" s="2577" t="s">
        <v>1036</v>
      </c>
      <c r="B38" s="2578"/>
      <c r="C38" s="300" t="s">
        <v>141</v>
      </c>
      <c r="D38" s="1003">
        <v>0</v>
      </c>
      <c r="E38" s="1003">
        <v>0</v>
      </c>
      <c r="F38" s="261">
        <f t="shared" si="1"/>
        <v>0</v>
      </c>
      <c r="G38" s="1027"/>
      <c r="H38" s="301"/>
      <c r="I38" s="1006">
        <v>0</v>
      </c>
    </row>
    <row r="39" spans="1:9" s="284" customFormat="1" ht="20.100000000000001" customHeight="1">
      <c r="A39" s="2577" t="s">
        <v>231</v>
      </c>
      <c r="B39" s="2578"/>
      <c r="C39" s="300" t="s">
        <v>141</v>
      </c>
      <c r="D39" s="1003">
        <v>0</v>
      </c>
      <c r="E39" s="1003">
        <v>0</v>
      </c>
      <c r="F39" s="261">
        <f>E39*D39</f>
        <v>0</v>
      </c>
      <c r="G39" s="1027"/>
      <c r="H39" s="301"/>
      <c r="I39" s="1006">
        <v>0</v>
      </c>
    </row>
    <row r="40" spans="1:9" s="284" customFormat="1" ht="20.100000000000001" customHeight="1" thickBot="1">
      <c r="A40" s="2408" t="s">
        <v>238</v>
      </c>
      <c r="B40" s="2409"/>
      <c r="C40" s="302"/>
      <c r="D40" s="302"/>
      <c r="E40" s="302"/>
      <c r="F40" s="265">
        <f>SUM(F33:F39)</f>
        <v>0</v>
      </c>
      <c r="G40" s="1028"/>
      <c r="H40" s="576" t="s">
        <v>1402</v>
      </c>
      <c r="I40" s="266">
        <f>SUM(I33:I39)</f>
        <v>0</v>
      </c>
    </row>
    <row r="41" spans="1:9" s="284" customFormat="1" ht="20.100000000000001" customHeight="1" thickTop="1">
      <c r="A41" s="2410" t="s">
        <v>861</v>
      </c>
      <c r="B41" s="2411"/>
      <c r="C41" s="298" t="s">
        <v>141</v>
      </c>
      <c r="D41" s="1002">
        <v>0</v>
      </c>
      <c r="E41" s="1002">
        <v>0</v>
      </c>
      <c r="F41" s="260">
        <f>E41*D41</f>
        <v>0</v>
      </c>
      <c r="G41" s="2575" t="s">
        <v>1403</v>
      </c>
      <c r="H41" s="2576"/>
      <c r="I41" s="310" t="s">
        <v>1116</v>
      </c>
    </row>
    <row r="42" spans="1:9" s="284" customFormat="1" ht="20.100000000000001" customHeight="1" thickBot="1">
      <c r="A42" s="2412" t="s">
        <v>155</v>
      </c>
      <c r="B42" s="2413"/>
      <c r="C42" s="303" t="s">
        <v>141</v>
      </c>
      <c r="D42" s="1004">
        <v>0</v>
      </c>
      <c r="E42" s="1004">
        <v>0</v>
      </c>
      <c r="F42" s="262">
        <f>E42*D42</f>
        <v>0</v>
      </c>
      <c r="G42" s="2569" t="s">
        <v>1404</v>
      </c>
      <c r="H42" s="2570"/>
      <c r="I42" s="311" t="s">
        <v>1116</v>
      </c>
    </row>
    <row r="43" spans="1:9" s="305" customFormat="1" ht="20.100000000000001" customHeight="1" thickTop="1" thickBot="1">
      <c r="A43" s="2092" t="s">
        <v>156</v>
      </c>
      <c r="B43" s="2093"/>
      <c r="C43" s="304"/>
      <c r="D43" s="304"/>
      <c r="E43" s="304"/>
      <c r="F43" s="267">
        <f>SUM(F40:F42)</f>
        <v>0</v>
      </c>
      <c r="G43" s="1030"/>
      <c r="H43" s="577" t="s">
        <v>1414</v>
      </c>
      <c r="I43" s="313">
        <f>I40</f>
        <v>0</v>
      </c>
    </row>
    <row r="44" spans="1:9" s="284" customFormat="1" ht="15.6">
      <c r="A44" s="306"/>
      <c r="C44" s="307"/>
      <c r="D44" s="307"/>
      <c r="E44" s="307"/>
      <c r="F44" s="364" t="s">
        <v>1815</v>
      </c>
      <c r="G44" s="364"/>
      <c r="H44" s="4"/>
      <c r="I44" s="364" t="s">
        <v>1405</v>
      </c>
    </row>
  </sheetData>
  <mergeCells count="52">
    <mergeCell ref="G23:I23"/>
    <mergeCell ref="G24:I24"/>
    <mergeCell ref="G25:I25"/>
    <mergeCell ref="A4:B4"/>
    <mergeCell ref="C4:F4"/>
    <mergeCell ref="A5:B5"/>
    <mergeCell ref="C5:F5"/>
    <mergeCell ref="A6:B6"/>
    <mergeCell ref="C6:F6"/>
    <mergeCell ref="G16:I16"/>
    <mergeCell ref="G19:I19"/>
    <mergeCell ref="G20:I20"/>
    <mergeCell ref="G21:I21"/>
    <mergeCell ref="A17:A18"/>
    <mergeCell ref="B17:B18"/>
    <mergeCell ref="G17:I18"/>
    <mergeCell ref="A42:B42"/>
    <mergeCell ref="A43:B43"/>
    <mergeCell ref="A35:B35"/>
    <mergeCell ref="A36:B36"/>
    <mergeCell ref="A38:B38"/>
    <mergeCell ref="A39:B39"/>
    <mergeCell ref="A40:B40"/>
    <mergeCell ref="A37:B37"/>
    <mergeCell ref="A41:B41"/>
    <mergeCell ref="F17:F18"/>
    <mergeCell ref="A34:B34"/>
    <mergeCell ref="A22:E22"/>
    <mergeCell ref="A28:E28"/>
    <mergeCell ref="A30:E30"/>
    <mergeCell ref="A32:B32"/>
    <mergeCell ref="A33:B33"/>
    <mergeCell ref="D17:D18"/>
    <mergeCell ref="C17:C18"/>
    <mergeCell ref="G22:I22"/>
    <mergeCell ref="G11:I11"/>
    <mergeCell ref="G12:I12"/>
    <mergeCell ref="G13:I13"/>
    <mergeCell ref="G14:I14"/>
    <mergeCell ref="G15:I15"/>
    <mergeCell ref="G4:I4"/>
    <mergeCell ref="G5:I5"/>
    <mergeCell ref="G6:I6"/>
    <mergeCell ref="G9:I9"/>
    <mergeCell ref="G10:I10"/>
    <mergeCell ref="G26:I26"/>
    <mergeCell ref="G27:I27"/>
    <mergeCell ref="G29:I29"/>
    <mergeCell ref="G41:H41"/>
    <mergeCell ref="G42:H42"/>
    <mergeCell ref="G28:I28"/>
    <mergeCell ref="G30:I30"/>
  </mergeCells>
  <phoneticPr fontId="0" type="noConversion"/>
  <dataValidations count="1">
    <dataValidation type="list" allowBlank="1" showInputMessage="1" showErrorMessage="1" sqref="H33:H39" xr:uid="{00000000-0002-0000-2700-000000000000}">
      <formula1>yesno</formula1>
    </dataValidation>
  </dataValidations>
  <printOptions horizontalCentered="1"/>
  <pageMargins left="0.5" right="0.5" top="0.86" bottom="0.74" header="0.5" footer="0.34"/>
  <pageSetup scale="58" orientation="landscape" r:id="rId1"/>
  <headerFooter alignWithMargins="0">
    <oddHeader>&amp;C&amp;"Arial,Bold"&amp;12&amp;UProject Activity 23: Lighting Analysis</oddHeader>
    <oddFooter>&amp;L&amp;F
&amp;A&amp;CPage &amp;P of &amp;N&amp;R&amp;D</oddFooter>
  </headerFooter>
  <rowBreaks count="1" manualBreakCount="1">
    <brk id="31" max="7" man="1"/>
  </rowBreaks>
  <ignoredErrors>
    <ignoredError sqref="F40" formula="1"/>
  </ignoredErrors>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B02E-083E-4C54-A88F-A02DC6C4C908}">
  <sheetPr codeName="Sheet41"/>
  <dimension ref="A1:AI30"/>
  <sheetViews>
    <sheetView showGridLines="0" topLeftCell="B1" zoomScale="85" zoomScaleNormal="85" workbookViewId="0">
      <selection activeCell="B1" sqref="B1:C3"/>
    </sheetView>
  </sheetViews>
  <sheetFormatPr defaultColWidth="9.109375" defaultRowHeight="15.6"/>
  <cols>
    <col min="1" max="1" width="12.44140625" style="1105" hidden="1" customWidth="1"/>
    <col min="2" max="2" width="6.88671875" style="1112" customWidth="1"/>
    <col min="3" max="3" width="50.77734375" style="1113" customWidth="1"/>
    <col min="4" max="4" width="14.7773437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5" width="9.88671875" style="366" hidden="1" customWidth="1"/>
    <col min="16" max="24" width="12.77734375" style="366" hidden="1" customWidth="1"/>
    <col min="25" max="26" width="12.77734375" style="1104" hidden="1" customWidth="1"/>
    <col min="27" max="27" width="12.77734375" style="366" hidden="1" customWidth="1"/>
    <col min="28" max="29" width="12.77734375" style="1104" hidden="1" customWidth="1"/>
    <col min="30" max="16384" width="9.109375" style="1105"/>
  </cols>
  <sheetData>
    <row r="1" spans="1:35" s="1103" customFormat="1" ht="15" customHeight="1">
      <c r="B1" s="2161" t="s">
        <v>592</v>
      </c>
      <c r="C1" s="2162"/>
      <c r="D1" s="2158" t="s">
        <v>2576</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1"/>
      <c r="V1" s="1170"/>
      <c r="W1" s="1170"/>
      <c r="X1" s="1170"/>
      <c r="Y1" s="1175"/>
      <c r="Z1" s="1175"/>
      <c r="AA1" s="1170"/>
      <c r="AB1" s="1175"/>
      <c r="AC1" s="1175"/>
    </row>
    <row r="2" spans="1:35"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1"/>
      <c r="V2" s="1170"/>
      <c r="W2" s="1170"/>
      <c r="X2" s="1170"/>
      <c r="Y2" s="1175"/>
      <c r="Z2" s="1175"/>
      <c r="AA2" s="1170"/>
      <c r="AB2" s="1175"/>
      <c r="AC2" s="1175"/>
    </row>
    <row r="3" spans="1:35"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1"/>
      <c r="V3" s="1174"/>
      <c r="W3" s="1174"/>
      <c r="X3" s="1174"/>
      <c r="Y3" s="1228"/>
      <c r="Z3" s="1228"/>
      <c r="AA3" s="1174"/>
      <c r="AB3" s="1228"/>
      <c r="AC3" s="1228"/>
    </row>
    <row r="4" spans="1:35"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1"/>
      <c r="V4" s="1174"/>
      <c r="W4" s="1174"/>
      <c r="X4" s="1174"/>
      <c r="Y4" s="1228"/>
      <c r="Z4" s="1228"/>
      <c r="AA4" s="1174"/>
      <c r="AB4" s="1228"/>
      <c r="AC4" s="1228"/>
    </row>
    <row r="5" spans="1:35" s="1086" customFormat="1" ht="30" customHeight="1">
      <c r="B5" s="2226" t="s">
        <v>1400</v>
      </c>
      <c r="C5" s="2227"/>
      <c r="D5" s="2228"/>
      <c r="E5" s="2228"/>
      <c r="F5" s="2228"/>
      <c r="G5" s="2228"/>
      <c r="H5" s="2228"/>
      <c r="I5" s="2228"/>
      <c r="J5" s="2228"/>
      <c r="K5" s="1087"/>
      <c r="L5" s="2278" t="s">
        <v>1820</v>
      </c>
      <c r="M5" s="1175"/>
      <c r="N5" s="1174"/>
      <c r="O5" s="1174"/>
      <c r="P5" s="1174"/>
      <c r="Q5" s="1229"/>
      <c r="R5" s="1229"/>
      <c r="S5" s="1229"/>
      <c r="T5" s="1229"/>
      <c r="U5" s="1229"/>
      <c r="V5" s="1174"/>
      <c r="W5" s="1174"/>
      <c r="X5" s="1174"/>
      <c r="Y5" s="1228"/>
      <c r="Z5" s="1228"/>
      <c r="AA5" s="1174"/>
      <c r="AB5" s="1228"/>
      <c r="AC5" s="1228"/>
    </row>
    <row r="6" spans="1:35" s="1086" customFormat="1" ht="30" customHeight="1" thickBot="1">
      <c r="B6" s="2229" t="s">
        <v>1399</v>
      </c>
      <c r="C6" s="2230"/>
      <c r="D6" s="2231"/>
      <c r="E6" s="2231"/>
      <c r="F6" s="2231"/>
      <c r="G6" s="2231"/>
      <c r="H6" s="2231"/>
      <c r="I6" s="2231"/>
      <c r="J6" s="2231"/>
      <c r="K6" s="1088"/>
      <c r="L6" s="2279"/>
      <c r="M6" s="1175"/>
      <c r="N6" s="1174"/>
      <c r="O6" s="1174"/>
      <c r="P6" s="1174"/>
      <c r="Q6" s="1229"/>
      <c r="R6" s="1229"/>
      <c r="S6" s="1229"/>
      <c r="T6" s="1229"/>
      <c r="U6" s="1229"/>
      <c r="V6" s="1174"/>
      <c r="W6" s="1174"/>
      <c r="X6" s="1174"/>
      <c r="Y6" s="1228"/>
      <c r="Z6" s="1228"/>
      <c r="AA6" s="1174"/>
      <c r="AB6" s="1228"/>
      <c r="AC6" s="1228"/>
    </row>
    <row r="7" spans="1:35" s="1086" customFormat="1" ht="15" customHeight="1">
      <c r="B7" s="1140" t="s">
        <v>1430</v>
      </c>
      <c r="C7" s="1210"/>
      <c r="D7" s="1211"/>
      <c r="E7" s="1211"/>
      <c r="F7" s="1211"/>
      <c r="G7" s="1211"/>
      <c r="H7" s="1211"/>
      <c r="I7" s="1211"/>
      <c r="J7" s="1211"/>
      <c r="K7" s="1212"/>
      <c r="L7" s="2279"/>
      <c r="M7" s="1175"/>
      <c r="N7" s="1174"/>
      <c r="O7" s="1174"/>
      <c r="P7" s="1174"/>
      <c r="Q7" s="1174"/>
      <c r="R7" s="1174"/>
      <c r="S7" s="1174"/>
      <c r="T7" s="1174"/>
      <c r="U7" s="1174"/>
      <c r="V7" s="1174"/>
      <c r="W7" s="1174"/>
      <c r="X7" s="1174"/>
      <c r="Y7" s="1228"/>
      <c r="Z7" s="1228"/>
      <c r="AA7" s="1174"/>
      <c r="AB7" s="1228"/>
      <c r="AC7" s="1228"/>
    </row>
    <row r="8" spans="1:35" s="1086" customFormat="1" ht="15" customHeight="1" thickBot="1">
      <c r="B8" s="1213"/>
      <c r="C8" s="1214"/>
      <c r="D8" s="1215"/>
      <c r="E8" s="1215"/>
      <c r="F8" s="1215"/>
      <c r="G8" s="1215"/>
      <c r="H8" s="1215"/>
      <c r="I8" s="1215"/>
      <c r="J8" s="1215"/>
      <c r="K8" s="1216"/>
      <c r="L8" s="2279"/>
      <c r="M8" s="1175"/>
      <c r="N8" s="1174"/>
      <c r="O8" s="1174"/>
      <c r="P8" s="1174"/>
      <c r="Q8" s="1174"/>
      <c r="R8" s="1174"/>
      <c r="S8" s="1174"/>
      <c r="T8" s="1174"/>
      <c r="U8" s="1174"/>
      <c r="V8" s="1174"/>
      <c r="W8" s="1174"/>
      <c r="X8" s="1174"/>
      <c r="Y8" s="1228"/>
      <c r="Z8" s="1228"/>
      <c r="AA8" s="1174"/>
      <c r="AB8" s="1228"/>
      <c r="AC8" s="1228"/>
      <c r="AD8" s="1131"/>
      <c r="AE8" s="1131"/>
      <c r="AF8" s="1131"/>
      <c r="AG8" s="1131"/>
      <c r="AH8" s="1131"/>
      <c r="AI8" s="1131"/>
    </row>
    <row r="9" spans="1:35" s="1086" customFormat="1" ht="30" customHeight="1">
      <c r="B9" s="2251" t="s">
        <v>79</v>
      </c>
      <c r="C9" s="2180" t="s">
        <v>190</v>
      </c>
      <c r="D9" s="2182" t="s">
        <v>1821</v>
      </c>
      <c r="E9" s="2183"/>
      <c r="F9" s="2184"/>
      <c r="G9" s="2255" t="s">
        <v>1822</v>
      </c>
      <c r="H9" s="2255"/>
      <c r="I9" s="2255"/>
      <c r="J9" s="2255"/>
      <c r="K9" s="1148" t="s">
        <v>1823</v>
      </c>
      <c r="L9" s="2279"/>
      <c r="M9" s="1175"/>
      <c r="N9" s="1883"/>
      <c r="O9" s="2195" t="s">
        <v>190</v>
      </c>
      <c r="P9" s="2239" t="s">
        <v>1870</v>
      </c>
      <c r="Q9" s="2238"/>
      <c r="R9" s="2238"/>
      <c r="S9" s="2238"/>
      <c r="T9" s="2240"/>
      <c r="U9" s="2239" t="s">
        <v>1915</v>
      </c>
      <c r="V9" s="2238"/>
      <c r="W9" s="2240"/>
      <c r="X9" s="2239" t="s">
        <v>1961</v>
      </c>
      <c r="Y9" s="2238"/>
      <c r="Z9" s="2240"/>
      <c r="AA9" s="2239" t="s">
        <v>1862</v>
      </c>
      <c r="AB9" s="2238"/>
      <c r="AC9" s="2240"/>
      <c r="AD9" s="1131"/>
      <c r="AE9" s="1131"/>
      <c r="AF9" s="1131"/>
      <c r="AG9" s="1131"/>
      <c r="AH9" s="1131"/>
      <c r="AI9" s="1131"/>
    </row>
    <row r="10" spans="1:35" s="1104" customFormat="1" ht="30" customHeight="1" thickBot="1">
      <c r="B10" s="2556"/>
      <c r="C10" s="2284"/>
      <c r="D10" s="1149" t="s">
        <v>1824</v>
      </c>
      <c r="E10" s="1149" t="s">
        <v>87</v>
      </c>
      <c r="F10" s="1149" t="s">
        <v>1825</v>
      </c>
      <c r="G10" s="1149" t="s">
        <v>1826</v>
      </c>
      <c r="H10" s="1149" t="s">
        <v>1827</v>
      </c>
      <c r="I10" s="1149" t="s">
        <v>1196</v>
      </c>
      <c r="J10" s="1149" t="s">
        <v>1837</v>
      </c>
      <c r="K10" s="1151" t="s">
        <v>1829</v>
      </c>
      <c r="L10" s="2306"/>
      <c r="M10" s="1175"/>
      <c r="N10" s="1883"/>
      <c r="O10" s="2307"/>
      <c r="P10" s="1287" t="s">
        <v>1927</v>
      </c>
      <c r="Q10" s="1241" t="s">
        <v>1859</v>
      </c>
      <c r="R10" s="1241" t="s">
        <v>1860</v>
      </c>
      <c r="S10" s="1241" t="s">
        <v>1861</v>
      </c>
      <c r="T10" s="1242" t="s">
        <v>1928</v>
      </c>
      <c r="U10" s="1241" t="s">
        <v>1884</v>
      </c>
      <c r="V10" s="1241" t="s">
        <v>1833</v>
      </c>
      <c r="W10" s="1242" t="s">
        <v>1834</v>
      </c>
      <c r="X10" s="1287" t="s">
        <v>1929</v>
      </c>
      <c r="Y10" s="1241" t="s">
        <v>1930</v>
      </c>
      <c r="Z10" s="1241" t="s">
        <v>1931</v>
      </c>
      <c r="AA10" s="1287" t="s">
        <v>1932</v>
      </c>
      <c r="AB10" s="1241" t="s">
        <v>1933</v>
      </c>
      <c r="AC10" s="1242" t="s">
        <v>1934</v>
      </c>
      <c r="AD10" s="1131"/>
      <c r="AE10" s="1131"/>
      <c r="AF10" s="1131"/>
      <c r="AG10" s="1131"/>
      <c r="AH10" s="1131"/>
      <c r="AI10" s="1131"/>
    </row>
    <row r="11" spans="1:35" ht="30" customHeight="1">
      <c r="A11" s="1132" t="s">
        <v>1962</v>
      </c>
      <c r="B11" s="2248">
        <v>24.1</v>
      </c>
      <c r="C11" s="1236" t="s">
        <v>94</v>
      </c>
      <c r="D11" s="1219"/>
      <c r="E11" s="1239">
        <v>0</v>
      </c>
      <c r="F11" s="1376"/>
      <c r="G11" s="1244">
        <f>IF(E11=1,X11,0)</f>
        <v>0</v>
      </c>
      <c r="H11" s="1239">
        <v>0</v>
      </c>
      <c r="I11" s="1239">
        <v>0</v>
      </c>
      <c r="J11" s="1239">
        <v>0</v>
      </c>
      <c r="K11" s="1357"/>
      <c r="L11" s="2174" t="s">
        <v>1883</v>
      </c>
      <c r="M11" s="1170"/>
      <c r="N11" s="1235"/>
      <c r="O11" s="2274">
        <v>24.1</v>
      </c>
      <c r="P11" s="1188"/>
      <c r="Q11" s="1363"/>
      <c r="R11" s="1189"/>
      <c r="S11" s="1337"/>
      <c r="T11" s="1190"/>
      <c r="U11" s="1188"/>
      <c r="V11" s="1250"/>
      <c r="W11" s="1230"/>
      <c r="X11" s="1188">
        <v>4</v>
      </c>
      <c r="Y11" s="1251"/>
      <c r="Z11" s="1379"/>
      <c r="AA11" s="1188"/>
      <c r="AB11" s="1251"/>
      <c r="AC11" s="1252"/>
      <c r="AD11" s="1131"/>
      <c r="AE11" s="1131"/>
      <c r="AF11" s="1131"/>
      <c r="AG11" s="1131"/>
      <c r="AH11" s="1131"/>
      <c r="AI11" s="1131"/>
    </row>
    <row r="12" spans="1:35" ht="30" customHeight="1">
      <c r="A12" s="1132" t="s">
        <v>1963</v>
      </c>
      <c r="B12" s="2242"/>
      <c r="C12" s="1218" t="s">
        <v>1838</v>
      </c>
      <c r="D12" s="1219"/>
      <c r="E12" s="1221">
        <v>0</v>
      </c>
      <c r="F12" s="1376"/>
      <c r="G12" s="1238">
        <f>IF(E11=1,IF(E12=1,X12,0),0)</f>
        <v>0</v>
      </c>
      <c r="H12" s="1239">
        <v>0</v>
      </c>
      <c r="I12" s="1239">
        <v>0</v>
      </c>
      <c r="J12" s="1239">
        <v>0</v>
      </c>
      <c r="K12" s="1245"/>
      <c r="L12" s="2175"/>
      <c r="M12" s="1170"/>
      <c r="N12" s="1235"/>
      <c r="O12" s="2553"/>
      <c r="P12" s="1273"/>
      <c r="Q12" s="1276"/>
      <c r="R12" s="1274"/>
      <c r="S12" s="1343"/>
      <c r="T12" s="1275"/>
      <c r="U12" s="1318"/>
      <c r="V12" s="1276"/>
      <c r="W12" s="1277"/>
      <c r="X12" s="1273">
        <v>2</v>
      </c>
      <c r="Y12" s="1278"/>
      <c r="Z12" s="1320"/>
      <c r="AA12" s="1273"/>
      <c r="AB12" s="1278"/>
      <c r="AC12" s="1279"/>
    </row>
    <row r="13" spans="1:35" ht="30" customHeight="1">
      <c r="A13" s="1132" t="s">
        <v>1964</v>
      </c>
      <c r="B13" s="256">
        <v>24.2</v>
      </c>
      <c r="C13" s="281" t="s">
        <v>229</v>
      </c>
      <c r="D13" s="1220"/>
      <c r="E13" s="1221">
        <v>0</v>
      </c>
      <c r="F13" s="1130"/>
      <c r="G13" s="1238">
        <f>IF(E13=1,IF(F13="Simple",U13,(IF(F13="Standard",V13,(IF(F13="Complex",W13,0))))),0)</f>
        <v>0</v>
      </c>
      <c r="H13" s="1239">
        <v>0</v>
      </c>
      <c r="I13" s="1239">
        <v>0</v>
      </c>
      <c r="J13" s="1239">
        <v>0</v>
      </c>
      <c r="K13" s="1245"/>
      <c r="L13" s="2175"/>
      <c r="M13" s="1170"/>
      <c r="N13" s="1235"/>
      <c r="O13" s="1261">
        <f>B13</f>
        <v>24.2</v>
      </c>
      <c r="P13" s="1358"/>
      <c r="Q13" s="1255"/>
      <c r="R13" s="1179"/>
      <c r="S13" s="1342"/>
      <c r="T13" s="1181"/>
      <c r="U13" s="1182">
        <v>6</v>
      </c>
      <c r="V13" s="1255">
        <v>9</v>
      </c>
      <c r="W13" s="1180">
        <v>12</v>
      </c>
      <c r="X13" s="1260"/>
      <c r="Y13" s="1179"/>
      <c r="Z13" s="1280"/>
      <c r="AA13" s="1260"/>
      <c r="AB13" s="1179"/>
      <c r="AC13" s="1180"/>
    </row>
    <row r="14" spans="1:35" ht="30" customHeight="1">
      <c r="A14" s="1132" t="s">
        <v>1965</v>
      </c>
      <c r="B14" s="1268">
        <v>24.3</v>
      </c>
      <c r="C14" s="391" t="s">
        <v>1039</v>
      </c>
      <c r="D14" s="1238" t="s">
        <v>1906</v>
      </c>
      <c r="E14" s="1092">
        <v>0</v>
      </c>
      <c r="F14" s="1220"/>
      <c r="G14" s="1243">
        <f>IF(E14=0,0,ROUNDUP(X14+(E14*AA14),0))</f>
        <v>0</v>
      </c>
      <c r="H14" s="1239">
        <v>0</v>
      </c>
      <c r="I14" s="1239">
        <v>0</v>
      </c>
      <c r="J14" s="1239">
        <v>0</v>
      </c>
      <c r="K14" s="1245"/>
      <c r="L14" s="2175"/>
      <c r="M14" s="1170"/>
      <c r="N14" s="1235"/>
      <c r="O14" s="1261">
        <f>B14</f>
        <v>24.3</v>
      </c>
      <c r="P14" s="1358"/>
      <c r="Q14" s="1255"/>
      <c r="R14" s="1179"/>
      <c r="S14" s="1321"/>
      <c r="T14" s="1180"/>
      <c r="U14" s="1178"/>
      <c r="V14" s="1256"/>
      <c r="W14" s="1181"/>
      <c r="X14" s="1260">
        <v>5</v>
      </c>
      <c r="Y14" s="1179"/>
      <c r="Z14" s="1280"/>
      <c r="AA14" s="1260">
        <v>0.2</v>
      </c>
      <c r="AB14" s="1179"/>
      <c r="AC14" s="1180"/>
    </row>
    <row r="15" spans="1:35" ht="30" customHeight="1">
      <c r="A15" s="1132" t="s">
        <v>1966</v>
      </c>
      <c r="B15" s="256">
        <v>24.4</v>
      </c>
      <c r="C15" s="281" t="s">
        <v>95</v>
      </c>
      <c r="D15" s="1220"/>
      <c r="E15" s="1221">
        <v>0</v>
      </c>
      <c r="F15" s="1220"/>
      <c r="G15" s="1238">
        <f>IF(E15=1,X15,0)</f>
        <v>0</v>
      </c>
      <c r="H15" s="1239">
        <v>0</v>
      </c>
      <c r="I15" s="1239">
        <v>0</v>
      </c>
      <c r="J15" s="1239">
        <v>0</v>
      </c>
      <c r="K15" s="1245"/>
      <c r="L15" s="2175"/>
      <c r="M15" s="1170"/>
      <c r="N15" s="1235"/>
      <c r="O15" s="1257">
        <v>24.4</v>
      </c>
      <c r="P15" s="1359"/>
      <c r="Q15" s="1255"/>
      <c r="R15" s="1179"/>
      <c r="S15" s="1321"/>
      <c r="T15" s="1180"/>
      <c r="U15" s="1178"/>
      <c r="V15" s="1255"/>
      <c r="W15" s="1181"/>
      <c r="X15" s="1260">
        <v>6</v>
      </c>
      <c r="Y15" s="1179"/>
      <c r="Z15" s="1280"/>
      <c r="AA15" s="1260"/>
      <c r="AB15" s="1179"/>
      <c r="AC15" s="1180"/>
    </row>
    <row r="16" spans="1:35" ht="30" customHeight="1">
      <c r="A16" s="1132" t="s">
        <v>1967</v>
      </c>
      <c r="B16" s="2120">
        <v>24.5</v>
      </c>
      <c r="C16" s="1282" t="s">
        <v>1907</v>
      </c>
      <c r="D16" s="1238" t="s">
        <v>1830</v>
      </c>
      <c r="E16" s="1133">
        <v>0</v>
      </c>
      <c r="F16" s="1219"/>
      <c r="G16" s="1243">
        <f>ROUNDUP(IF(E16=0,0,(X16+(ROUNDUP(E16,2)*AA16))),0)</f>
        <v>0</v>
      </c>
      <c r="H16" s="1239">
        <v>0</v>
      </c>
      <c r="I16" s="1239">
        <v>0</v>
      </c>
      <c r="J16" s="1239">
        <v>0</v>
      </c>
      <c r="K16" s="1245"/>
      <c r="L16" s="2175"/>
      <c r="M16" s="1170"/>
      <c r="N16" s="1235"/>
      <c r="O16" s="2547">
        <v>24.5</v>
      </c>
      <c r="P16" s="1359"/>
      <c r="Q16" s="1411"/>
      <c r="R16" s="1412"/>
      <c r="S16" s="1413"/>
      <c r="T16" s="1414"/>
      <c r="U16" s="1410"/>
      <c r="V16" s="1415"/>
      <c r="W16" s="1416"/>
      <c r="X16" s="1410">
        <v>4</v>
      </c>
      <c r="Y16" s="1412"/>
      <c r="Z16" s="1425"/>
      <c r="AA16" s="1410">
        <v>8</v>
      </c>
      <c r="AB16" s="1412"/>
      <c r="AC16" s="1426"/>
    </row>
    <row r="17" spans="1:29" ht="30" customHeight="1">
      <c r="A17" s="1132" t="s">
        <v>1968</v>
      </c>
      <c r="B17" s="2514"/>
      <c r="C17" s="2122" t="s">
        <v>1908</v>
      </c>
      <c r="D17" s="1238" t="s">
        <v>1911</v>
      </c>
      <c r="E17" s="1092">
        <v>0</v>
      </c>
      <c r="F17" s="1220"/>
      <c r="G17" s="1238">
        <f>E17*X17</f>
        <v>0</v>
      </c>
      <c r="H17" s="1239">
        <v>0</v>
      </c>
      <c r="I17" s="1239">
        <v>0</v>
      </c>
      <c r="J17" s="1239">
        <v>0</v>
      </c>
      <c r="K17" s="1245"/>
      <c r="L17" s="2175"/>
      <c r="M17" s="1170"/>
      <c r="N17" s="1235"/>
      <c r="O17" s="2548"/>
      <c r="P17" s="1428"/>
      <c r="Q17" s="1364"/>
      <c r="R17" s="1192"/>
      <c r="S17" s="1193"/>
      <c r="T17" s="1418"/>
      <c r="U17" s="1417"/>
      <c r="V17" s="1419"/>
      <c r="W17" s="1420"/>
      <c r="X17" s="1417">
        <v>4</v>
      </c>
      <c r="Y17" s="1429"/>
      <c r="Z17" s="1430"/>
      <c r="AA17" s="1417"/>
      <c r="AB17" s="1429"/>
      <c r="AC17" s="1431"/>
    </row>
    <row r="18" spans="1:29" ht="30" customHeight="1">
      <c r="A18" s="1132" t="s">
        <v>1969</v>
      </c>
      <c r="B18" s="2121"/>
      <c r="C18" s="2123"/>
      <c r="D18" s="1243" t="s">
        <v>1979</v>
      </c>
      <c r="E18" s="1092">
        <v>0</v>
      </c>
      <c r="F18" s="1220"/>
      <c r="G18" s="1238">
        <f>E18*X18</f>
        <v>0</v>
      </c>
      <c r="H18" s="1239">
        <v>0</v>
      </c>
      <c r="I18" s="1239">
        <v>0</v>
      </c>
      <c r="J18" s="1239">
        <v>0</v>
      </c>
      <c r="K18" s="1245"/>
      <c r="L18" s="2175"/>
      <c r="M18" s="1170"/>
      <c r="N18" s="1235"/>
      <c r="O18" s="2555"/>
      <c r="P18" s="1427"/>
      <c r="Q18" s="1276"/>
      <c r="R18" s="1274"/>
      <c r="S18" s="1323"/>
      <c r="T18" s="1277"/>
      <c r="U18" s="1273"/>
      <c r="V18" s="1407"/>
      <c r="W18" s="1275"/>
      <c r="X18" s="1273">
        <v>24</v>
      </c>
      <c r="Y18" s="1278"/>
      <c r="Z18" s="1320"/>
      <c r="AA18" s="1273"/>
      <c r="AB18" s="1278"/>
      <c r="AC18" s="1279"/>
    </row>
    <row r="19" spans="1:29" ht="30" customHeight="1">
      <c r="A19" s="1132" t="s">
        <v>1970</v>
      </c>
      <c r="B19" s="2120">
        <v>24.6</v>
      </c>
      <c r="C19" s="2122" t="s">
        <v>207</v>
      </c>
      <c r="D19" s="2273" t="s">
        <v>617</v>
      </c>
      <c r="E19" s="1092">
        <v>0</v>
      </c>
      <c r="F19" s="1166" t="s">
        <v>1884</v>
      </c>
      <c r="G19" s="1167">
        <f>E19*U19</f>
        <v>0</v>
      </c>
      <c r="H19" s="1239">
        <v>0</v>
      </c>
      <c r="I19" s="1239">
        <v>0</v>
      </c>
      <c r="J19" s="1239">
        <v>0</v>
      </c>
      <c r="K19" s="1245"/>
      <c r="L19" s="2175"/>
      <c r="M19" s="1170"/>
      <c r="N19" s="1235"/>
      <c r="O19" s="2547">
        <v>24.6</v>
      </c>
      <c r="P19" s="1359"/>
      <c r="Q19" s="1411"/>
      <c r="R19" s="1412"/>
      <c r="S19" s="1413"/>
      <c r="T19" s="1414"/>
      <c r="U19" s="1410">
        <v>4</v>
      </c>
      <c r="V19" s="1415"/>
      <c r="W19" s="1416"/>
      <c r="X19" s="1410"/>
      <c r="Y19" s="1432"/>
      <c r="Z19" s="1425"/>
      <c r="AA19" s="1410"/>
      <c r="AB19" s="1432"/>
      <c r="AC19" s="1426"/>
    </row>
    <row r="20" spans="1:29" ht="30" customHeight="1">
      <c r="A20" s="1132" t="s">
        <v>1971</v>
      </c>
      <c r="B20" s="2514"/>
      <c r="C20" s="2470"/>
      <c r="D20" s="2285"/>
      <c r="E20" s="1092">
        <v>0</v>
      </c>
      <c r="F20" s="1166" t="s">
        <v>1833</v>
      </c>
      <c r="G20" s="1167">
        <f>E20*V20</f>
        <v>0</v>
      </c>
      <c r="H20" s="1239">
        <v>0</v>
      </c>
      <c r="I20" s="1239">
        <v>0</v>
      </c>
      <c r="J20" s="1239">
        <v>0</v>
      </c>
      <c r="K20" s="1245"/>
      <c r="L20" s="2175"/>
      <c r="M20" s="1170"/>
      <c r="N20" s="1235"/>
      <c r="O20" s="2548"/>
      <c r="P20" s="1428"/>
      <c r="Q20" s="1364"/>
      <c r="R20" s="1192"/>
      <c r="S20" s="1193"/>
      <c r="T20" s="1418"/>
      <c r="U20" s="1417"/>
      <c r="V20" s="1419">
        <v>8</v>
      </c>
      <c r="W20" s="1420"/>
      <c r="X20" s="1417"/>
      <c r="Y20" s="1429"/>
      <c r="Z20" s="1430"/>
      <c r="AA20" s="1417"/>
      <c r="AB20" s="1429"/>
      <c r="AC20" s="1431"/>
    </row>
    <row r="21" spans="1:29" ht="30" customHeight="1">
      <c r="A21" s="1132" t="s">
        <v>1972</v>
      </c>
      <c r="B21" s="2121"/>
      <c r="C21" s="2123"/>
      <c r="D21" s="2302"/>
      <c r="E21" s="1092">
        <v>0</v>
      </c>
      <c r="F21" s="1166" t="s">
        <v>1834</v>
      </c>
      <c r="G21" s="1167">
        <f>IF(E21=0,0,(E21*W21)+X21)</f>
        <v>0</v>
      </c>
      <c r="H21" s="1239">
        <v>0</v>
      </c>
      <c r="I21" s="1239">
        <v>0</v>
      </c>
      <c r="J21" s="1239">
        <v>0</v>
      </c>
      <c r="K21" s="1245"/>
      <c r="L21" s="2175"/>
      <c r="M21" s="1170"/>
      <c r="N21" s="1235"/>
      <c r="O21" s="2549"/>
      <c r="P21" s="1427"/>
      <c r="Q21" s="1276"/>
      <c r="R21" s="1274"/>
      <c r="S21" s="1323"/>
      <c r="T21" s="1277"/>
      <c r="U21" s="1273"/>
      <c r="V21" s="1407"/>
      <c r="W21" s="1275">
        <v>8</v>
      </c>
      <c r="X21" s="1273">
        <v>4</v>
      </c>
      <c r="Y21" s="1274"/>
      <c r="Z21" s="1320"/>
      <c r="AA21" s="1273"/>
      <c r="AB21" s="1274"/>
      <c r="AC21" s="1279"/>
    </row>
    <row r="22" spans="1:29" ht="30" customHeight="1">
      <c r="A22" s="1132" t="s">
        <v>1973</v>
      </c>
      <c r="B22" s="2120">
        <v>24.7</v>
      </c>
      <c r="C22" s="2122" t="s">
        <v>1885</v>
      </c>
      <c r="D22" s="2273" t="s">
        <v>1886</v>
      </c>
      <c r="E22" s="1092">
        <v>0</v>
      </c>
      <c r="F22" s="1166" t="s">
        <v>1884</v>
      </c>
      <c r="G22" s="1167">
        <f>E22*U22</f>
        <v>0</v>
      </c>
      <c r="H22" s="1239">
        <v>0</v>
      </c>
      <c r="I22" s="1239">
        <v>0</v>
      </c>
      <c r="J22" s="1239">
        <v>0</v>
      </c>
      <c r="K22" s="1245"/>
      <c r="L22" s="2175"/>
      <c r="M22" s="1170"/>
      <c r="N22" s="1232"/>
      <c r="O22" s="2547">
        <v>24.7</v>
      </c>
      <c r="P22" s="1359"/>
      <c r="Q22" s="1411"/>
      <c r="R22" s="1412"/>
      <c r="S22" s="1413"/>
      <c r="T22" s="1414"/>
      <c r="U22" s="1410">
        <v>6</v>
      </c>
      <c r="V22" s="1415"/>
      <c r="W22" s="1416"/>
      <c r="X22" s="1433"/>
      <c r="Y22" s="1432"/>
      <c r="Z22" s="1425"/>
      <c r="AA22" s="1433"/>
      <c r="AB22" s="1432"/>
      <c r="AC22" s="1426"/>
    </row>
    <row r="23" spans="1:29" ht="30" customHeight="1">
      <c r="A23" s="1132" t="s">
        <v>1974</v>
      </c>
      <c r="B23" s="2514"/>
      <c r="C23" s="2470"/>
      <c r="D23" s="2285"/>
      <c r="E23" s="1092">
        <v>0</v>
      </c>
      <c r="F23" s="1166" t="s">
        <v>1833</v>
      </c>
      <c r="G23" s="1167">
        <f>E23*V23</f>
        <v>0</v>
      </c>
      <c r="H23" s="1239">
        <v>0</v>
      </c>
      <c r="I23" s="1239">
        <v>0</v>
      </c>
      <c r="J23" s="1239">
        <v>0</v>
      </c>
      <c r="K23" s="1246"/>
      <c r="L23" s="2175"/>
      <c r="M23" s="1170"/>
      <c r="N23" s="1232"/>
      <c r="O23" s="2548"/>
      <c r="P23" s="1428"/>
      <c r="Q23" s="1364"/>
      <c r="R23" s="1192"/>
      <c r="S23" s="1193"/>
      <c r="T23" s="1418"/>
      <c r="U23" s="1437"/>
      <c r="V23" s="1419">
        <v>12</v>
      </c>
      <c r="W23" s="1420"/>
      <c r="X23" s="1417"/>
      <c r="Y23" s="1429"/>
      <c r="Z23" s="1430"/>
      <c r="AA23" s="1417"/>
      <c r="AB23" s="1429"/>
      <c r="AC23" s="1431"/>
    </row>
    <row r="24" spans="1:29" s="1106" customFormat="1" ht="30" customHeight="1">
      <c r="A24" s="1132" t="s">
        <v>1975</v>
      </c>
      <c r="B24" s="2121"/>
      <c r="C24" s="2123"/>
      <c r="D24" s="2302"/>
      <c r="E24" s="1092">
        <v>0</v>
      </c>
      <c r="F24" s="1166" t="s">
        <v>1834</v>
      </c>
      <c r="G24" s="1167">
        <f>E24*W24</f>
        <v>0</v>
      </c>
      <c r="H24" s="1239">
        <v>0</v>
      </c>
      <c r="I24" s="1239">
        <v>0</v>
      </c>
      <c r="J24" s="1239">
        <v>0</v>
      </c>
      <c r="K24" s="1266"/>
      <c r="L24" s="2175"/>
      <c r="M24" s="1201"/>
      <c r="N24" s="1170"/>
      <c r="O24" s="2549"/>
      <c r="P24" s="1427"/>
      <c r="Q24" s="1407"/>
      <c r="R24" s="1351"/>
      <c r="S24" s="1343"/>
      <c r="T24" s="1275"/>
      <c r="U24" s="1273"/>
      <c r="V24" s="1407"/>
      <c r="W24" s="1275">
        <v>16</v>
      </c>
      <c r="X24" s="1273"/>
      <c r="Y24" s="1434"/>
      <c r="Z24" s="1435"/>
      <c r="AA24" s="1273"/>
      <c r="AB24" s="1434"/>
      <c r="AC24" s="1436"/>
    </row>
    <row r="25" spans="1:29" s="1106" customFormat="1" ht="30" customHeight="1" thickBot="1">
      <c r="A25" s="1132" t="s">
        <v>1976</v>
      </c>
      <c r="B25" s="1285">
        <v>24.8</v>
      </c>
      <c r="C25" s="1271" t="s">
        <v>1717</v>
      </c>
      <c r="D25" s="1286"/>
      <c r="E25" s="1224">
        <v>0</v>
      </c>
      <c r="F25" s="1128"/>
      <c r="G25" s="1099">
        <f>IF(E25=1,(IF(F25="Simple",U25,IF(F25="Standard",V25,(IF(F25="Complex",W25,0))))),0)</f>
        <v>0</v>
      </c>
      <c r="H25" s="1283">
        <v>0</v>
      </c>
      <c r="I25" s="1283">
        <v>0</v>
      </c>
      <c r="J25" s="1283">
        <v>0</v>
      </c>
      <c r="K25" s="1248"/>
      <c r="L25" s="2243"/>
      <c r="M25" s="1201"/>
      <c r="N25" s="1170"/>
      <c r="O25" s="1261">
        <v>24.8</v>
      </c>
      <c r="P25" s="1358"/>
      <c r="Q25" s="1255"/>
      <c r="R25" s="1179"/>
      <c r="S25" s="1321"/>
      <c r="T25" s="1180"/>
      <c r="U25" s="1182">
        <v>16</v>
      </c>
      <c r="V25" s="1256">
        <v>32</v>
      </c>
      <c r="W25" s="1181">
        <v>48</v>
      </c>
      <c r="X25" s="1178"/>
      <c r="Y25" s="1258"/>
      <c r="Z25" s="1319"/>
      <c r="AA25" s="1178"/>
      <c r="AB25" s="1258"/>
      <c r="AC25" s="1259"/>
    </row>
    <row r="26" spans="1:29" ht="19.2" customHeight="1" thickBot="1">
      <c r="A26" s="1132"/>
      <c r="B26" s="2276" t="s">
        <v>1909</v>
      </c>
      <c r="C26" s="2277"/>
      <c r="D26" s="2277"/>
      <c r="E26" s="2277"/>
      <c r="F26" s="2277"/>
      <c r="G26" s="1107">
        <f>SUM(G11:G25)</f>
        <v>0</v>
      </c>
      <c r="H26" s="1107">
        <f>SUM(H11:H25)</f>
        <v>0</v>
      </c>
      <c r="I26" s="1107">
        <f>SUM(I11:I25)</f>
        <v>0</v>
      </c>
      <c r="J26" s="1108">
        <f>SUM(J11:J25)</f>
        <v>0</v>
      </c>
      <c r="K26" s="1226"/>
      <c r="L26" s="2214" t="s">
        <v>1868</v>
      </c>
      <c r="M26" s="1201"/>
      <c r="N26" s="1170"/>
      <c r="O26" s="1170"/>
      <c r="P26" s="1170"/>
      <c r="Q26" s="1235"/>
      <c r="R26" s="1235"/>
      <c r="S26" s="1235"/>
      <c r="T26" s="1235"/>
      <c r="U26" s="1280"/>
      <c r="V26" s="1172"/>
      <c r="W26" s="1172"/>
      <c r="X26" s="1172"/>
      <c r="Y26" s="1262"/>
      <c r="Z26" s="1262"/>
      <c r="AA26" s="1172"/>
      <c r="AB26" s="1262"/>
      <c r="AC26" s="1262"/>
    </row>
    <row r="27" spans="1:29" ht="30" customHeight="1">
      <c r="A27" s="1132" t="s">
        <v>1977</v>
      </c>
      <c r="B27" s="1268">
        <v>24.9</v>
      </c>
      <c r="C27" s="1217" t="s">
        <v>307</v>
      </c>
      <c r="D27" s="1098" t="s">
        <v>878</v>
      </c>
      <c r="E27" s="1239">
        <v>1</v>
      </c>
      <c r="F27" s="1375">
        <v>0.05</v>
      </c>
      <c r="G27" s="1607">
        <f>IF($E27=0,0,ROUNDUP($F27*G26,0))</f>
        <v>0</v>
      </c>
      <c r="H27" s="1607">
        <f>IF($E27=0,0,ROUNDUP($F27*H26,0))</f>
        <v>0</v>
      </c>
      <c r="I27" s="1607">
        <f>IF($E27=0,0,ROUNDUP($F27*I26,0))</f>
        <v>0</v>
      </c>
      <c r="J27" s="1093">
        <f>IF($E27=0,0,ROUNDUP($F27*J26,0))</f>
        <v>0</v>
      </c>
      <c r="K27" s="1109"/>
      <c r="L27" s="2215"/>
      <c r="M27" s="1201"/>
      <c r="N27" s="1170"/>
      <c r="O27" s="1257">
        <v>24.9</v>
      </c>
      <c r="P27" s="1359"/>
      <c r="Q27" s="1256"/>
      <c r="R27" s="1234"/>
      <c r="S27" s="1342"/>
      <c r="T27" s="1181"/>
      <c r="U27" s="1178"/>
      <c r="V27" s="1256"/>
      <c r="W27" s="1181"/>
      <c r="X27" s="1178"/>
      <c r="Y27" s="1263"/>
      <c r="Z27" s="1322"/>
      <c r="AA27" s="1178"/>
      <c r="AB27" s="1263"/>
      <c r="AC27" s="1264"/>
    </row>
    <row r="28" spans="1:29" ht="30" customHeight="1" thickBot="1">
      <c r="A28" s="1132" t="s">
        <v>1978</v>
      </c>
      <c r="B28" s="1163">
        <v>24.1</v>
      </c>
      <c r="C28" s="1225" t="s">
        <v>169</v>
      </c>
      <c r="D28" s="1099" t="s">
        <v>878</v>
      </c>
      <c r="E28" s="1239">
        <v>1</v>
      </c>
      <c r="F28" s="1589">
        <v>0.05</v>
      </c>
      <c r="G28" s="1588">
        <f>IF($E28=0,0,ROUNDUP($F28*G26,0))</f>
        <v>0</v>
      </c>
      <c r="H28" s="1588">
        <f>IF($E28=0,0,ROUNDUP($F28*H26,0))</f>
        <v>0</v>
      </c>
      <c r="I28" s="1588">
        <f>IF($E28=0,0,ROUNDUP($F28*I26,0))</f>
        <v>0</v>
      </c>
      <c r="J28" s="1093">
        <f>IF($E28=0,0,ROUNDUP($F28*J26,0))</f>
        <v>0</v>
      </c>
      <c r="K28" s="1110"/>
      <c r="L28" s="2215"/>
      <c r="M28" s="1201"/>
      <c r="N28" s="1170"/>
      <c r="O28" s="1281">
        <v>24.1</v>
      </c>
      <c r="P28" s="1360"/>
      <c r="Q28" s="1256"/>
      <c r="R28" s="1234"/>
      <c r="S28" s="1342"/>
      <c r="T28" s="1181"/>
      <c r="U28" s="1182"/>
      <c r="V28" s="1256"/>
      <c r="W28" s="1181"/>
      <c r="X28" s="1178"/>
      <c r="Y28" s="1263"/>
      <c r="Z28" s="1322"/>
      <c r="AA28" s="1178"/>
      <c r="AB28" s="1263"/>
      <c r="AC28" s="1264"/>
    </row>
    <row r="29" spans="1:29" ht="20.100000000000001" customHeight="1" thickBot="1">
      <c r="B29" s="2208" t="s">
        <v>1910</v>
      </c>
      <c r="C29" s="2209"/>
      <c r="D29" s="2209"/>
      <c r="E29" s="2209"/>
      <c r="F29" s="2210"/>
      <c r="G29" s="1160">
        <f>SUM(G26:G28)</f>
        <v>0</v>
      </c>
      <c r="H29" s="1160">
        <f>SUM(H26:H28)</f>
        <v>0</v>
      </c>
      <c r="I29" s="1160">
        <f>SUM(I26:I28)</f>
        <v>0</v>
      </c>
      <c r="J29" s="1160">
        <f>SUM(J26:J28)</f>
        <v>0</v>
      </c>
      <c r="K29" s="1227"/>
      <c r="L29" s="2216"/>
      <c r="M29" s="1170"/>
      <c r="N29" s="1170"/>
      <c r="O29" s="1170"/>
      <c r="P29" s="1170"/>
      <c r="Q29" s="1170"/>
      <c r="R29" s="1170"/>
      <c r="S29" s="1170"/>
      <c r="T29" s="1170"/>
      <c r="U29" s="1170"/>
      <c r="V29" s="1170"/>
      <c r="W29" s="1170"/>
      <c r="X29" s="1170"/>
      <c r="Y29" s="1231"/>
      <c r="Z29" s="1231"/>
      <c r="AA29" s="1170"/>
      <c r="AB29" s="1231"/>
      <c r="AC29" s="1231"/>
    </row>
    <row r="30" spans="1:29">
      <c r="J30" s="197" t="s">
        <v>1858</v>
      </c>
    </row>
  </sheetData>
  <sheetProtection algorithmName="SHA-512" hashValue="yvA6pLG2EdxnmKxbhgCxH6r6fhpts+ZYuEDEtOLPk39DyeahO2RRlKHmCDZ2Dge7lAIPt2TyWHNEFeeGPVfTcw==" saltValue="1IGnqe5QXXgDWoRXQSa9pQ==" spinCount="100000" sheet="1" objects="1" scenarios="1" formatCells="0" formatColumns="0" formatRows="0" insertColumns="0" insertRows="0"/>
  <mergeCells count="36">
    <mergeCell ref="X9:Z9"/>
    <mergeCell ref="AA9:AC9"/>
    <mergeCell ref="O9:O10"/>
    <mergeCell ref="O11:O12"/>
    <mergeCell ref="B26:F26"/>
    <mergeCell ref="L26:L29"/>
    <mergeCell ref="U9:W9"/>
    <mergeCell ref="B16:B18"/>
    <mergeCell ref="O16:O18"/>
    <mergeCell ref="C17:C18"/>
    <mergeCell ref="P9:T9"/>
    <mergeCell ref="B11:B12"/>
    <mergeCell ref="O19:O21"/>
    <mergeCell ref="B22:B24"/>
    <mergeCell ref="B29:F29"/>
    <mergeCell ref="C22:C24"/>
    <mergeCell ref="B1:C3"/>
    <mergeCell ref="D1:J3"/>
    <mergeCell ref="L1:L3"/>
    <mergeCell ref="B4:C4"/>
    <mergeCell ref="D4:J4"/>
    <mergeCell ref="B5:C5"/>
    <mergeCell ref="D5:J5"/>
    <mergeCell ref="L5:L10"/>
    <mergeCell ref="B6:C6"/>
    <mergeCell ref="D6:J6"/>
    <mergeCell ref="B9:B10"/>
    <mergeCell ref="C9:C10"/>
    <mergeCell ref="D9:F9"/>
    <mergeCell ref="G9:J9"/>
    <mergeCell ref="D22:D24"/>
    <mergeCell ref="O22:O24"/>
    <mergeCell ref="B19:B21"/>
    <mergeCell ref="C19:C21"/>
    <mergeCell ref="D19:D21"/>
    <mergeCell ref="L11:L25"/>
  </mergeCells>
  <phoneticPr fontId="51" type="noConversion"/>
  <dataValidations xWindow="672" yWindow="458" count="7">
    <dataValidation type="whole" allowBlank="1" showInputMessage="1" showErrorMessage="1" error="Enter 1 or 0._x000a_Yes=1_x000a_No=0" sqref="E25 E11 E13 E15 E27:E28" xr:uid="{91C373D3-09FE-435C-91E9-A0ADFFB56FA2}">
      <formula1>0</formula1>
      <formula2>1</formula2>
    </dataValidation>
    <dataValidation type="list" allowBlank="1" showInputMessage="1" showErrorMessage="1" promptTitle="Complexity" prompt="What is the complexity of the temporary lighting installations?" sqref="F25" xr:uid="{3D9A0436-3822-4FA9-9098-14FC9E0179A1}">
      <formula1>$U$10:$W$10</formula1>
    </dataValidation>
    <dataValidation type="decimal" operator="greaterThanOrEqual" allowBlank="1" showInputMessage="1" showErrorMessage="1" error="Input a positive number to an accuracy of 2 decimal places." sqref="E16" xr:uid="{0DA56D8E-DB82-4BC1-B84F-296CDEA249B2}">
      <formula1>0</formula1>
    </dataValidation>
    <dataValidation type="whole" operator="greaterThanOrEqual" allowBlank="1" showInputMessage="1" showErrorMessage="1" error="Input a whole number greater or equal to zero." sqref="E17:E18 E22:E24 E14" xr:uid="{27E5CACD-55D7-4825-B1ED-6A8E88135401}">
      <formula1>0</formula1>
    </dataValidation>
    <dataValidation type="whole" operator="greaterThanOrEqual" allowBlank="1" showInputMessage="1" showErrorMessage="1" error="Input a whole number greater than or equal to zero." sqref="E19:E21" xr:uid="{9DBEECB0-31A1-480B-8711-84834E219373}">
      <formula1>0</formula1>
    </dataValidation>
    <dataValidation type="whole" allowBlank="1" showInputMessage="1" showErrorMessage="1" error="Enter 1 or 0._x000a_Yes=1_x000a_No=2" sqref="E12" xr:uid="{19E65B9C-1B18-426F-8606-3CE3A62054F8}">
      <formula1>0</formula1>
      <formula2>1</formula2>
    </dataValidation>
    <dataValidation type="list" allowBlank="1" showInputMessage="1" showErrorMessage="1" promptTitle="Complexity" prompt="What is the estimated complexity of the General Notes/Pay Item Notes Sheet?" sqref="F13" xr:uid="{CB869AB6-9E32-4324-81F0-4B7DF82F4BD3}">
      <formula1>$U$10:$W$10</formula1>
    </dataValidation>
  </dataValidations>
  <hyperlinks>
    <hyperlink ref="L4" r:id="rId1" display="Video Tutorial - A short webinar for the Drainage Plans tab" xr:uid="{09F13789-5DC2-4712-9C5C-9AFA91781346}"/>
  </hyperlinks>
  <pageMargins left="0.7" right="0.7" top="0.75" bottom="0.75" header="0.3" footer="0.3"/>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AB98-8F5D-4267-B3C8-D7C21BEF1DC1}">
  <sheetPr codeName="Sheet42"/>
  <dimension ref="A1:L27"/>
  <sheetViews>
    <sheetView showGridLines="0" zoomScaleNormal="100" workbookViewId="0">
      <selection sqref="A1:G1"/>
    </sheetView>
  </sheetViews>
  <sheetFormatPr defaultColWidth="8.88671875" defaultRowHeight="13.8"/>
  <cols>
    <col min="1" max="1" width="33.109375" style="1610" customWidth="1"/>
    <col min="2" max="2" width="12.6640625" style="1610" customWidth="1"/>
    <col min="3" max="3" width="69.77734375" style="1610" customWidth="1"/>
    <col min="4" max="5" width="13.88671875" style="1610" customWidth="1"/>
    <col min="6" max="6" width="36.6640625" style="1610" customWidth="1"/>
    <col min="7" max="7" width="17.33203125" style="1610" customWidth="1"/>
    <col min="8" max="8" width="8.88671875" style="1610"/>
    <col min="9" max="12" width="0" style="1610" hidden="1" customWidth="1"/>
    <col min="13" max="16384" width="8.88671875" style="1610"/>
  </cols>
  <sheetData>
    <row r="1" spans="1:12" ht="26.25" customHeight="1">
      <c r="A1" s="2343" t="s">
        <v>1694</v>
      </c>
      <c r="B1" s="2343"/>
      <c r="C1" s="2343"/>
      <c r="D1" s="2343"/>
      <c r="E1" s="2343"/>
      <c r="F1" s="2343"/>
      <c r="G1" s="2344"/>
    </row>
    <row r="2" spans="1:12" ht="33" customHeight="1" thickBot="1">
      <c r="A2" s="2345" t="s">
        <v>2146</v>
      </c>
      <c r="B2" s="2345"/>
      <c r="C2" s="2345"/>
      <c r="D2" s="2345"/>
      <c r="E2" s="2345"/>
      <c r="F2" s="2345"/>
      <c r="G2" s="2345"/>
    </row>
    <row r="3" spans="1:12" ht="30" customHeight="1" thickBot="1">
      <c r="A3" s="1612" t="s">
        <v>2048</v>
      </c>
      <c r="B3" s="2346" t="s">
        <v>2049</v>
      </c>
      <c r="C3" s="2346"/>
      <c r="D3" s="1667" t="s">
        <v>1825</v>
      </c>
      <c r="E3" s="1613" t="s">
        <v>2050</v>
      </c>
      <c r="F3" s="2347" t="s">
        <v>164</v>
      </c>
      <c r="G3" s="2348"/>
      <c r="I3" s="1610" t="s">
        <v>2051</v>
      </c>
      <c r="J3" s="1610" t="s">
        <v>1884</v>
      </c>
      <c r="K3" s="1610" t="s">
        <v>1833</v>
      </c>
      <c r="L3" s="1610" t="s">
        <v>1834</v>
      </c>
    </row>
    <row r="4" spans="1:12" ht="20.100000000000001" customHeight="1">
      <c r="A4" s="2339" t="s">
        <v>2147</v>
      </c>
      <c r="B4" s="1614" t="s">
        <v>2053</v>
      </c>
      <c r="C4" s="1615" t="s">
        <v>2148</v>
      </c>
      <c r="D4" s="2342"/>
      <c r="E4" s="2327">
        <f>IF(D4="N/A",0,IF(D4="Simple",1,IF(D4="Standard",2,IF(D4="Complex",3,0))))</f>
        <v>0</v>
      </c>
      <c r="F4" s="2332"/>
      <c r="G4" s="2333"/>
    </row>
    <row r="5" spans="1:12" ht="20.100000000000001" customHeight="1">
      <c r="A5" s="2340"/>
      <c r="B5" s="1614" t="s">
        <v>2054</v>
      </c>
      <c r="C5" s="1615" t="s">
        <v>2149</v>
      </c>
      <c r="D5" s="2312"/>
      <c r="E5" s="2328"/>
      <c r="F5" s="2332"/>
      <c r="G5" s="2333"/>
    </row>
    <row r="6" spans="1:12">
      <c r="A6" s="2341"/>
      <c r="B6" s="1614" t="s">
        <v>2056</v>
      </c>
      <c r="C6" s="1615" t="s">
        <v>2548</v>
      </c>
      <c r="D6" s="2313"/>
      <c r="E6" s="2329"/>
      <c r="F6" s="2334"/>
      <c r="G6" s="2335"/>
    </row>
    <row r="7" spans="1:12" ht="20.100000000000001" customHeight="1">
      <c r="A7" s="2336" t="s">
        <v>1313</v>
      </c>
      <c r="B7" s="1617" t="s">
        <v>2053</v>
      </c>
      <c r="C7" s="1618" t="s">
        <v>1314</v>
      </c>
      <c r="D7" s="2323"/>
      <c r="E7" s="2314">
        <f>IF(D7="N/A",0,IF(D7="Simple",1,IF(D7="Standard",2,IF(D7="Complex",3,0))))</f>
        <v>0</v>
      </c>
      <c r="F7" s="2316"/>
      <c r="G7" s="2317"/>
    </row>
    <row r="8" spans="1:12" ht="20.100000000000001" customHeight="1">
      <c r="A8" s="2337"/>
      <c r="B8" s="1617" t="s">
        <v>2054</v>
      </c>
      <c r="C8" s="1618" t="s">
        <v>1315</v>
      </c>
      <c r="D8" s="2312"/>
      <c r="E8" s="2314"/>
      <c r="F8" s="2318"/>
      <c r="G8" s="2319"/>
    </row>
    <row r="9" spans="1:12" ht="20.100000000000001" customHeight="1">
      <c r="A9" s="2338"/>
      <c r="B9" s="1617" t="s">
        <v>2056</v>
      </c>
      <c r="C9" s="1618" t="s">
        <v>2150</v>
      </c>
      <c r="D9" s="2313"/>
      <c r="E9" s="2315"/>
      <c r="F9" s="2320"/>
      <c r="G9" s="2321"/>
    </row>
    <row r="10" spans="1:12" ht="20.100000000000001" customHeight="1">
      <c r="A10" s="2324" t="s">
        <v>1317</v>
      </c>
      <c r="B10" s="1614" t="s">
        <v>2053</v>
      </c>
      <c r="C10" s="1615" t="s">
        <v>1318</v>
      </c>
      <c r="D10" s="2323"/>
      <c r="E10" s="2327">
        <f>IF(D10="N/A",0,IF(D10="Simple",1,IF(D10="Standard",2,IF(D10="Complex",3,0))))</f>
        <v>0</v>
      </c>
      <c r="F10" s="2330"/>
      <c r="G10" s="2331"/>
    </row>
    <row r="11" spans="1:12" ht="20.100000000000001" customHeight="1">
      <c r="A11" s="2325"/>
      <c r="B11" s="1614" t="s">
        <v>2054</v>
      </c>
      <c r="C11" s="1615" t="s">
        <v>1705</v>
      </c>
      <c r="D11" s="2312"/>
      <c r="E11" s="2328"/>
      <c r="F11" s="2332"/>
      <c r="G11" s="2333"/>
    </row>
    <row r="12" spans="1:12" ht="20.100000000000001" customHeight="1">
      <c r="A12" s="2326"/>
      <c r="B12" s="1614" t="s">
        <v>2056</v>
      </c>
      <c r="C12" s="1616" t="s">
        <v>1706</v>
      </c>
      <c r="D12" s="2313"/>
      <c r="E12" s="2329"/>
      <c r="F12" s="2334"/>
      <c r="G12" s="2335"/>
    </row>
    <row r="13" spans="1:12" ht="20.100000000000001" customHeight="1">
      <c r="A13" s="2310" t="s">
        <v>2151</v>
      </c>
      <c r="B13" s="1617" t="s">
        <v>2053</v>
      </c>
      <c r="C13" s="1618" t="s">
        <v>2152</v>
      </c>
      <c r="D13" s="2323"/>
      <c r="E13" s="2314">
        <f>IF(D13="N/A",0,IF(D13="Simple",1,IF(D13="Standard",2,IF(D13="Complex",3,0))))</f>
        <v>0</v>
      </c>
      <c r="F13" s="2316"/>
      <c r="G13" s="2317"/>
    </row>
    <row r="14" spans="1:12" ht="20.100000000000001" customHeight="1">
      <c r="A14" s="2311"/>
      <c r="B14" s="1617" t="s">
        <v>2054</v>
      </c>
      <c r="C14" s="1618" t="s">
        <v>2153</v>
      </c>
      <c r="D14" s="2312"/>
      <c r="E14" s="2314"/>
      <c r="F14" s="2318"/>
      <c r="G14" s="2319"/>
    </row>
    <row r="15" spans="1:12" ht="20.100000000000001" customHeight="1">
      <c r="A15" s="2322"/>
      <c r="B15" s="1617" t="s">
        <v>2056</v>
      </c>
      <c r="C15" s="1618" t="s">
        <v>2154</v>
      </c>
      <c r="D15" s="2313"/>
      <c r="E15" s="2315"/>
      <c r="F15" s="2320"/>
      <c r="G15" s="2321"/>
    </row>
    <row r="16" spans="1:12" ht="20.100000000000001" customHeight="1">
      <c r="A16" s="2324" t="s">
        <v>1320</v>
      </c>
      <c r="B16" s="1614" t="s">
        <v>2053</v>
      </c>
      <c r="C16" s="1615" t="s">
        <v>2155</v>
      </c>
      <c r="D16" s="2323"/>
      <c r="E16" s="2327">
        <f>IF(D16="N/A",0,IF(D16="Simple",1,IF(D16="Standard",2,IF(D16="Complex",3,0))))</f>
        <v>0</v>
      </c>
      <c r="F16" s="2330"/>
      <c r="G16" s="2331"/>
    </row>
    <row r="17" spans="1:7" ht="20.100000000000001" customHeight="1">
      <c r="A17" s="2325"/>
      <c r="B17" s="1614" t="s">
        <v>2054</v>
      </c>
      <c r="C17" s="1615" t="s">
        <v>2156</v>
      </c>
      <c r="D17" s="2312"/>
      <c r="E17" s="2328"/>
      <c r="F17" s="2332"/>
      <c r="G17" s="2333"/>
    </row>
    <row r="18" spans="1:7" ht="20.100000000000001" customHeight="1">
      <c r="A18" s="2326"/>
      <c r="B18" s="1614" t="s">
        <v>2056</v>
      </c>
      <c r="C18" s="1616" t="s">
        <v>2157</v>
      </c>
      <c r="D18" s="2313"/>
      <c r="E18" s="2329"/>
      <c r="F18" s="2334"/>
      <c r="G18" s="2335"/>
    </row>
    <row r="19" spans="1:7" ht="20.100000000000001" customHeight="1">
      <c r="A19" s="2310" t="s">
        <v>1043</v>
      </c>
      <c r="B19" s="1617" t="s">
        <v>2053</v>
      </c>
      <c r="C19" s="1618" t="s">
        <v>1695</v>
      </c>
      <c r="D19" s="2323"/>
      <c r="E19" s="2314">
        <f>IF(D19="N/A",0,IF(D19="Simple",1,IF(D19="Standard",2,IF(D19="Complex",3,0))))</f>
        <v>0</v>
      </c>
      <c r="F19" s="2316"/>
      <c r="G19" s="2317"/>
    </row>
    <row r="20" spans="1:7" ht="20.100000000000001" customHeight="1">
      <c r="A20" s="2311"/>
      <c r="B20" s="1617" t="s">
        <v>2054</v>
      </c>
      <c r="C20" s="1618" t="s">
        <v>1696</v>
      </c>
      <c r="D20" s="2312"/>
      <c r="E20" s="2314"/>
      <c r="F20" s="2318"/>
      <c r="G20" s="2319"/>
    </row>
    <row r="21" spans="1:7" ht="20.100000000000001" customHeight="1" thickBot="1">
      <c r="A21" s="2587"/>
      <c r="B21" s="1668" t="s">
        <v>2056</v>
      </c>
      <c r="C21" s="1669" t="s">
        <v>1697</v>
      </c>
      <c r="D21" s="2588"/>
      <c r="E21" s="2589"/>
      <c r="F21" s="2590"/>
      <c r="G21" s="2591"/>
    </row>
    <row r="22" spans="1:7" ht="33.75" customHeight="1" thickBot="1">
      <c r="A22" s="2592" t="s">
        <v>2080</v>
      </c>
      <c r="B22" s="2593"/>
      <c r="C22" s="2593"/>
      <c r="D22" s="2593"/>
      <c r="E22" s="1671">
        <f>SUM(E4:E21)</f>
        <v>0</v>
      </c>
      <c r="F22" s="1670" t="s">
        <v>2158</v>
      </c>
      <c r="G22" s="1672" t="str">
        <f>IF(E22=0,"N/A",IF(E22&lt;=6,"Low",IF(E22&lt;=12,"Mid",IF(E22&gt;12,"High","N/A"))))</f>
        <v>N/A</v>
      </c>
    </row>
    <row r="23" spans="1:7">
      <c r="A23" s="1611"/>
      <c r="B23" s="1611"/>
      <c r="C23" s="1611"/>
      <c r="D23" s="1611"/>
      <c r="E23" s="1611"/>
      <c r="F23" s="1611"/>
      <c r="G23" s="1611"/>
    </row>
    <row r="24" spans="1:7">
      <c r="A24" s="1611"/>
      <c r="B24" s="1611"/>
      <c r="C24" s="1611"/>
      <c r="D24" s="1611"/>
      <c r="E24" s="1611"/>
      <c r="F24" s="1673" t="s">
        <v>2159</v>
      </c>
      <c r="G24" s="1622" t="s">
        <v>1859</v>
      </c>
    </row>
    <row r="25" spans="1:7">
      <c r="A25" s="1611"/>
      <c r="B25" s="1611"/>
      <c r="C25" s="1611"/>
      <c r="D25" s="1611"/>
      <c r="E25" s="1611"/>
      <c r="F25" s="1674" t="s">
        <v>2160</v>
      </c>
      <c r="G25" s="1623" t="s">
        <v>1860</v>
      </c>
    </row>
    <row r="26" spans="1:7">
      <c r="A26" s="1611"/>
      <c r="B26" s="1611"/>
      <c r="C26" s="1611"/>
      <c r="D26" s="1611"/>
      <c r="E26" s="1611"/>
      <c r="F26" s="1675" t="s">
        <v>2161</v>
      </c>
      <c r="G26" s="1624" t="s">
        <v>2162</v>
      </c>
    </row>
    <row r="27" spans="1:7">
      <c r="A27" s="1611"/>
      <c r="B27" s="1611"/>
      <c r="C27" s="1611"/>
      <c r="D27" s="1611"/>
      <c r="E27" s="1611"/>
      <c r="F27" s="1611"/>
      <c r="G27" s="1611"/>
    </row>
  </sheetData>
  <mergeCells count="29">
    <mergeCell ref="A19:A21"/>
    <mergeCell ref="D19:D21"/>
    <mergeCell ref="E19:E21"/>
    <mergeCell ref="F19:G21"/>
    <mergeCell ref="A22:D22"/>
    <mergeCell ref="A13:A15"/>
    <mergeCell ref="D13:D15"/>
    <mergeCell ref="E13:E15"/>
    <mergeCell ref="F13:G15"/>
    <mergeCell ref="A16:A18"/>
    <mergeCell ref="D16:D18"/>
    <mergeCell ref="E16:E18"/>
    <mergeCell ref="F16:G18"/>
    <mergeCell ref="A7:A9"/>
    <mergeCell ref="D7:D9"/>
    <mergeCell ref="E7:E9"/>
    <mergeCell ref="F7:G9"/>
    <mergeCell ref="A10:A12"/>
    <mergeCell ref="D10:D12"/>
    <mergeCell ref="E10:E12"/>
    <mergeCell ref="F10:G12"/>
    <mergeCell ref="A4:A6"/>
    <mergeCell ref="D4:D6"/>
    <mergeCell ref="E4:E6"/>
    <mergeCell ref="F4:G6"/>
    <mergeCell ref="A1:G1"/>
    <mergeCell ref="A2:G2"/>
    <mergeCell ref="B3:C3"/>
    <mergeCell ref="F3:G3"/>
  </mergeCells>
  <dataValidations count="1">
    <dataValidation type="list" allowBlank="1" showInputMessage="1" showErrorMessage="1" sqref="D4:D21" xr:uid="{3A890F48-8F09-4A99-B223-C8275A918A33}">
      <formula1>$I$3:$L$3</formula1>
    </dataValidation>
  </dataValidation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9447-7897-4528-A28F-3A6D3A156F45}">
  <sheetPr codeName="Sheet43">
    <pageSetUpPr fitToPage="1"/>
  </sheetPr>
  <dimension ref="A1:AH66"/>
  <sheetViews>
    <sheetView showGridLines="0" topLeftCell="B1" zoomScale="85" zoomScaleNormal="85" workbookViewId="0">
      <selection activeCell="B1" sqref="B1:C3"/>
    </sheetView>
  </sheetViews>
  <sheetFormatPr defaultColWidth="9.109375" defaultRowHeight="15.6"/>
  <cols>
    <col min="1" max="1" width="12.5546875" style="1105" hidden="1" customWidth="1"/>
    <col min="2" max="2" width="6.88671875" style="1112" customWidth="1"/>
    <col min="3" max="3" width="50.77734375" style="1113" customWidth="1"/>
    <col min="4" max="4" width="14.7773437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6" width="9.88671875" style="366" hidden="1" customWidth="1"/>
    <col min="17" max="23" width="12.77734375" style="366" hidden="1" customWidth="1"/>
    <col min="24" max="29" width="12.77734375" style="1104" hidden="1" customWidth="1"/>
    <col min="30" max="16384" width="9.109375" style="1105"/>
  </cols>
  <sheetData>
    <row r="1" spans="1:34" s="1103" customFormat="1" ht="15" customHeight="1">
      <c r="B1" s="2161" t="s">
        <v>592</v>
      </c>
      <c r="C1" s="2162"/>
      <c r="D1" s="2158" t="s">
        <v>2416</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0"/>
      <c r="V1" s="1170"/>
      <c r="W1" s="1170"/>
      <c r="X1" s="1175"/>
      <c r="Y1" s="1175"/>
      <c r="Z1" s="1175"/>
      <c r="AA1" s="1175"/>
      <c r="AB1" s="1175"/>
      <c r="AC1" s="1175"/>
    </row>
    <row r="2" spans="1:34"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0"/>
      <c r="V2" s="1170"/>
      <c r="W2" s="1170"/>
      <c r="X2" s="1175"/>
      <c r="Y2" s="1175"/>
      <c r="Z2" s="1175"/>
      <c r="AA2" s="1175"/>
      <c r="AB2" s="1175"/>
      <c r="AC2" s="1175"/>
    </row>
    <row r="3" spans="1:34"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4"/>
      <c r="V3" s="1174"/>
      <c r="W3" s="1174"/>
      <c r="X3" s="1228"/>
      <c r="Y3" s="1228"/>
      <c r="Z3" s="1228"/>
      <c r="AA3" s="1228"/>
      <c r="AB3" s="1228"/>
      <c r="AC3" s="1228"/>
    </row>
    <row r="4" spans="1:34"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4"/>
      <c r="V4" s="1174"/>
      <c r="W4" s="1174"/>
      <c r="X4" s="1228"/>
      <c r="Y4" s="1228"/>
      <c r="Z4" s="1228"/>
      <c r="AA4" s="1228"/>
      <c r="AB4" s="1228"/>
      <c r="AC4" s="1228"/>
    </row>
    <row r="5" spans="1:34" s="1086" customFormat="1" ht="30" customHeight="1">
      <c r="B5" s="2226" t="s">
        <v>1400</v>
      </c>
      <c r="C5" s="2227"/>
      <c r="D5" s="2228"/>
      <c r="E5" s="2228"/>
      <c r="F5" s="2228"/>
      <c r="G5" s="2228"/>
      <c r="H5" s="2228"/>
      <c r="I5" s="2228"/>
      <c r="J5" s="2228"/>
      <c r="K5" s="1087"/>
      <c r="L5" s="2220" t="s">
        <v>1820</v>
      </c>
      <c r="M5" s="1175"/>
      <c r="N5" s="1174"/>
      <c r="O5" s="1174"/>
      <c r="P5" s="1174"/>
      <c r="Q5" s="1229"/>
      <c r="R5" s="1229"/>
      <c r="S5" s="1229"/>
      <c r="T5" s="1229"/>
      <c r="U5" s="1174"/>
      <c r="V5" s="1174"/>
      <c r="W5" s="1174"/>
      <c r="X5" s="1228"/>
      <c r="Y5" s="1228"/>
      <c r="Z5" s="1228"/>
      <c r="AA5" s="1228"/>
      <c r="AB5" s="1228"/>
      <c r="AC5" s="1228"/>
    </row>
    <row r="6" spans="1:34" s="1086" customFormat="1" ht="30" customHeight="1" thickBot="1">
      <c r="B6" s="2229" t="s">
        <v>1399</v>
      </c>
      <c r="C6" s="2230"/>
      <c r="D6" s="2231"/>
      <c r="E6" s="2231"/>
      <c r="F6" s="2231"/>
      <c r="G6" s="2231"/>
      <c r="H6" s="2231"/>
      <c r="I6" s="2231"/>
      <c r="J6" s="2231"/>
      <c r="K6" s="1088"/>
      <c r="L6" s="2221"/>
      <c r="M6" s="1175"/>
      <c r="N6" s="1174"/>
      <c r="O6" s="1174"/>
      <c r="P6" s="1174"/>
      <c r="Q6" s="1229"/>
      <c r="R6" s="1229"/>
      <c r="S6" s="1229"/>
      <c r="T6" s="1229"/>
      <c r="U6" s="1174"/>
      <c r="V6" s="1174"/>
      <c r="W6" s="1174"/>
      <c r="X6" s="1228"/>
      <c r="Y6" s="1228"/>
      <c r="Z6" s="1228"/>
      <c r="AA6" s="1228"/>
      <c r="AB6" s="1228"/>
      <c r="AC6" s="1228"/>
    </row>
    <row r="7" spans="1:34" s="1086" customFormat="1" ht="15" customHeight="1">
      <c r="B7" s="1140" t="s">
        <v>1430</v>
      </c>
      <c r="C7" s="1210"/>
      <c r="D7" s="1211"/>
      <c r="E7" s="1211"/>
      <c r="F7" s="1211"/>
      <c r="G7" s="1211"/>
      <c r="H7" s="1211"/>
      <c r="I7" s="1211"/>
      <c r="J7" s="1211"/>
      <c r="K7" s="1212"/>
      <c r="L7" s="2221"/>
      <c r="M7" s="1175"/>
      <c r="N7" s="1174"/>
      <c r="O7" s="1174"/>
      <c r="P7" s="1174"/>
      <c r="Q7" s="1174"/>
      <c r="R7" s="1174"/>
      <c r="S7" s="1174"/>
      <c r="T7" s="1174"/>
      <c r="U7" s="1174"/>
      <c r="V7" s="1174"/>
      <c r="W7" s="1174"/>
      <c r="X7" s="1228"/>
      <c r="Y7" s="1228"/>
      <c r="Z7" s="1228"/>
      <c r="AA7" s="1228"/>
      <c r="AB7" s="1228"/>
      <c r="AC7" s="1228"/>
    </row>
    <row r="8" spans="1:34" s="1086" customFormat="1" ht="15" customHeight="1" thickBot="1">
      <c r="B8" s="1213"/>
      <c r="C8" s="1214"/>
      <c r="D8" s="1215"/>
      <c r="E8" s="1215"/>
      <c r="F8" s="1215"/>
      <c r="G8" s="1215"/>
      <c r="H8" s="1215"/>
      <c r="I8" s="1215"/>
      <c r="J8" s="1215"/>
      <c r="K8" s="1216"/>
      <c r="L8" s="2221"/>
      <c r="M8" s="1175"/>
      <c r="N8" s="1174"/>
      <c r="O8" s="1174"/>
      <c r="P8" s="1174"/>
      <c r="Q8" s="1174"/>
      <c r="R8" s="1174"/>
      <c r="S8" s="1174"/>
      <c r="T8" s="1174"/>
      <c r="U8" s="1174"/>
      <c r="V8" s="1174"/>
      <c r="W8" s="1174"/>
      <c r="X8" s="1228"/>
      <c r="Y8" s="1228"/>
      <c r="Z8" s="1228"/>
      <c r="AA8" s="1228"/>
      <c r="AB8" s="1228"/>
      <c r="AC8" s="1228"/>
      <c r="AD8" s="1131"/>
      <c r="AE8" s="1131"/>
      <c r="AF8" s="1131"/>
      <c r="AG8" s="1131"/>
      <c r="AH8" s="1131"/>
    </row>
    <row r="9" spans="1:34" s="1086" customFormat="1" ht="30" customHeight="1">
      <c r="B9" s="2251" t="s">
        <v>79</v>
      </c>
      <c r="C9" s="2253" t="s">
        <v>190</v>
      </c>
      <c r="D9" s="2182" t="s">
        <v>1821</v>
      </c>
      <c r="E9" s="2183"/>
      <c r="F9" s="2184"/>
      <c r="G9" s="2255" t="s">
        <v>1822</v>
      </c>
      <c r="H9" s="2255"/>
      <c r="I9" s="2255"/>
      <c r="J9" s="2255"/>
      <c r="K9" s="1148" t="s">
        <v>1823</v>
      </c>
      <c r="L9" s="2221"/>
      <c r="M9" s="1175"/>
      <c r="N9" s="2349"/>
      <c r="O9" s="2192" t="s">
        <v>190</v>
      </c>
      <c r="P9" s="2239" t="s">
        <v>1870</v>
      </c>
      <c r="Q9" s="2238"/>
      <c r="R9" s="2238"/>
      <c r="S9" s="2238"/>
      <c r="T9" s="2240"/>
      <c r="U9" s="2239" t="s">
        <v>1915</v>
      </c>
      <c r="V9" s="2238"/>
      <c r="W9" s="2240"/>
      <c r="X9" s="2239" t="s">
        <v>1961</v>
      </c>
      <c r="Y9" s="2238"/>
      <c r="Z9" s="2240"/>
      <c r="AA9" s="2239" t="s">
        <v>1862</v>
      </c>
      <c r="AB9" s="2238"/>
      <c r="AC9" s="2240"/>
      <c r="AD9" s="1131"/>
      <c r="AE9" s="1131"/>
      <c r="AF9" s="1131"/>
      <c r="AG9" s="1131"/>
      <c r="AH9" s="1131"/>
    </row>
    <row r="10" spans="1:34" s="1104" customFormat="1" ht="30" customHeight="1">
      <c r="B10" s="2252"/>
      <c r="C10" s="2254"/>
      <c r="D10" s="1908" t="s">
        <v>1824</v>
      </c>
      <c r="E10" s="1908" t="s">
        <v>87</v>
      </c>
      <c r="F10" s="1908" t="s">
        <v>1825</v>
      </c>
      <c r="G10" s="2202" t="s">
        <v>1826</v>
      </c>
      <c r="H10" s="2202" t="s">
        <v>1827</v>
      </c>
      <c r="I10" s="2202" t="s">
        <v>1196</v>
      </c>
      <c r="J10" s="2202" t="s">
        <v>1837</v>
      </c>
      <c r="K10" s="2232" t="s">
        <v>1829</v>
      </c>
      <c r="L10" s="2221"/>
      <c r="M10" s="1175"/>
      <c r="N10" s="2349"/>
      <c r="O10" s="2192"/>
      <c r="P10" s="1635" t="s">
        <v>1927</v>
      </c>
      <c r="Q10" s="1636" t="s">
        <v>1859</v>
      </c>
      <c r="R10" s="1636" t="s">
        <v>1860</v>
      </c>
      <c r="S10" s="1636" t="s">
        <v>1861</v>
      </c>
      <c r="T10" s="1637" t="s">
        <v>1928</v>
      </c>
      <c r="U10" s="1636" t="s">
        <v>1884</v>
      </c>
      <c r="V10" s="1636" t="s">
        <v>1833</v>
      </c>
      <c r="W10" s="1636" t="s">
        <v>1834</v>
      </c>
      <c r="X10" s="1635" t="s">
        <v>1929</v>
      </c>
      <c r="Y10" s="1636" t="s">
        <v>1930</v>
      </c>
      <c r="Z10" s="1636" t="s">
        <v>1931</v>
      </c>
      <c r="AA10" s="1635" t="s">
        <v>1932</v>
      </c>
      <c r="AB10" s="1636" t="s">
        <v>1933</v>
      </c>
      <c r="AC10" s="1637" t="s">
        <v>1934</v>
      </c>
      <c r="AD10" s="1131"/>
      <c r="AE10" s="1131"/>
      <c r="AF10" s="1131"/>
      <c r="AG10" s="1131"/>
      <c r="AH10" s="1131"/>
    </row>
    <row r="11" spans="1:34" s="1104" customFormat="1" ht="30" customHeight="1" thickBot="1">
      <c r="B11" s="2276" t="s">
        <v>2564</v>
      </c>
      <c r="C11" s="2277"/>
      <c r="D11" s="2277"/>
      <c r="E11" s="2291"/>
      <c r="F11" s="1917"/>
      <c r="G11" s="2234"/>
      <c r="H11" s="2234"/>
      <c r="I11" s="2234"/>
      <c r="J11" s="2234"/>
      <c r="K11" s="2233"/>
      <c r="L11" s="2222"/>
      <c r="M11" s="1175"/>
      <c r="N11" s="1229"/>
      <c r="O11" s="1676"/>
      <c r="P11" s="1635"/>
      <c r="Q11" s="1636"/>
      <c r="R11" s="1636"/>
      <c r="S11" s="1636"/>
      <c r="T11" s="1637"/>
      <c r="U11" s="1636"/>
      <c r="V11" s="1636"/>
      <c r="W11" s="1636"/>
      <c r="X11" s="1635"/>
      <c r="Y11" s="1636"/>
      <c r="Z11" s="1636"/>
      <c r="AA11" s="1635"/>
      <c r="AB11" s="1636"/>
      <c r="AC11" s="1637"/>
      <c r="AD11" s="1131"/>
      <c r="AE11" s="1131"/>
      <c r="AF11" s="1131"/>
      <c r="AG11" s="1131"/>
      <c r="AH11" s="1131"/>
    </row>
    <row r="12" spans="1:34" ht="30" customHeight="1">
      <c r="A12" s="1132" t="s">
        <v>2417</v>
      </c>
      <c r="B12" s="1632">
        <v>25.1</v>
      </c>
      <c r="C12" s="1642" t="s">
        <v>689</v>
      </c>
      <c r="D12" s="1644" t="s">
        <v>85</v>
      </c>
      <c r="E12" s="1658">
        <v>0</v>
      </c>
      <c r="F12" s="1866"/>
      <c r="G12" s="1644">
        <f>IF(E12=0,0,IF(F12="Simple",U12,(IF(F12="Standard",V12,(IF(F12="Complex",W12,0))))))</f>
        <v>0</v>
      </c>
      <c r="H12" s="1658">
        <v>0</v>
      </c>
      <c r="I12" s="1658">
        <v>0</v>
      </c>
      <c r="J12" s="1658">
        <v>0</v>
      </c>
      <c r="K12" s="1357"/>
      <c r="L12" s="2557" t="s">
        <v>1883</v>
      </c>
      <c r="M12" s="1170"/>
      <c r="N12" s="1235"/>
      <c r="O12" s="1238">
        <v>25.1</v>
      </c>
      <c r="P12" s="1178"/>
      <c r="Q12" s="1255"/>
      <c r="R12" s="1179"/>
      <c r="S12" s="1321"/>
      <c r="T12" s="1180"/>
      <c r="U12" s="1178">
        <v>8</v>
      </c>
      <c r="V12" s="1179">
        <v>24</v>
      </c>
      <c r="W12" s="1180">
        <v>40</v>
      </c>
      <c r="X12" s="1178"/>
      <c r="Y12" s="1258"/>
      <c r="Z12" s="1319"/>
      <c r="AA12" s="1178"/>
      <c r="AB12" s="1258"/>
      <c r="AC12" s="1259"/>
      <c r="AD12" s="1131"/>
      <c r="AE12" s="1131"/>
      <c r="AF12" s="1131"/>
      <c r="AG12" s="1131"/>
      <c r="AH12" s="1131"/>
    </row>
    <row r="13" spans="1:34" ht="30" customHeight="1">
      <c r="A13" s="1132" t="s">
        <v>2418</v>
      </c>
      <c r="B13" s="1583">
        <v>25.2</v>
      </c>
      <c r="C13" s="369" t="s">
        <v>2419</v>
      </c>
      <c r="D13" s="1238" t="s">
        <v>2420</v>
      </c>
      <c r="E13" s="1092">
        <v>0</v>
      </c>
      <c r="F13" s="1403"/>
      <c r="G13" s="1238">
        <f>E13*X13</f>
        <v>0</v>
      </c>
      <c r="H13" s="1221">
        <v>0</v>
      </c>
      <c r="I13" s="1221">
        <v>0</v>
      </c>
      <c r="J13" s="1221">
        <v>0</v>
      </c>
      <c r="K13" s="1245"/>
      <c r="L13" s="2558"/>
      <c r="M13" s="1170"/>
      <c r="N13" s="1235"/>
      <c r="O13" s="1238">
        <v>25.2</v>
      </c>
      <c r="P13" s="1178"/>
      <c r="Q13" s="1255"/>
      <c r="R13" s="1179"/>
      <c r="S13" s="1321"/>
      <c r="T13" s="1180"/>
      <c r="U13" s="1182"/>
      <c r="V13" s="1342"/>
      <c r="W13" s="1381"/>
      <c r="X13" s="1182">
        <v>4</v>
      </c>
      <c r="Y13" s="1258"/>
      <c r="Z13" s="1319"/>
      <c r="AA13" s="1182"/>
      <c r="AB13" s="1258"/>
      <c r="AC13" s="1259"/>
    </row>
    <row r="14" spans="1:34" ht="30" customHeight="1">
      <c r="A14" s="1132" t="s">
        <v>2421</v>
      </c>
      <c r="B14" s="1632">
        <v>25.3</v>
      </c>
      <c r="C14" s="369" t="s">
        <v>2422</v>
      </c>
      <c r="D14" s="1238" t="s">
        <v>85</v>
      </c>
      <c r="E14" s="1658">
        <v>0</v>
      </c>
      <c r="F14" s="1866"/>
      <c r="G14" s="1644">
        <f>IF(E14=0,0,IF(F14="Simple",U14,(IF(F14="Standard",V14,(IF(F14="Complex",W14,0))))))</f>
        <v>0</v>
      </c>
      <c r="H14" s="1221">
        <v>0</v>
      </c>
      <c r="I14" s="1221">
        <v>0</v>
      </c>
      <c r="J14" s="1221">
        <v>0</v>
      </c>
      <c r="K14" s="1357"/>
      <c r="L14" s="2558"/>
      <c r="M14" s="1170"/>
      <c r="N14" s="1235"/>
      <c r="O14" s="1238">
        <v>25.3</v>
      </c>
      <c r="P14" s="1440"/>
      <c r="Q14" s="1867"/>
      <c r="R14" s="1441"/>
      <c r="S14" s="1445"/>
      <c r="T14" s="1373"/>
      <c r="U14" s="1178">
        <v>16</v>
      </c>
      <c r="V14" s="1321">
        <v>28</v>
      </c>
      <c r="W14" s="1377">
        <v>40</v>
      </c>
      <c r="X14" s="1178"/>
      <c r="Y14" s="1258"/>
      <c r="Z14" s="1319"/>
      <c r="AA14" s="1178"/>
      <c r="AB14" s="1258"/>
      <c r="AC14" s="1259"/>
      <c r="AD14" s="1131"/>
      <c r="AE14" s="1131"/>
      <c r="AF14" s="1131"/>
      <c r="AG14" s="1131"/>
      <c r="AH14" s="1131"/>
    </row>
    <row r="15" spans="1:34" ht="30" customHeight="1">
      <c r="A15" s="1132" t="s">
        <v>2423</v>
      </c>
      <c r="B15" s="2246">
        <v>25.4</v>
      </c>
      <c r="C15" s="2134" t="s">
        <v>690</v>
      </c>
      <c r="D15" s="1238" t="s">
        <v>1830</v>
      </c>
      <c r="E15" s="1133">
        <v>0</v>
      </c>
      <c r="F15" s="1911" t="str">
        <f>IF($F$11=0,"",$F$11)</f>
        <v/>
      </c>
      <c r="G15" s="1238">
        <f>ROUNDUP((ROUND(E15,2))*(IF(F15="Low",Q15,(IF(F15="Mid",R15,(IF(F15="Upper",S15,0)))))),0)</f>
        <v>0</v>
      </c>
      <c r="H15" s="1221">
        <v>0</v>
      </c>
      <c r="I15" s="1658">
        <v>0</v>
      </c>
      <c r="J15" s="1658">
        <v>0</v>
      </c>
      <c r="K15" s="1245"/>
      <c r="L15" s="2558"/>
      <c r="M15" s="1170"/>
      <c r="N15" s="1235"/>
      <c r="O15" s="2553">
        <v>25.4</v>
      </c>
      <c r="P15" s="1178"/>
      <c r="Q15" s="1255">
        <v>8</v>
      </c>
      <c r="R15" s="1179">
        <v>32</v>
      </c>
      <c r="S15" s="1321">
        <v>56</v>
      </c>
      <c r="T15" s="1180"/>
      <c r="U15" s="1273"/>
      <c r="V15" s="1323"/>
      <c r="W15" s="1791"/>
      <c r="X15" s="1273"/>
      <c r="Y15" s="1278"/>
      <c r="Z15" s="1320"/>
      <c r="AA15" s="1273"/>
      <c r="AB15" s="1278"/>
      <c r="AC15" s="1279"/>
    </row>
    <row r="16" spans="1:34" ht="30" customHeight="1">
      <c r="A16" s="1132" t="s">
        <v>2424</v>
      </c>
      <c r="B16" s="2248"/>
      <c r="C16" s="2136"/>
      <c r="D16" s="1238" t="s">
        <v>2425</v>
      </c>
      <c r="E16" s="1133">
        <v>0</v>
      </c>
      <c r="F16" s="1911" t="str">
        <f>IF($F$11=0,"",$F$11)</f>
        <v/>
      </c>
      <c r="G16" s="1238">
        <f>ROUNDUP((ROUND(E16,2))*(IF(F16="Low",Q16,(IF(F16="Mid",R16,(IF(F16="Upper",S16,0)))))),0)</f>
        <v>0</v>
      </c>
      <c r="H16" s="1221">
        <v>0</v>
      </c>
      <c r="I16" s="1658">
        <v>0</v>
      </c>
      <c r="J16" s="1658">
        <v>0</v>
      </c>
      <c r="K16" s="1245"/>
      <c r="L16" s="2558"/>
      <c r="M16" s="1170"/>
      <c r="N16" s="1235"/>
      <c r="O16" s="2553"/>
      <c r="P16" s="1178"/>
      <c r="Q16" s="1255">
        <v>0.5</v>
      </c>
      <c r="R16" s="1179">
        <v>2</v>
      </c>
      <c r="S16" s="1321">
        <v>3</v>
      </c>
      <c r="T16" s="1180"/>
      <c r="U16" s="1273"/>
      <c r="V16" s="1323"/>
      <c r="W16" s="1791"/>
      <c r="X16" s="1273"/>
      <c r="Y16" s="1278"/>
      <c r="Z16" s="1320"/>
      <c r="AA16" s="1273"/>
      <c r="AB16" s="1278"/>
      <c r="AC16" s="1279"/>
    </row>
    <row r="17" spans="1:29" ht="30" customHeight="1">
      <c r="A17" s="1132" t="s">
        <v>2426</v>
      </c>
      <c r="B17" s="2246">
        <v>25.5</v>
      </c>
      <c r="C17" s="2134" t="s">
        <v>2427</v>
      </c>
      <c r="D17" s="1238" t="s">
        <v>2428</v>
      </c>
      <c r="E17" s="1133">
        <v>0</v>
      </c>
      <c r="F17" s="1130"/>
      <c r="G17" s="1238">
        <f>ROUNDUP((ROUND(E17,2))*(IF(F17="Simple",U17,(IF(F17="Standard",V17,(IF(F17="Complex",W17,0)))))),0)</f>
        <v>0</v>
      </c>
      <c r="H17" s="1221">
        <v>0</v>
      </c>
      <c r="I17" s="1221">
        <v>0</v>
      </c>
      <c r="J17" s="1221">
        <v>0</v>
      </c>
      <c r="K17" s="1245"/>
      <c r="L17" s="2558"/>
      <c r="M17" s="1170"/>
      <c r="N17" s="1235"/>
      <c r="O17" s="2273">
        <v>25.5</v>
      </c>
      <c r="P17" s="1178"/>
      <c r="Q17" s="1255"/>
      <c r="R17" s="1179"/>
      <c r="S17" s="1321"/>
      <c r="T17" s="1180"/>
      <c r="U17" s="1178">
        <v>16</v>
      </c>
      <c r="V17" s="1321">
        <v>28</v>
      </c>
      <c r="W17" s="1377">
        <v>40</v>
      </c>
      <c r="X17" s="1178"/>
      <c r="Y17" s="1179"/>
      <c r="Z17" s="1321"/>
      <c r="AA17" s="1178"/>
      <c r="AB17" s="1179"/>
      <c r="AC17" s="1180"/>
    </row>
    <row r="18" spans="1:29" ht="30" customHeight="1">
      <c r="A18" s="1132" t="s">
        <v>2429</v>
      </c>
      <c r="B18" s="2248"/>
      <c r="C18" s="2136"/>
      <c r="D18" s="1238" t="s">
        <v>2425</v>
      </c>
      <c r="E18" s="1133">
        <v>0</v>
      </c>
      <c r="F18" s="1130"/>
      <c r="G18" s="1238">
        <f>ROUNDUP((ROUND(E18,2))*(IF(F18="Simple",U18,(IF(F18="Standard",V18,(IF(F18="Complex",W18,0)))))),0)</f>
        <v>0</v>
      </c>
      <c r="H18" s="1221">
        <v>0</v>
      </c>
      <c r="I18" s="1221">
        <v>0</v>
      </c>
      <c r="J18" s="1221">
        <v>0</v>
      </c>
      <c r="K18" s="1245"/>
      <c r="L18" s="2558"/>
      <c r="M18" s="1170"/>
      <c r="N18" s="1235"/>
      <c r="O18" s="2274"/>
      <c r="P18" s="1178"/>
      <c r="Q18" s="1255"/>
      <c r="R18" s="1179"/>
      <c r="S18" s="1321"/>
      <c r="T18" s="1180"/>
      <c r="U18" s="1178">
        <v>1</v>
      </c>
      <c r="V18" s="1321">
        <v>2</v>
      </c>
      <c r="W18" s="1377">
        <v>3</v>
      </c>
      <c r="X18" s="1178"/>
      <c r="Y18" s="1179"/>
      <c r="Z18" s="1321"/>
      <c r="AA18" s="1178"/>
      <c r="AB18" s="1179"/>
      <c r="AC18" s="1180"/>
    </row>
    <row r="19" spans="1:29" ht="30" customHeight="1">
      <c r="A19" s="1132" t="s">
        <v>2430</v>
      </c>
      <c r="B19" s="2246">
        <v>25.6</v>
      </c>
      <c r="C19" s="2134" t="s">
        <v>1662</v>
      </c>
      <c r="D19" s="1238" t="s">
        <v>2431</v>
      </c>
      <c r="E19" s="1658">
        <v>0</v>
      </c>
      <c r="F19" s="1911" t="str">
        <f>IF($F$11=0,"",$F$11)</f>
        <v/>
      </c>
      <c r="G19" s="1238">
        <f>IF(E19=0,0,E19*(IF(F19="Low",Q19,(IF(F19="Mid",R19,(IF(F19="Upper",S19,0)))))))</f>
        <v>0</v>
      </c>
      <c r="H19" s="1221">
        <v>0</v>
      </c>
      <c r="I19" s="1221">
        <v>0</v>
      </c>
      <c r="J19" s="1221">
        <v>0</v>
      </c>
      <c r="K19" s="1245"/>
      <c r="L19" s="2558"/>
      <c r="M19" s="1170"/>
      <c r="N19" s="1235"/>
      <c r="O19" s="2553">
        <v>25.6</v>
      </c>
      <c r="P19" s="1178"/>
      <c r="Q19" s="1255">
        <v>16</v>
      </c>
      <c r="R19" s="1179">
        <v>28</v>
      </c>
      <c r="S19" s="1321">
        <v>40</v>
      </c>
      <c r="T19" s="1180"/>
      <c r="U19" s="1182"/>
      <c r="V19" s="1342"/>
      <c r="W19" s="1377"/>
      <c r="X19" s="1178"/>
      <c r="Y19" s="1179"/>
      <c r="Z19" s="1321"/>
      <c r="AA19" s="1178"/>
      <c r="AB19" s="1179"/>
      <c r="AC19" s="1180"/>
    </row>
    <row r="20" spans="1:29" ht="30" customHeight="1">
      <c r="A20" s="1132" t="s">
        <v>2432</v>
      </c>
      <c r="B20" s="2247"/>
      <c r="C20" s="2135"/>
      <c r="D20" s="1238" t="s">
        <v>2428</v>
      </c>
      <c r="E20" s="1133">
        <v>0</v>
      </c>
      <c r="F20" s="1911" t="str">
        <f>IF($F$11=0,"",$F$11)</f>
        <v/>
      </c>
      <c r="G20" s="1238">
        <f>ROUNDUP((ROUND(E20,2))*(IF(F20="Low",Q20,(IF(F20="Mid",R20,(IF(F20="Upper",S20,0)))))),0)</f>
        <v>0</v>
      </c>
      <c r="H20" s="1221">
        <v>0</v>
      </c>
      <c r="I20" s="1221">
        <v>0</v>
      </c>
      <c r="J20" s="1221">
        <v>0</v>
      </c>
      <c r="K20" s="1245"/>
      <c r="L20" s="2558"/>
      <c r="M20" s="1170"/>
      <c r="N20" s="1235"/>
      <c r="O20" s="2553"/>
      <c r="P20" s="1178"/>
      <c r="Q20" s="1255">
        <v>24</v>
      </c>
      <c r="R20" s="1179">
        <v>40</v>
      </c>
      <c r="S20" s="1321">
        <v>60</v>
      </c>
      <c r="T20" s="1180"/>
      <c r="U20" s="1182"/>
      <c r="V20" s="1342"/>
      <c r="W20" s="1377"/>
      <c r="X20" s="1178"/>
      <c r="Y20" s="1179"/>
      <c r="Z20" s="1321"/>
      <c r="AA20" s="1178"/>
      <c r="AB20" s="1179"/>
      <c r="AC20" s="1180"/>
    </row>
    <row r="21" spans="1:29" ht="30" customHeight="1">
      <c r="A21" s="1132" t="s">
        <v>2433</v>
      </c>
      <c r="B21" s="2247"/>
      <c r="C21" s="2135"/>
      <c r="D21" s="1238" t="s">
        <v>2425</v>
      </c>
      <c r="E21" s="1133">
        <v>0</v>
      </c>
      <c r="F21" s="1911" t="str">
        <f>IF($F$11=0,"",$F$11)</f>
        <v/>
      </c>
      <c r="G21" s="1238">
        <f>ROUNDUP((ROUND(E21,2))*(IF(F21="Low",Q21,(IF(F21="Mid",R21,(IF(F21="Upper",S21,0)))))),0)</f>
        <v>0</v>
      </c>
      <c r="H21" s="1221">
        <v>0</v>
      </c>
      <c r="I21" s="1221">
        <v>0</v>
      </c>
      <c r="J21" s="1221">
        <v>0</v>
      </c>
      <c r="K21" s="1245"/>
      <c r="L21" s="2558"/>
      <c r="M21" s="1170"/>
      <c r="N21" s="1235"/>
      <c r="O21" s="2553"/>
      <c r="P21" s="1178"/>
      <c r="Q21" s="1255">
        <v>1</v>
      </c>
      <c r="R21" s="1179">
        <v>2</v>
      </c>
      <c r="S21" s="1321">
        <v>3</v>
      </c>
      <c r="T21" s="1180"/>
      <c r="U21" s="1182"/>
      <c r="V21" s="1342"/>
      <c r="W21" s="1377"/>
      <c r="X21" s="1178"/>
      <c r="Y21" s="1179"/>
      <c r="Z21" s="1321"/>
      <c r="AA21" s="1178"/>
      <c r="AB21" s="1179"/>
      <c r="AC21" s="1180"/>
    </row>
    <row r="22" spans="1:29" ht="30" customHeight="1">
      <c r="A22" s="1132" t="s">
        <v>2434</v>
      </c>
      <c r="B22" s="2246">
        <v>25.7</v>
      </c>
      <c r="C22" s="2134" t="s">
        <v>1664</v>
      </c>
      <c r="D22" s="1238" t="s">
        <v>2428</v>
      </c>
      <c r="E22" s="1133">
        <v>0</v>
      </c>
      <c r="F22" s="1911" t="str">
        <f>IF($F$11=0,"",$F$11)</f>
        <v/>
      </c>
      <c r="G22" s="1238">
        <f>ROUNDUP((ROUND(E22,2))*(IF(F22="Low",Q22,(IF(F22="Mid",R22,(IF(F22="Upper",S22,0)))))),0)</f>
        <v>0</v>
      </c>
      <c r="H22" s="1221">
        <v>0</v>
      </c>
      <c r="I22" s="1221">
        <v>0</v>
      </c>
      <c r="J22" s="1221">
        <v>0</v>
      </c>
      <c r="K22" s="1245"/>
      <c r="L22" s="2558"/>
      <c r="M22" s="1170"/>
      <c r="N22" s="1235"/>
      <c r="O22" s="2553">
        <v>25.7</v>
      </c>
      <c r="P22" s="1178"/>
      <c r="Q22" s="1255">
        <v>60</v>
      </c>
      <c r="R22" s="1179">
        <v>120</v>
      </c>
      <c r="S22" s="1321">
        <v>180</v>
      </c>
      <c r="T22" s="1180"/>
      <c r="U22" s="1182"/>
      <c r="V22" s="1342"/>
      <c r="W22" s="1377"/>
      <c r="X22" s="1178"/>
      <c r="Y22" s="1179"/>
      <c r="Z22" s="1321"/>
      <c r="AA22" s="1178"/>
      <c r="AB22" s="1179"/>
      <c r="AC22" s="1180"/>
    </row>
    <row r="23" spans="1:29" ht="30" customHeight="1">
      <c r="A23" s="1132" t="s">
        <v>2435</v>
      </c>
      <c r="B23" s="2247"/>
      <c r="C23" s="2135"/>
      <c r="D23" s="1238" t="s">
        <v>2425</v>
      </c>
      <c r="E23" s="1133">
        <v>0</v>
      </c>
      <c r="F23" s="1911" t="str">
        <f>IF($F$11=0,"",$F$11)</f>
        <v/>
      </c>
      <c r="G23" s="1238">
        <f>ROUNDUP((ROUND(E23,2))*(IF(F23="Low",Q23,(IF(F23="Mid",R23,(IF(F23="Upper",S23,0)))))),0)</f>
        <v>0</v>
      </c>
      <c r="H23" s="1221">
        <v>0</v>
      </c>
      <c r="I23" s="1221">
        <v>0</v>
      </c>
      <c r="J23" s="1221">
        <v>0</v>
      </c>
      <c r="K23" s="1245"/>
      <c r="L23" s="2558"/>
      <c r="M23" s="1170"/>
      <c r="N23" s="1235"/>
      <c r="O23" s="2553"/>
      <c r="P23" s="1178"/>
      <c r="Q23" s="1255">
        <v>2</v>
      </c>
      <c r="R23" s="1179">
        <v>5</v>
      </c>
      <c r="S23" s="1321">
        <v>8</v>
      </c>
      <c r="T23" s="1180"/>
      <c r="U23" s="1182"/>
      <c r="V23" s="1342"/>
      <c r="W23" s="1377"/>
      <c r="X23" s="1178"/>
      <c r="Y23" s="1179"/>
      <c r="Z23" s="1321"/>
      <c r="AA23" s="1178"/>
      <c r="AB23" s="1179"/>
      <c r="AC23" s="1180"/>
    </row>
    <row r="24" spans="1:29" ht="30" customHeight="1">
      <c r="A24" s="1132" t="s">
        <v>2436</v>
      </c>
      <c r="B24" s="2246">
        <v>25.8</v>
      </c>
      <c r="C24" s="2134" t="s">
        <v>1665</v>
      </c>
      <c r="D24" s="1238" t="s">
        <v>1666</v>
      </c>
      <c r="E24" s="1658">
        <v>0</v>
      </c>
      <c r="F24" s="1130"/>
      <c r="G24" s="1238">
        <f>IF(E24=0,0,IF(F24="Simple",U24,(IF(F24="Standard",V24,(IF(F24="Complex",W24,0))))))</f>
        <v>0</v>
      </c>
      <c r="H24" s="1221">
        <v>0</v>
      </c>
      <c r="I24" s="1221">
        <v>0</v>
      </c>
      <c r="J24" s="1221">
        <v>0</v>
      </c>
      <c r="K24" s="1245"/>
      <c r="L24" s="2558"/>
      <c r="M24" s="1170"/>
      <c r="N24" s="1235"/>
      <c r="O24" s="2553">
        <v>25.8</v>
      </c>
      <c r="P24" s="1178"/>
      <c r="Q24" s="1255"/>
      <c r="R24" s="1179"/>
      <c r="S24" s="1321"/>
      <c r="T24" s="1180"/>
      <c r="U24" s="1182">
        <v>16</v>
      </c>
      <c r="V24" s="1342">
        <v>24</v>
      </c>
      <c r="W24" s="1377">
        <v>32</v>
      </c>
      <c r="X24" s="1178"/>
      <c r="Y24" s="1179"/>
      <c r="Z24" s="1321"/>
      <c r="AA24" s="1178"/>
      <c r="AB24" s="1179"/>
      <c r="AC24" s="1180"/>
    </row>
    <row r="25" spans="1:29" ht="30" customHeight="1">
      <c r="A25" s="1132" t="s">
        <v>2437</v>
      </c>
      <c r="B25" s="2247"/>
      <c r="C25" s="2135"/>
      <c r="D25" s="1238" t="s">
        <v>2428</v>
      </c>
      <c r="E25" s="1133">
        <v>0</v>
      </c>
      <c r="F25" s="1130"/>
      <c r="G25" s="1238">
        <f>ROUNDUP((ROUND(E25,2))*(IF(F25="Simple",U25,(IF(F25="Standard",V25,(IF(F25="Complex",W25,0)))))),0)</f>
        <v>0</v>
      </c>
      <c r="H25" s="1221">
        <v>0</v>
      </c>
      <c r="I25" s="1221">
        <v>0</v>
      </c>
      <c r="J25" s="1221">
        <v>0</v>
      </c>
      <c r="K25" s="1245"/>
      <c r="L25" s="2558"/>
      <c r="M25" s="1170"/>
      <c r="N25" s="1235"/>
      <c r="O25" s="2553"/>
      <c r="P25" s="1178"/>
      <c r="Q25" s="1255"/>
      <c r="R25" s="1179"/>
      <c r="S25" s="1321"/>
      <c r="T25" s="1180"/>
      <c r="U25" s="1255">
        <v>20</v>
      </c>
      <c r="V25" s="1179">
        <v>35</v>
      </c>
      <c r="W25" s="1321">
        <v>50</v>
      </c>
      <c r="X25" s="1178"/>
      <c r="Y25" s="1179"/>
      <c r="Z25" s="1321"/>
      <c r="AA25" s="1178"/>
      <c r="AB25" s="1179"/>
      <c r="AC25" s="1180"/>
    </row>
    <row r="26" spans="1:29" ht="30" customHeight="1">
      <c r="A26" s="1132" t="s">
        <v>2438</v>
      </c>
      <c r="B26" s="2247"/>
      <c r="C26" s="2135"/>
      <c r="D26" s="1238" t="s">
        <v>2439</v>
      </c>
      <c r="E26" s="1092">
        <v>0</v>
      </c>
      <c r="F26" s="1130"/>
      <c r="G26" s="1238">
        <f>ROUNDUP(E26*(IF(F26="Simple",U26,(IF(F26="Standard",V26,(IF(F26="Complex",W26,0)))))),0)</f>
        <v>0</v>
      </c>
      <c r="H26" s="1221">
        <v>0</v>
      </c>
      <c r="I26" s="1221">
        <v>0</v>
      </c>
      <c r="J26" s="1221">
        <v>0</v>
      </c>
      <c r="K26" s="1245"/>
      <c r="L26" s="2558"/>
      <c r="M26" s="1170"/>
      <c r="N26" s="1235"/>
      <c r="O26" s="2553"/>
      <c r="P26" s="1178"/>
      <c r="Q26" s="1255"/>
      <c r="R26" s="1179"/>
      <c r="S26" s="1321"/>
      <c r="T26" s="1180"/>
      <c r="U26" s="1182">
        <v>1</v>
      </c>
      <c r="V26" s="1342">
        <v>2</v>
      </c>
      <c r="W26" s="1377">
        <v>3</v>
      </c>
      <c r="X26" s="1178"/>
      <c r="Y26" s="1179"/>
      <c r="Z26" s="1321"/>
      <c r="AA26" s="1178"/>
      <c r="AB26" s="1179"/>
      <c r="AC26" s="1180"/>
    </row>
    <row r="27" spans="1:29" ht="30" customHeight="1">
      <c r="A27" s="1132" t="s">
        <v>2440</v>
      </c>
      <c r="B27" s="2246">
        <v>25.9</v>
      </c>
      <c r="C27" s="2134" t="s">
        <v>2602</v>
      </c>
      <c r="D27" s="1238" t="s">
        <v>2441</v>
      </c>
      <c r="E27" s="1133">
        <v>0</v>
      </c>
      <c r="F27" s="1130"/>
      <c r="G27" s="1238">
        <f>ROUNDUP((ROUND(E27,2))*(IF(F27="Simple",U27,(IF(F27="Standard",V27,(IF(F27="Complex",W27,0)))))),0)</f>
        <v>0</v>
      </c>
      <c r="H27" s="1221">
        <v>0</v>
      </c>
      <c r="I27" s="1221">
        <v>0</v>
      </c>
      <c r="J27" s="1221">
        <v>0</v>
      </c>
      <c r="K27" s="1245"/>
      <c r="L27" s="2558"/>
      <c r="M27" s="1170"/>
      <c r="N27" s="1235"/>
      <c r="O27" s="2553">
        <v>25.9</v>
      </c>
      <c r="P27" s="1178"/>
      <c r="Q27" s="1255"/>
      <c r="R27" s="1179"/>
      <c r="S27" s="1321"/>
      <c r="T27" s="1180"/>
      <c r="U27" s="1255">
        <v>50</v>
      </c>
      <c r="V27" s="1179">
        <v>100</v>
      </c>
      <c r="W27" s="1321">
        <v>150</v>
      </c>
      <c r="X27" s="1178"/>
      <c r="Y27" s="1179"/>
      <c r="Z27" s="1321"/>
      <c r="AA27" s="1178"/>
      <c r="AB27" s="1179"/>
      <c r="AC27" s="1180"/>
    </row>
    <row r="28" spans="1:29" ht="30" customHeight="1">
      <c r="A28" s="1132" t="s">
        <v>2442</v>
      </c>
      <c r="B28" s="2247"/>
      <c r="C28" s="2135"/>
      <c r="D28" s="1238" t="s">
        <v>2439</v>
      </c>
      <c r="E28" s="1092">
        <v>0</v>
      </c>
      <c r="F28" s="1130"/>
      <c r="G28" s="1238">
        <f>ROUNDUP(E28*(IF(F28="Simple",U28,(IF(F28="Standard",V28,(IF(F28="Complex",W28,0)))))),0)</f>
        <v>0</v>
      </c>
      <c r="H28" s="1221">
        <v>0</v>
      </c>
      <c r="I28" s="1221">
        <v>0</v>
      </c>
      <c r="J28" s="1221">
        <v>0</v>
      </c>
      <c r="K28" s="1245"/>
      <c r="L28" s="2558"/>
      <c r="M28" s="1170"/>
      <c r="N28" s="1235"/>
      <c r="O28" s="2553"/>
      <c r="P28" s="1178"/>
      <c r="Q28" s="1255"/>
      <c r="R28" s="1179"/>
      <c r="S28" s="1321"/>
      <c r="T28" s="1180"/>
      <c r="U28" s="1182">
        <v>2</v>
      </c>
      <c r="V28" s="1342">
        <v>5</v>
      </c>
      <c r="W28" s="1377">
        <v>8</v>
      </c>
      <c r="X28" s="1178"/>
      <c r="Y28" s="1179"/>
      <c r="Z28" s="1321"/>
      <c r="AA28" s="1178"/>
      <c r="AB28" s="1179"/>
      <c r="AC28" s="1180"/>
    </row>
    <row r="29" spans="1:29" ht="30" customHeight="1">
      <c r="A29" s="1132" t="s">
        <v>2443</v>
      </c>
      <c r="B29" s="2211">
        <v>25.1</v>
      </c>
      <c r="C29" s="2134" t="s">
        <v>1667</v>
      </c>
      <c r="D29" s="1238" t="s">
        <v>2431</v>
      </c>
      <c r="E29" s="1658">
        <v>0</v>
      </c>
      <c r="F29" s="1130"/>
      <c r="G29" s="1238">
        <f>IF(E29=0,0,IF(F29="Simple",U29,(IF(F29="Standard",V29,(IF(F29="Complex",W29,0))))))</f>
        <v>0</v>
      </c>
      <c r="H29" s="1221">
        <v>0</v>
      </c>
      <c r="I29" s="1221">
        <v>0</v>
      </c>
      <c r="J29" s="1221">
        <v>0</v>
      </c>
      <c r="K29" s="1245"/>
      <c r="L29" s="2558"/>
      <c r="M29" s="1170"/>
      <c r="N29" s="1235"/>
      <c r="O29" s="2213">
        <v>25.1</v>
      </c>
      <c r="P29" s="1178"/>
      <c r="Q29" s="1255"/>
      <c r="R29" s="1179"/>
      <c r="S29" s="1321"/>
      <c r="T29" s="1180"/>
      <c r="U29" s="1182">
        <v>8</v>
      </c>
      <c r="V29" s="1342">
        <v>12</v>
      </c>
      <c r="W29" s="1377">
        <v>16</v>
      </c>
      <c r="X29" s="1178"/>
      <c r="Y29" s="1179"/>
      <c r="Z29" s="1321"/>
      <c r="AA29" s="1178"/>
      <c r="AB29" s="1179"/>
      <c r="AC29" s="1180"/>
    </row>
    <row r="30" spans="1:29" ht="30" customHeight="1">
      <c r="A30" s="1132" t="s">
        <v>2444</v>
      </c>
      <c r="B30" s="2212"/>
      <c r="C30" s="2136"/>
      <c r="D30" s="1238" t="s">
        <v>85</v>
      </c>
      <c r="E30" s="1658">
        <v>0</v>
      </c>
      <c r="F30" s="1130"/>
      <c r="G30" s="1238">
        <f>IF(E30=0,0,IF(F30="Simple",U30,(IF(F30="Standard",V30,(IF(F30="Complex",W30,0))))))</f>
        <v>0</v>
      </c>
      <c r="H30" s="1221">
        <v>0</v>
      </c>
      <c r="I30" s="1221">
        <v>0</v>
      </c>
      <c r="J30" s="1221">
        <v>0</v>
      </c>
      <c r="K30" s="1245"/>
      <c r="L30" s="2558"/>
      <c r="M30" s="1170"/>
      <c r="N30" s="1235"/>
      <c r="O30" s="2213"/>
      <c r="P30" s="1178"/>
      <c r="Q30" s="1255"/>
      <c r="R30" s="1179"/>
      <c r="S30" s="1321"/>
      <c r="T30" s="1180"/>
      <c r="U30" s="1255">
        <v>8</v>
      </c>
      <c r="V30" s="1179">
        <v>24</v>
      </c>
      <c r="W30" s="1321">
        <v>40</v>
      </c>
      <c r="X30" s="1178"/>
      <c r="Y30" s="1179"/>
      <c r="Z30" s="1321"/>
      <c r="AA30" s="1178"/>
      <c r="AB30" s="1179"/>
      <c r="AC30" s="1180"/>
    </row>
    <row r="31" spans="1:29" ht="30" customHeight="1">
      <c r="A31" s="1132" t="s">
        <v>2445</v>
      </c>
      <c r="B31" s="1583">
        <v>25.11</v>
      </c>
      <c r="C31" s="1454" t="s">
        <v>1668</v>
      </c>
      <c r="D31" s="1238" t="s">
        <v>85</v>
      </c>
      <c r="E31" s="1658">
        <v>0</v>
      </c>
      <c r="F31" s="1130"/>
      <c r="G31" s="1644">
        <f>IF(E31=0,0,IF(F31="Simple",U31,(IF(F31="Standard",V31,(IF(F31="Complex",W31,0))))))</f>
        <v>0</v>
      </c>
      <c r="H31" s="1221">
        <v>0</v>
      </c>
      <c r="I31" s="1221">
        <v>0</v>
      </c>
      <c r="J31" s="1221">
        <v>0</v>
      </c>
      <c r="K31" s="1245"/>
      <c r="L31" s="2558"/>
      <c r="M31" s="1170"/>
      <c r="N31" s="1235"/>
      <c r="O31" s="1238">
        <v>25.11</v>
      </c>
      <c r="P31" s="1178"/>
      <c r="Q31" s="1255"/>
      <c r="R31" s="1179"/>
      <c r="S31" s="1321"/>
      <c r="T31" s="1180"/>
      <c r="U31" s="1255">
        <v>80</v>
      </c>
      <c r="V31" s="1179">
        <v>120</v>
      </c>
      <c r="W31" s="1321">
        <v>160</v>
      </c>
      <c r="X31" s="1178"/>
      <c r="Y31" s="1179"/>
      <c r="Z31" s="1321"/>
      <c r="AA31" s="1178"/>
      <c r="AB31" s="1179"/>
      <c r="AC31" s="1180"/>
    </row>
    <row r="32" spans="1:29" ht="30" customHeight="1">
      <c r="A32" s="1132" t="s">
        <v>2446</v>
      </c>
      <c r="B32" s="1453">
        <v>25.12</v>
      </c>
      <c r="C32" s="1627" t="s">
        <v>2603</v>
      </c>
      <c r="D32" s="1238" t="s">
        <v>85</v>
      </c>
      <c r="E32" s="1269">
        <v>0</v>
      </c>
      <c r="F32" s="1911" t="str">
        <f>IF($F$11=0,"",$F$11)</f>
        <v/>
      </c>
      <c r="G32" s="1238">
        <f>IF(E32=0,0,IF(F32="Low",Q32,(IF(F32="Mid",R32,(IF(F32="Upper",S32,0))))))</f>
        <v>0</v>
      </c>
      <c r="H32" s="1221">
        <v>0</v>
      </c>
      <c r="I32" s="1221">
        <v>0</v>
      </c>
      <c r="J32" s="1221">
        <v>0</v>
      </c>
      <c r="K32" s="1245"/>
      <c r="L32" s="2558"/>
      <c r="M32" s="1170"/>
      <c r="N32" s="1235"/>
      <c r="O32" s="1238">
        <v>25.12</v>
      </c>
      <c r="P32" s="1178"/>
      <c r="Q32" s="1255">
        <v>20</v>
      </c>
      <c r="R32" s="1179">
        <v>24</v>
      </c>
      <c r="S32" s="1321">
        <v>28</v>
      </c>
      <c r="T32" s="1180"/>
      <c r="U32" s="1182"/>
      <c r="V32" s="1342"/>
      <c r="W32" s="1377"/>
      <c r="X32" s="1178"/>
      <c r="Y32" s="1179"/>
      <c r="Z32" s="1321"/>
      <c r="AA32" s="1178"/>
      <c r="AB32" s="1179"/>
      <c r="AC32" s="1180"/>
    </row>
    <row r="33" spans="1:29" ht="30" customHeight="1">
      <c r="A33" s="1132" t="s">
        <v>2447</v>
      </c>
      <c r="B33" s="2246">
        <v>25.13</v>
      </c>
      <c r="C33" s="2134" t="s">
        <v>691</v>
      </c>
      <c r="D33" s="1238" t="s">
        <v>2236</v>
      </c>
      <c r="E33" s="1092">
        <v>0</v>
      </c>
      <c r="F33" s="1911" t="str">
        <f>IF($F$11=0,"",$F$11)</f>
        <v/>
      </c>
      <c r="G33" s="1238">
        <f>IF(E33=0,0,E33*IF(F33="Low",Q33,(IF(F33="Mid",R33,(IF(F33="Upper",S33,0))))))</f>
        <v>0</v>
      </c>
      <c r="H33" s="1221">
        <v>0</v>
      </c>
      <c r="I33" s="1221">
        <v>0</v>
      </c>
      <c r="J33" s="1221">
        <v>0</v>
      </c>
      <c r="K33" s="1245"/>
      <c r="L33" s="2558"/>
      <c r="M33" s="1170"/>
      <c r="N33" s="1235"/>
      <c r="O33" s="2553">
        <v>25.13</v>
      </c>
      <c r="P33" s="1178"/>
      <c r="Q33" s="1255">
        <v>2</v>
      </c>
      <c r="R33" s="1179">
        <v>5</v>
      </c>
      <c r="S33" s="1321">
        <v>8</v>
      </c>
      <c r="T33" s="1180"/>
      <c r="U33" s="1182"/>
      <c r="V33" s="1342"/>
      <c r="W33" s="1377"/>
      <c r="X33" s="1178"/>
      <c r="Y33" s="1179"/>
      <c r="Z33" s="1321"/>
      <c r="AA33" s="1178"/>
      <c r="AB33" s="1179"/>
      <c r="AC33" s="1180"/>
    </row>
    <row r="34" spans="1:29" ht="30" customHeight="1">
      <c r="A34" s="1132" t="s">
        <v>2448</v>
      </c>
      <c r="B34" s="2248"/>
      <c r="C34" s="2136"/>
      <c r="D34" s="1238" t="s">
        <v>2238</v>
      </c>
      <c r="E34" s="1092">
        <v>0</v>
      </c>
      <c r="F34" s="1911" t="str">
        <f>IF($F$11=0,"",$F$11)</f>
        <v/>
      </c>
      <c r="G34" s="1238">
        <f>IF(E34=0,0,E34*IF(F34="Low",Q34,(IF(F34="Mid",R34,(IF(F34="Upper",S34,0))))))</f>
        <v>0</v>
      </c>
      <c r="H34" s="1221">
        <v>0</v>
      </c>
      <c r="I34" s="1221">
        <v>0</v>
      </c>
      <c r="J34" s="1221">
        <v>0</v>
      </c>
      <c r="K34" s="1245"/>
      <c r="L34" s="2558"/>
      <c r="M34" s="1170"/>
      <c r="N34" s="1235"/>
      <c r="O34" s="2553"/>
      <c r="P34" s="1178"/>
      <c r="Q34" s="1255">
        <v>2</v>
      </c>
      <c r="R34" s="1179">
        <v>4</v>
      </c>
      <c r="S34" s="1321">
        <v>6</v>
      </c>
      <c r="T34" s="1180"/>
      <c r="U34" s="1182"/>
      <c r="V34" s="1342"/>
      <c r="W34" s="1377"/>
      <c r="X34" s="1178"/>
      <c r="Y34" s="1179"/>
      <c r="Z34" s="1321"/>
      <c r="AA34" s="1178"/>
      <c r="AB34" s="1179"/>
      <c r="AC34" s="1180"/>
    </row>
    <row r="35" spans="1:29" ht="30" customHeight="1">
      <c r="A35" s="1132" t="s">
        <v>2449</v>
      </c>
      <c r="B35" s="1583">
        <v>25.14</v>
      </c>
      <c r="C35" s="369" t="s">
        <v>2240</v>
      </c>
      <c r="D35" s="1238" t="s">
        <v>2241</v>
      </c>
      <c r="E35" s="1092">
        <v>0</v>
      </c>
      <c r="F35" s="1157"/>
      <c r="G35" s="1166">
        <f>IF(E35=0,0,E35*X35)</f>
        <v>0</v>
      </c>
      <c r="H35" s="1221">
        <v>0</v>
      </c>
      <c r="I35" s="1221">
        <v>0</v>
      </c>
      <c r="J35" s="1221">
        <v>0</v>
      </c>
      <c r="K35" s="1245"/>
      <c r="L35" s="2558"/>
      <c r="M35" s="1170"/>
      <c r="N35" s="1235"/>
      <c r="O35" s="1238">
        <v>25.14</v>
      </c>
      <c r="P35" s="1178"/>
      <c r="Q35" s="1255"/>
      <c r="R35" s="1179"/>
      <c r="S35" s="1321"/>
      <c r="T35" s="1180"/>
      <c r="U35" s="1182"/>
      <c r="V35" s="1342"/>
      <c r="W35" s="1377"/>
      <c r="X35" s="1178">
        <v>6</v>
      </c>
      <c r="Y35" s="1179"/>
      <c r="Z35" s="1321"/>
      <c r="AA35" s="1178"/>
      <c r="AB35" s="1179"/>
      <c r="AC35" s="1180"/>
    </row>
    <row r="36" spans="1:29" ht="30" customHeight="1" thickBot="1">
      <c r="A36" s="1132" t="s">
        <v>2450</v>
      </c>
      <c r="B36" s="1583">
        <v>25.15</v>
      </c>
      <c r="C36" s="1156" t="s">
        <v>1669</v>
      </c>
      <c r="D36" s="1238" t="s">
        <v>85</v>
      </c>
      <c r="E36" s="1164"/>
      <c r="F36" s="1164"/>
      <c r="G36" s="1224">
        <v>0</v>
      </c>
      <c r="H36" s="1224">
        <v>0</v>
      </c>
      <c r="I36" s="1221">
        <v>0</v>
      </c>
      <c r="J36" s="1221">
        <v>0</v>
      </c>
      <c r="K36" s="1245"/>
      <c r="L36" s="2558"/>
      <c r="M36" s="1170"/>
      <c r="N36" s="1235"/>
      <c r="O36" s="1238">
        <v>25.15</v>
      </c>
      <c r="P36" s="1178"/>
      <c r="Q36" s="1255"/>
      <c r="R36" s="1179"/>
      <c r="S36" s="1321"/>
      <c r="T36" s="1180"/>
      <c r="U36" s="1182"/>
      <c r="V36" s="1342"/>
      <c r="W36" s="1381"/>
      <c r="X36" s="1182"/>
      <c r="Y36" s="1258"/>
      <c r="Z36" s="1319"/>
      <c r="AA36" s="1182"/>
      <c r="AB36" s="1258"/>
      <c r="AC36" s="1259"/>
    </row>
    <row r="37" spans="1:29" ht="19.2" customHeight="1" thickBot="1">
      <c r="B37" s="2208" t="s">
        <v>1686</v>
      </c>
      <c r="C37" s="2209"/>
      <c r="D37" s="2209"/>
      <c r="E37" s="2277"/>
      <c r="F37" s="2277"/>
      <c r="G37" s="1655">
        <f>SUM(G12:G36)</f>
        <v>0</v>
      </c>
      <c r="H37" s="1868">
        <f>SUM(H12:H36)</f>
        <v>0</v>
      </c>
      <c r="I37" s="1655">
        <f>SUM(I12:I36)</f>
        <v>0</v>
      </c>
      <c r="J37" s="1655">
        <f>SUM(J12:J36)</f>
        <v>0</v>
      </c>
      <c r="K37" s="1869"/>
      <c r="L37" s="2214" t="s">
        <v>1868</v>
      </c>
      <c r="M37" s="1201"/>
      <c r="N37" s="1170"/>
      <c r="O37" s="1170"/>
      <c r="P37" s="1172"/>
      <c r="Q37" s="1235"/>
      <c r="R37" s="1235"/>
      <c r="S37" s="1235"/>
      <c r="T37" s="1235"/>
      <c r="U37" s="1172"/>
      <c r="V37" s="1172"/>
      <c r="W37" s="1172"/>
      <c r="X37" s="1262"/>
      <c r="Y37" s="1262"/>
      <c r="Z37" s="1262"/>
      <c r="AA37" s="1262"/>
      <c r="AB37" s="1262"/>
      <c r="AC37" s="1384"/>
    </row>
    <row r="38" spans="1:29" ht="30" customHeight="1">
      <c r="A38" s="1132" t="s">
        <v>2451</v>
      </c>
      <c r="B38" s="1162">
        <v>25.16</v>
      </c>
      <c r="C38" s="1217" t="s">
        <v>307</v>
      </c>
      <c r="D38" s="1098" t="s">
        <v>85</v>
      </c>
      <c r="E38" s="1240">
        <v>1</v>
      </c>
      <c r="F38" s="1375">
        <v>0.05</v>
      </c>
      <c r="G38" s="1607">
        <f>IF($E38=0,0,ROUNDUP($F38*G$37,0))</f>
        <v>0</v>
      </c>
      <c r="H38" s="1607">
        <f t="shared" ref="H38:J39" si="0">IF($E38=0,0,ROUNDUP($F38*H$37,0))</f>
        <v>0</v>
      </c>
      <c r="I38" s="1607">
        <f t="shared" si="0"/>
        <v>0</v>
      </c>
      <c r="J38" s="1090">
        <f t="shared" si="0"/>
        <v>0</v>
      </c>
      <c r="K38" s="1109"/>
      <c r="L38" s="2215"/>
      <c r="M38" s="1201"/>
      <c r="N38" s="1170"/>
      <c r="O38" s="1281">
        <v>25.16</v>
      </c>
      <c r="P38" s="1360"/>
      <c r="Q38" s="1256"/>
      <c r="R38" s="1234"/>
      <c r="S38" s="1342"/>
      <c r="T38" s="1181"/>
      <c r="U38" s="1182"/>
      <c r="V38" s="1342"/>
      <c r="W38" s="1383"/>
      <c r="X38" s="1870"/>
      <c r="Y38" s="1263"/>
      <c r="Z38" s="1322"/>
      <c r="AA38" s="1178"/>
      <c r="AB38" s="1263"/>
      <c r="AC38" s="1264"/>
    </row>
    <row r="39" spans="1:29" ht="30" customHeight="1">
      <c r="A39" s="1132" t="s">
        <v>2452</v>
      </c>
      <c r="B39" s="1687">
        <v>25.17</v>
      </c>
      <c r="C39" s="1218" t="s">
        <v>169</v>
      </c>
      <c r="D39" s="1238" t="s">
        <v>85</v>
      </c>
      <c r="E39" s="1221">
        <v>1</v>
      </c>
      <c r="F39" s="1665">
        <v>0.05</v>
      </c>
      <c r="G39" s="1649">
        <f>IF($E39=0,0,ROUNDUP($F39*G$37,0))</f>
        <v>0</v>
      </c>
      <c r="H39" s="1649">
        <f t="shared" si="0"/>
        <v>0</v>
      </c>
      <c r="I39" s="1649">
        <f t="shared" si="0"/>
        <v>0</v>
      </c>
      <c r="J39" s="1646">
        <f t="shared" si="0"/>
        <v>0</v>
      </c>
      <c r="K39" s="1245"/>
      <c r="L39" s="2215"/>
      <c r="M39" s="1201"/>
      <c r="N39" s="1170"/>
      <c r="O39" s="1281">
        <v>25.17</v>
      </c>
      <c r="P39" s="1360"/>
      <c r="Q39" s="1256"/>
      <c r="R39" s="1234"/>
      <c r="S39" s="1342"/>
      <c r="T39" s="1181"/>
      <c r="U39" s="1182"/>
      <c r="V39" s="1342"/>
      <c r="W39" s="1383"/>
      <c r="X39" s="1870"/>
      <c r="Y39" s="1263"/>
      <c r="Z39" s="1322"/>
      <c r="AA39" s="1178"/>
      <c r="AB39" s="1263"/>
      <c r="AC39" s="1264"/>
    </row>
    <row r="40" spans="1:29" ht="30" customHeight="1">
      <c r="A40" s="1132" t="s">
        <v>2453</v>
      </c>
      <c r="B40" s="2350">
        <v>25.18</v>
      </c>
      <c r="C40" s="2134" t="s">
        <v>2454</v>
      </c>
      <c r="D40" s="1644" t="s">
        <v>2135</v>
      </c>
      <c r="E40" s="1238">
        <f>D58</f>
        <v>0</v>
      </c>
      <c r="F40" s="1455"/>
      <c r="G40" s="1649">
        <f>(E40*X40)</f>
        <v>0</v>
      </c>
      <c r="H40" s="1093">
        <v>0</v>
      </c>
      <c r="I40" s="1093">
        <v>0</v>
      </c>
      <c r="J40" s="1093">
        <v>0</v>
      </c>
      <c r="K40" s="1357"/>
      <c r="L40" s="2215"/>
      <c r="M40" s="1201"/>
      <c r="N40" s="1170"/>
      <c r="O40" s="2281">
        <v>25.18</v>
      </c>
      <c r="P40" s="1360"/>
      <c r="Q40" s="1256"/>
      <c r="R40" s="1234"/>
      <c r="S40" s="1342"/>
      <c r="T40" s="1181"/>
      <c r="U40" s="1182"/>
      <c r="V40" s="1342"/>
      <c r="W40" s="1383"/>
      <c r="X40" s="1178">
        <v>2</v>
      </c>
      <c r="Y40" s="1263"/>
      <c r="Z40" s="1322"/>
      <c r="AA40" s="1178"/>
      <c r="AB40" s="1263"/>
      <c r="AC40" s="1264"/>
    </row>
    <row r="41" spans="1:29" ht="30" customHeight="1">
      <c r="A41" s="1132" t="s">
        <v>2455</v>
      </c>
      <c r="B41" s="2350"/>
      <c r="C41" s="2136"/>
      <c r="D41" s="1644" t="s">
        <v>2250</v>
      </c>
      <c r="E41" s="1455"/>
      <c r="F41" s="1455"/>
      <c r="G41" s="1871">
        <f>E58</f>
        <v>0</v>
      </c>
      <c r="H41" s="1093">
        <v>0</v>
      </c>
      <c r="I41" s="1093">
        <v>0</v>
      </c>
      <c r="J41" s="1093">
        <v>0</v>
      </c>
      <c r="K41" s="1872"/>
      <c r="L41" s="2215"/>
      <c r="M41" s="1201"/>
      <c r="N41" s="1170"/>
      <c r="O41" s="2282"/>
      <c r="P41" s="1360"/>
      <c r="Q41" s="1256"/>
      <c r="R41" s="1234"/>
      <c r="S41" s="1342"/>
      <c r="T41" s="1181"/>
      <c r="U41" s="1182"/>
      <c r="V41" s="1342"/>
      <c r="W41" s="1383"/>
      <c r="X41" s="1178"/>
      <c r="Y41" s="1263"/>
      <c r="Z41" s="1322"/>
      <c r="AA41" s="1178"/>
      <c r="AB41" s="1263"/>
      <c r="AC41" s="1264"/>
    </row>
    <row r="42" spans="1:29" ht="30" customHeight="1" thickBot="1">
      <c r="A42" s="1132" t="s">
        <v>2456</v>
      </c>
      <c r="B42" s="1662">
        <v>25.19</v>
      </c>
      <c r="C42" s="1225" t="s">
        <v>2252</v>
      </c>
      <c r="D42" s="1099" t="s">
        <v>85</v>
      </c>
      <c r="E42" s="1164"/>
      <c r="F42" s="1164"/>
      <c r="G42" s="1099">
        <f>G66</f>
        <v>0</v>
      </c>
      <c r="H42" s="1096">
        <v>0</v>
      </c>
      <c r="I42" s="1096">
        <v>0</v>
      </c>
      <c r="J42" s="1096">
        <v>0</v>
      </c>
      <c r="K42" s="1110"/>
      <c r="L42" s="2215"/>
      <c r="M42" s="1201"/>
      <c r="N42" s="1170"/>
      <c r="O42" s="1659">
        <v>25.19</v>
      </c>
      <c r="P42" s="1360"/>
      <c r="Q42" s="1256"/>
      <c r="R42" s="1234"/>
      <c r="S42" s="1342"/>
      <c r="T42" s="1181"/>
      <c r="U42" s="1182"/>
      <c r="V42" s="1342"/>
      <c r="W42" s="1383"/>
      <c r="X42" s="1178"/>
      <c r="Y42" s="1263"/>
      <c r="Z42" s="1322"/>
      <c r="AA42" s="1178"/>
      <c r="AB42" s="1263"/>
      <c r="AC42" s="1264"/>
    </row>
    <row r="43" spans="1:29" ht="19.2" customHeight="1" thickBot="1">
      <c r="B43" s="2208" t="s">
        <v>2457</v>
      </c>
      <c r="C43" s="2209"/>
      <c r="D43" s="2209"/>
      <c r="E43" s="2277"/>
      <c r="F43" s="2277"/>
      <c r="G43" s="1158">
        <f>SUM(G38:G42)</f>
        <v>0</v>
      </c>
      <c r="H43" s="1158">
        <f t="shared" ref="H43:J43" si="1">SUM(H38:H42)</f>
        <v>0</v>
      </c>
      <c r="I43" s="1158">
        <f t="shared" si="1"/>
        <v>0</v>
      </c>
      <c r="J43" s="1158">
        <f t="shared" si="1"/>
        <v>0</v>
      </c>
      <c r="K43" s="1457"/>
      <c r="L43" s="2216"/>
      <c r="M43" s="1201"/>
      <c r="N43" s="1170"/>
      <c r="O43" s="1170"/>
      <c r="P43" s="1172"/>
      <c r="Q43" s="1235"/>
      <c r="R43" s="1235"/>
      <c r="S43" s="1235"/>
      <c r="T43" s="1235"/>
      <c r="U43" s="1172"/>
      <c r="V43" s="1172"/>
      <c r="W43" s="1172"/>
      <c r="X43" s="1262"/>
      <c r="Y43" s="1262"/>
      <c r="Z43" s="1262"/>
      <c r="AA43" s="1262"/>
      <c r="AB43" s="1262"/>
      <c r="AC43" s="1384"/>
    </row>
    <row r="44" spans="1:29" ht="30" customHeight="1" thickBot="1">
      <c r="A44" s="1132" t="s">
        <v>2458</v>
      </c>
      <c r="B44" s="1162">
        <v>25.2</v>
      </c>
      <c r="C44" s="1217" t="s">
        <v>78</v>
      </c>
      <c r="D44" s="1238" t="s">
        <v>85</v>
      </c>
      <c r="E44" s="1697">
        <v>1</v>
      </c>
      <c r="F44" s="1375">
        <v>0.03</v>
      </c>
      <c r="G44" s="1699">
        <f>IF($E44=0,0,ROUNDUP((G$37+G$43)*$F$44,0))</f>
        <v>0</v>
      </c>
      <c r="H44" s="1699">
        <f t="shared" ref="H44:J44" si="2">IF($E44=0,0,ROUNDUP((H$37+H$43)*$F$44,0))</f>
        <v>0</v>
      </c>
      <c r="I44" s="1699">
        <f t="shared" si="2"/>
        <v>0</v>
      </c>
      <c r="J44" s="1932">
        <f t="shared" si="2"/>
        <v>0</v>
      </c>
      <c r="K44" s="1109"/>
      <c r="M44" s="1201"/>
      <c r="N44" s="1170"/>
      <c r="O44" s="1281">
        <v>25.2</v>
      </c>
      <c r="P44" s="1360"/>
      <c r="Q44" s="1256"/>
      <c r="R44" s="1234"/>
      <c r="S44" s="1342"/>
      <c r="T44" s="1181"/>
      <c r="U44" s="1182"/>
      <c r="V44" s="1342"/>
      <c r="W44" s="1383"/>
      <c r="X44" s="1870"/>
      <c r="Y44" s="1263"/>
      <c r="Z44" s="1322"/>
      <c r="AA44" s="1178"/>
      <c r="AB44" s="1263"/>
      <c r="AC44" s="1264"/>
    </row>
    <row r="45" spans="1:29" ht="19.2" customHeight="1" thickBot="1">
      <c r="B45" s="2208" t="s">
        <v>2459</v>
      </c>
      <c r="C45" s="2209"/>
      <c r="D45" s="2209"/>
      <c r="E45" s="2209"/>
      <c r="F45" s="2209"/>
      <c r="G45" s="1107">
        <f>G37+G43+G44</f>
        <v>0</v>
      </c>
      <c r="H45" s="1107">
        <f t="shared" ref="H45:J45" si="3">H37+H43+H44</f>
        <v>0</v>
      </c>
      <c r="I45" s="1107">
        <f t="shared" si="3"/>
        <v>0</v>
      </c>
      <c r="J45" s="1107">
        <f t="shared" si="3"/>
        <v>0</v>
      </c>
      <c r="K45" s="1227"/>
      <c r="M45" s="1170"/>
      <c r="N45" s="1170"/>
      <c r="O45" s="1170"/>
      <c r="P45" s="1170"/>
      <c r="Q45" s="1170"/>
      <c r="R45" s="1170"/>
      <c r="S45" s="1170"/>
      <c r="T45" s="1170"/>
      <c r="U45" s="1170"/>
      <c r="V45" s="1170"/>
      <c r="W45" s="1170"/>
      <c r="X45" s="1231"/>
      <c r="Y45" s="1231"/>
      <c r="Z45" s="1231"/>
      <c r="AA45" s="1231"/>
      <c r="AB45" s="1231"/>
      <c r="AC45" s="1231"/>
    </row>
    <row r="46" spans="1:29">
      <c r="J46" s="1703" t="s">
        <v>1858</v>
      </c>
    </row>
    <row r="47" spans="1:29" ht="16.2" thickBot="1"/>
    <row r="48" spans="1:29" ht="31.8" thickBot="1">
      <c r="C48" s="1706" t="s">
        <v>82</v>
      </c>
      <c r="D48" s="1707" t="s">
        <v>2140</v>
      </c>
      <c r="E48" s="1708" t="s">
        <v>2255</v>
      </c>
      <c r="F48" s="1707" t="s">
        <v>2141</v>
      </c>
      <c r="G48" s="2292" t="s">
        <v>1823</v>
      </c>
      <c r="H48" s="2293"/>
      <c r="I48" s="2293"/>
      <c r="J48" s="2294"/>
      <c r="K48" s="1175"/>
      <c r="L48" s="1175"/>
      <c r="M48" s="1175"/>
    </row>
    <row r="49" spans="1:34" ht="16.2" customHeight="1">
      <c r="C49" s="1721" t="s">
        <v>847</v>
      </c>
      <c r="D49" s="1844">
        <v>0</v>
      </c>
      <c r="E49" s="1844">
        <v>0</v>
      </c>
      <c r="F49" s="1844">
        <v>0</v>
      </c>
      <c r="G49" s="2594"/>
      <c r="H49" s="2594"/>
      <c r="I49" s="2594"/>
      <c r="J49" s="2595"/>
      <c r="X49" s="1089"/>
      <c r="Y49" s="1089"/>
    </row>
    <row r="50" spans="1:34" s="1104" customFormat="1">
      <c r="A50" s="1105"/>
      <c r="B50" s="1112"/>
      <c r="C50" s="1712" t="s">
        <v>1034</v>
      </c>
      <c r="D50" s="1713">
        <v>0</v>
      </c>
      <c r="E50" s="1713">
        <v>0</v>
      </c>
      <c r="F50" s="1713">
        <v>0</v>
      </c>
      <c r="G50" s="2187"/>
      <c r="H50" s="2187"/>
      <c r="I50" s="2187"/>
      <c r="J50" s="2188"/>
      <c r="K50" s="1105"/>
      <c r="L50" s="1105"/>
      <c r="M50" s="366"/>
      <c r="N50" s="366"/>
      <c r="O50" s="366"/>
      <c r="P50" s="366"/>
      <c r="Q50" s="366"/>
      <c r="R50" s="366"/>
      <c r="S50" s="366"/>
      <c r="T50" s="366"/>
      <c r="U50" s="366"/>
      <c r="V50" s="366"/>
      <c r="W50" s="366"/>
      <c r="X50" s="1089"/>
      <c r="Y50" s="1089"/>
      <c r="AD50" s="1105"/>
      <c r="AE50" s="1105"/>
      <c r="AF50" s="1105"/>
      <c r="AG50" s="1105"/>
      <c r="AH50" s="1105"/>
    </row>
    <row r="51" spans="1:34" s="1104" customFormat="1">
      <c r="A51" s="1105"/>
      <c r="B51" s="1112"/>
      <c r="C51" s="1712" t="s">
        <v>1040</v>
      </c>
      <c r="D51" s="1713">
        <v>0</v>
      </c>
      <c r="E51" s="1713">
        <v>0</v>
      </c>
      <c r="F51" s="1713">
        <v>0</v>
      </c>
      <c r="G51" s="2187"/>
      <c r="H51" s="2187"/>
      <c r="I51" s="2187"/>
      <c r="J51" s="2188"/>
      <c r="K51" s="1105"/>
      <c r="L51" s="1105"/>
      <c r="M51" s="366"/>
      <c r="N51" s="366"/>
      <c r="O51" s="366"/>
      <c r="P51" s="366"/>
      <c r="Q51" s="366"/>
      <c r="R51" s="366"/>
      <c r="S51" s="366"/>
      <c r="T51" s="366"/>
      <c r="U51" s="366"/>
      <c r="V51" s="366"/>
      <c r="W51" s="366"/>
      <c r="X51" s="1089"/>
      <c r="Y51" s="1089"/>
      <c r="AD51" s="1105"/>
      <c r="AE51" s="1105"/>
      <c r="AF51" s="1105"/>
      <c r="AG51" s="1105"/>
      <c r="AH51" s="1105"/>
    </row>
    <row r="52" spans="1:34" s="1104" customFormat="1">
      <c r="A52" s="1105"/>
      <c r="B52" s="1112"/>
      <c r="C52" s="1712" t="s">
        <v>1041</v>
      </c>
      <c r="D52" s="1713">
        <v>0</v>
      </c>
      <c r="E52" s="1713">
        <v>0</v>
      </c>
      <c r="F52" s="1713">
        <v>0</v>
      </c>
      <c r="G52" s="2187"/>
      <c r="H52" s="2187"/>
      <c r="I52" s="2187"/>
      <c r="J52" s="2188"/>
      <c r="K52" s="1105"/>
      <c r="L52" s="1105"/>
      <c r="M52" s="366"/>
      <c r="N52" s="366"/>
      <c r="O52" s="366"/>
      <c r="P52" s="366"/>
      <c r="Q52" s="366"/>
      <c r="R52" s="366"/>
      <c r="S52" s="366"/>
      <c r="T52" s="366"/>
      <c r="U52" s="366"/>
      <c r="V52" s="366"/>
      <c r="W52" s="366"/>
      <c r="X52" s="1089"/>
      <c r="Y52" s="1089"/>
      <c r="AD52" s="1105"/>
      <c r="AE52" s="1105"/>
      <c r="AF52" s="1105"/>
      <c r="AG52" s="1105"/>
      <c r="AH52" s="1105"/>
    </row>
    <row r="53" spans="1:34" s="1104" customFormat="1">
      <c r="A53" s="1105"/>
      <c r="B53" s="1112"/>
      <c r="C53" s="1712" t="s">
        <v>1042</v>
      </c>
      <c r="D53" s="1713">
        <v>0</v>
      </c>
      <c r="E53" s="1713">
        <v>0</v>
      </c>
      <c r="F53" s="1713">
        <v>0</v>
      </c>
      <c r="G53" s="2187"/>
      <c r="H53" s="2187"/>
      <c r="I53" s="2187"/>
      <c r="J53" s="2188"/>
      <c r="K53" s="1105"/>
      <c r="L53" s="1105"/>
      <c r="M53" s="366"/>
      <c r="N53" s="366"/>
      <c r="O53" s="366"/>
      <c r="P53" s="366"/>
      <c r="Q53" s="366"/>
      <c r="R53" s="366"/>
      <c r="S53" s="366"/>
      <c r="T53" s="366"/>
      <c r="U53" s="366"/>
      <c r="V53" s="366"/>
      <c r="W53" s="366"/>
      <c r="X53" s="1089"/>
      <c r="Y53" s="1089"/>
      <c r="AD53" s="1105"/>
      <c r="AE53" s="1105"/>
      <c r="AF53" s="1105"/>
      <c r="AG53" s="1105"/>
      <c r="AH53" s="1105"/>
    </row>
    <row r="54" spans="1:34" s="1104" customFormat="1" ht="16.2" thickBot="1">
      <c r="A54" s="1105"/>
      <c r="B54" s="1112"/>
      <c r="C54" s="1714" t="s">
        <v>231</v>
      </c>
      <c r="D54" s="1715">
        <v>0</v>
      </c>
      <c r="E54" s="1715">
        <v>0</v>
      </c>
      <c r="F54" s="1715">
        <v>0</v>
      </c>
      <c r="G54" s="2206"/>
      <c r="H54" s="2206"/>
      <c r="I54" s="2206"/>
      <c r="J54" s="2207"/>
      <c r="K54" s="1105"/>
      <c r="L54" s="1105"/>
      <c r="M54" s="366"/>
      <c r="N54" s="366"/>
      <c r="O54" s="366"/>
      <c r="P54" s="366"/>
      <c r="Q54" s="366"/>
      <c r="R54" s="366"/>
      <c r="S54" s="366"/>
      <c r="T54" s="366"/>
      <c r="U54" s="366"/>
      <c r="V54" s="366"/>
      <c r="W54" s="366"/>
      <c r="X54" s="1089"/>
      <c r="Y54" s="1089"/>
      <c r="AD54" s="1105"/>
      <c r="AE54" s="1105"/>
      <c r="AF54" s="1105"/>
      <c r="AG54" s="1105"/>
      <c r="AH54" s="1105"/>
    </row>
    <row r="55" spans="1:34" s="1104" customFormat="1" ht="16.2" thickBot="1">
      <c r="A55" s="1105"/>
      <c r="B55" s="1112"/>
      <c r="C55" s="1717" t="s">
        <v>238</v>
      </c>
      <c r="D55" s="1718">
        <f>SUM(D49:D54)</f>
        <v>0</v>
      </c>
      <c r="E55" s="1718">
        <f>SUM(E49:E54)</f>
        <v>0</v>
      </c>
      <c r="F55" s="1719">
        <f>SUM(F49:F54)</f>
        <v>0</v>
      </c>
      <c r="G55" s="2351"/>
      <c r="H55" s="2351"/>
      <c r="I55" s="2351"/>
      <c r="J55" s="2351"/>
      <c r="K55" s="1105"/>
      <c r="L55" s="1105"/>
      <c r="M55" s="366"/>
      <c r="N55" s="366"/>
      <c r="O55" s="366"/>
      <c r="P55" s="366"/>
      <c r="Q55" s="366"/>
      <c r="R55" s="366"/>
      <c r="S55" s="366"/>
      <c r="T55" s="366"/>
      <c r="U55" s="366"/>
      <c r="V55" s="366"/>
      <c r="W55" s="366"/>
      <c r="X55" s="1089"/>
      <c r="Y55" s="1089"/>
      <c r="AD55" s="1105"/>
      <c r="AE55" s="1105"/>
      <c r="AF55" s="1105"/>
      <c r="AG55" s="1105"/>
      <c r="AH55" s="1105"/>
    </row>
    <row r="56" spans="1:34" s="1104" customFormat="1">
      <c r="A56" s="1105"/>
      <c r="B56" s="1112"/>
      <c r="C56" s="1721" t="s">
        <v>861</v>
      </c>
      <c r="D56" s="1942">
        <v>0</v>
      </c>
      <c r="E56" s="1722">
        <v>0</v>
      </c>
      <c r="F56" s="1846"/>
      <c r="G56" s="1817"/>
      <c r="H56" s="1817"/>
      <c r="I56" s="1817"/>
      <c r="J56" s="1817"/>
      <c r="K56" s="1105"/>
      <c r="L56" s="1105"/>
      <c r="M56" s="366"/>
      <c r="N56" s="366"/>
      <c r="O56" s="366"/>
      <c r="P56" s="366"/>
      <c r="Q56" s="366"/>
      <c r="R56" s="366"/>
      <c r="S56" s="366"/>
      <c r="T56" s="366"/>
      <c r="U56" s="366"/>
      <c r="V56" s="366"/>
      <c r="W56" s="366"/>
      <c r="X56" s="1089"/>
      <c r="Y56" s="1089"/>
      <c r="AD56" s="1105"/>
      <c r="AE56" s="1105"/>
      <c r="AF56" s="1105"/>
      <c r="AG56" s="1105"/>
      <c r="AH56" s="1105"/>
    </row>
    <row r="57" spans="1:34" s="1104" customFormat="1" ht="16.2" thickBot="1">
      <c r="A57" s="1105"/>
      <c r="B57" s="1112"/>
      <c r="C57" s="1873" t="s">
        <v>155</v>
      </c>
      <c r="D57" s="1946">
        <v>0</v>
      </c>
      <c r="E57" s="1874">
        <v>0</v>
      </c>
      <c r="F57" s="1846"/>
      <c r="G57" s="1817"/>
      <c r="H57" s="1817"/>
      <c r="I57" s="1817"/>
      <c r="J57" s="1817"/>
      <c r="K57" s="1105"/>
      <c r="L57" s="1105"/>
      <c r="M57" s="366"/>
      <c r="N57" s="366"/>
      <c r="O57" s="366"/>
      <c r="P57" s="366"/>
      <c r="Q57" s="366"/>
      <c r="R57" s="366"/>
      <c r="S57" s="366"/>
      <c r="T57" s="366"/>
      <c r="U57" s="366"/>
      <c r="V57" s="366"/>
      <c r="W57" s="366"/>
      <c r="X57" s="1089"/>
      <c r="Y57" s="1089"/>
      <c r="AD57" s="1105"/>
      <c r="AE57" s="1105"/>
      <c r="AF57" s="1105"/>
      <c r="AG57" s="1105"/>
      <c r="AH57" s="1105"/>
    </row>
    <row r="58" spans="1:34" s="1104" customFormat="1" ht="16.2" thickBot="1">
      <c r="A58" s="1105"/>
      <c r="B58" s="1112"/>
      <c r="C58" s="1717" t="s">
        <v>2460</v>
      </c>
      <c r="D58" s="1898">
        <f>SUM(D55:D57)</f>
        <v>0</v>
      </c>
      <c r="E58" s="1719">
        <f>SUM(E55:E57)</f>
        <v>0</v>
      </c>
      <c r="F58" s="1846"/>
      <c r="G58" s="1817"/>
      <c r="H58" s="1817"/>
      <c r="I58" s="1817"/>
      <c r="J58" s="1817"/>
      <c r="K58" s="1105"/>
      <c r="L58" s="1105"/>
      <c r="M58" s="366"/>
      <c r="N58" s="366"/>
      <c r="O58" s="366"/>
      <c r="P58" s="366"/>
      <c r="Q58" s="366"/>
      <c r="R58" s="366"/>
      <c r="S58" s="366"/>
      <c r="T58" s="366"/>
      <c r="U58" s="366"/>
      <c r="V58" s="366"/>
      <c r="W58" s="366"/>
      <c r="AD58" s="1105"/>
      <c r="AE58" s="1105"/>
      <c r="AF58" s="1105"/>
      <c r="AG58" s="1105"/>
      <c r="AH58" s="1105"/>
    </row>
    <row r="59" spans="1:34" s="1104" customFormat="1" ht="16.2" thickBot="1">
      <c r="A59" s="1105"/>
      <c r="B59" s="1112"/>
      <c r="C59" s="1113"/>
      <c r="D59" s="1113"/>
      <c r="E59" s="1112"/>
      <c r="F59" s="1875"/>
      <c r="G59" s="1875"/>
      <c r="H59" s="1115"/>
      <c r="I59" s="1115"/>
      <c r="J59" s="1105"/>
      <c r="K59" s="1105"/>
      <c r="L59" s="1105"/>
      <c r="M59" s="366"/>
      <c r="N59" s="366"/>
      <c r="O59" s="366"/>
      <c r="P59" s="366"/>
      <c r="Q59" s="366"/>
      <c r="R59" s="366"/>
      <c r="S59" s="366"/>
      <c r="T59" s="366"/>
      <c r="U59" s="366"/>
      <c r="V59" s="366"/>
      <c r="W59" s="366"/>
      <c r="AD59" s="1105"/>
      <c r="AE59" s="1105"/>
      <c r="AF59" s="1105"/>
      <c r="AG59" s="1105"/>
      <c r="AH59" s="1105"/>
    </row>
    <row r="60" spans="1:34" s="1104" customFormat="1" ht="31.8" thickBot="1">
      <c r="A60" s="1105"/>
      <c r="B60" s="1112"/>
      <c r="C60" s="1706" t="s">
        <v>133</v>
      </c>
      <c r="D60" s="1707" t="s">
        <v>2256</v>
      </c>
      <c r="E60" s="1707" t="s">
        <v>2257</v>
      </c>
      <c r="F60" s="1707" t="s">
        <v>2258</v>
      </c>
      <c r="G60" s="1709" t="s">
        <v>102</v>
      </c>
      <c r="H60" s="1115"/>
      <c r="I60" s="1115"/>
      <c r="J60" s="1105"/>
      <c r="K60" s="1105"/>
      <c r="L60" s="1105"/>
      <c r="M60" s="366"/>
      <c r="N60" s="366"/>
      <c r="O60" s="366"/>
      <c r="P60" s="366"/>
      <c r="Q60" s="366"/>
      <c r="R60" s="366"/>
      <c r="S60" s="366"/>
      <c r="T60" s="366"/>
      <c r="U60" s="366"/>
      <c r="V60" s="366"/>
      <c r="W60" s="366"/>
      <c r="AD60" s="1105"/>
      <c r="AE60" s="1105"/>
      <c r="AF60" s="1105"/>
      <c r="AG60" s="1105"/>
      <c r="AH60" s="1105"/>
    </row>
    <row r="61" spans="1:34" s="1104" customFormat="1">
      <c r="A61" s="1105"/>
      <c r="B61" s="1112"/>
      <c r="C61" s="1721" t="s">
        <v>2259</v>
      </c>
      <c r="D61" s="1844">
        <v>0</v>
      </c>
      <c r="E61" s="1844">
        <v>0</v>
      </c>
      <c r="F61" s="1844">
        <v>0</v>
      </c>
      <c r="G61" s="1929">
        <f>D61*(E61+F61)</f>
        <v>0</v>
      </c>
      <c r="H61" s="1115"/>
      <c r="I61" s="1115"/>
      <c r="J61" s="1105"/>
      <c r="K61" s="1105"/>
      <c r="L61" s="1105"/>
      <c r="M61" s="366"/>
      <c r="N61" s="366"/>
      <c r="O61" s="366"/>
      <c r="P61" s="366"/>
      <c r="Q61" s="366"/>
      <c r="R61" s="366"/>
      <c r="S61" s="366"/>
      <c r="T61" s="366"/>
      <c r="U61" s="366"/>
      <c r="V61" s="366"/>
      <c r="W61" s="366"/>
      <c r="AD61" s="1105"/>
      <c r="AE61" s="1105"/>
      <c r="AF61" s="1105"/>
      <c r="AG61" s="1105"/>
      <c r="AH61" s="1105"/>
    </row>
    <row r="62" spans="1:34" s="1104" customFormat="1">
      <c r="A62" s="1105"/>
      <c r="B62" s="1112"/>
      <c r="C62" s="1712" t="s">
        <v>2260</v>
      </c>
      <c r="D62" s="1713">
        <v>0</v>
      </c>
      <c r="E62" s="1713">
        <v>0</v>
      </c>
      <c r="F62" s="1713">
        <v>0</v>
      </c>
      <c r="G62" s="1928">
        <f t="shared" ref="G62:G65" si="4">D62*(E62+F62)</f>
        <v>0</v>
      </c>
      <c r="H62" s="1115"/>
      <c r="I62" s="1115"/>
      <c r="J62" s="1105"/>
      <c r="K62" s="1105"/>
      <c r="L62" s="1105"/>
      <c r="M62" s="366"/>
      <c r="N62" s="366"/>
      <c r="O62" s="366"/>
      <c r="P62" s="366"/>
      <c r="Q62" s="366"/>
      <c r="R62" s="366"/>
      <c r="S62" s="366"/>
      <c r="T62" s="366"/>
      <c r="U62" s="366"/>
      <c r="V62" s="366"/>
      <c r="W62" s="366"/>
      <c r="AD62" s="1105"/>
      <c r="AE62" s="1105"/>
      <c r="AF62" s="1105"/>
      <c r="AG62" s="1105"/>
      <c r="AH62" s="1105"/>
    </row>
    <row r="63" spans="1:34" s="1104" customFormat="1">
      <c r="A63" s="1105"/>
      <c r="B63" s="1112"/>
      <c r="C63" s="1712" t="s">
        <v>2261</v>
      </c>
      <c r="D63" s="1713">
        <v>0</v>
      </c>
      <c r="E63" s="1713">
        <v>0</v>
      </c>
      <c r="F63" s="1713">
        <v>0</v>
      </c>
      <c r="G63" s="1928">
        <f t="shared" si="4"/>
        <v>0</v>
      </c>
      <c r="H63" s="1115"/>
      <c r="I63" s="1115"/>
      <c r="J63" s="1105"/>
      <c r="K63" s="1105"/>
      <c r="L63" s="1105"/>
      <c r="M63" s="366"/>
      <c r="N63" s="366"/>
      <c r="O63" s="366"/>
      <c r="P63" s="366"/>
      <c r="Q63" s="366"/>
      <c r="R63" s="366"/>
      <c r="S63" s="366"/>
      <c r="T63" s="366"/>
      <c r="U63" s="366"/>
      <c r="V63" s="366"/>
      <c r="W63" s="366"/>
      <c r="AD63" s="1105"/>
      <c r="AE63" s="1105"/>
      <c r="AF63" s="1105"/>
      <c r="AG63" s="1105"/>
      <c r="AH63" s="1105"/>
    </row>
    <row r="64" spans="1:34" s="1104" customFormat="1">
      <c r="A64" s="1105"/>
      <c r="B64" s="1112"/>
      <c r="C64" s="1712" t="s">
        <v>2262</v>
      </c>
      <c r="D64" s="1713">
        <v>0</v>
      </c>
      <c r="E64" s="1713">
        <v>0</v>
      </c>
      <c r="F64" s="1713">
        <v>0</v>
      </c>
      <c r="G64" s="1928">
        <f t="shared" si="4"/>
        <v>0</v>
      </c>
      <c r="H64" s="1115"/>
      <c r="I64" s="1115"/>
      <c r="J64" s="1105"/>
      <c r="K64" s="1105"/>
      <c r="L64" s="1105"/>
      <c r="M64" s="366"/>
      <c r="N64" s="366"/>
      <c r="O64" s="366"/>
      <c r="P64" s="366"/>
      <c r="Q64" s="366"/>
      <c r="R64" s="366"/>
      <c r="S64" s="366"/>
      <c r="T64" s="366"/>
      <c r="U64" s="366"/>
      <c r="V64" s="366"/>
      <c r="W64" s="366"/>
      <c r="AD64" s="1105"/>
      <c r="AE64" s="1105"/>
      <c r="AF64" s="1105"/>
      <c r="AG64" s="1105"/>
      <c r="AH64" s="1105"/>
    </row>
    <row r="65" spans="1:34" s="1104" customFormat="1" ht="16.2" thickBot="1">
      <c r="A65" s="1105"/>
      <c r="B65" s="1112"/>
      <c r="C65" s="1714" t="s">
        <v>2263</v>
      </c>
      <c r="D65" s="1715">
        <v>0</v>
      </c>
      <c r="E65" s="1715">
        <v>0</v>
      </c>
      <c r="F65" s="1715">
        <v>0</v>
      </c>
      <c r="G65" s="1947">
        <f t="shared" si="4"/>
        <v>0</v>
      </c>
      <c r="H65" s="1115"/>
      <c r="I65" s="1115"/>
      <c r="J65" s="1105"/>
      <c r="K65" s="1105"/>
      <c r="L65" s="1105"/>
      <c r="M65" s="366"/>
      <c r="N65" s="366"/>
      <c r="O65" s="366"/>
      <c r="P65" s="366"/>
      <c r="Q65" s="366"/>
      <c r="R65" s="366"/>
      <c r="S65" s="366"/>
      <c r="T65" s="366"/>
      <c r="U65" s="366"/>
      <c r="V65" s="366"/>
      <c r="W65" s="366"/>
      <c r="AD65" s="1105"/>
      <c r="AE65" s="1105"/>
      <c r="AF65" s="1105"/>
      <c r="AG65" s="1105"/>
      <c r="AH65" s="1105"/>
    </row>
    <row r="66" spans="1:34" s="1115" customFormat="1" ht="16.2" thickBot="1">
      <c r="A66" s="1105"/>
      <c r="B66" s="1112"/>
      <c r="C66" s="2203" t="s">
        <v>2264</v>
      </c>
      <c r="D66" s="2204"/>
      <c r="E66" s="2204"/>
      <c r="F66" s="2205"/>
      <c r="G66" s="1709">
        <f>SUM(G61:G65)</f>
        <v>0</v>
      </c>
      <c r="J66" s="1105"/>
      <c r="K66" s="1105"/>
      <c r="L66" s="1105"/>
      <c r="M66" s="366"/>
      <c r="N66" s="366"/>
      <c r="O66" s="366"/>
      <c r="P66" s="366"/>
      <c r="Q66" s="366"/>
      <c r="R66" s="366"/>
      <c r="S66" s="366"/>
      <c r="T66" s="366"/>
      <c r="U66" s="366"/>
      <c r="V66" s="366"/>
      <c r="W66" s="366"/>
      <c r="X66" s="1104"/>
      <c r="Y66" s="1104"/>
      <c r="Z66" s="1104"/>
      <c r="AA66" s="1104"/>
      <c r="AB66" s="1104"/>
      <c r="AC66" s="1104"/>
      <c r="AD66" s="1105"/>
      <c r="AE66" s="1105"/>
      <c r="AF66" s="1105"/>
      <c r="AG66" s="1105"/>
      <c r="AH66" s="1105"/>
    </row>
  </sheetData>
  <sheetProtection algorithmName="SHA-512" hashValue="k0NxtD82tSSRpqvjySsXfLKIU33ACJS2jPfW/e8e6dyuNUsgEZDPVHu7sIn4ir/mzD0O5DXMKUtejnNbdSLXig==" saltValue="GiY82oXFEA6GwJ4pS4vb8Q==" spinCount="100000" sheet="1" objects="1" scenarios="1" formatCells="0" formatColumns="0" formatRows="0" insertColumns="0" insertRows="0"/>
  <mergeCells count="67">
    <mergeCell ref="G54:J54"/>
    <mergeCell ref="G55:J55"/>
    <mergeCell ref="C66:F66"/>
    <mergeCell ref="G48:J48"/>
    <mergeCell ref="G49:J49"/>
    <mergeCell ref="G50:J50"/>
    <mergeCell ref="G51:J51"/>
    <mergeCell ref="G52:J52"/>
    <mergeCell ref="G53:J53"/>
    <mergeCell ref="B45:F45"/>
    <mergeCell ref="B29:B30"/>
    <mergeCell ref="C29:C30"/>
    <mergeCell ref="O29:O30"/>
    <mergeCell ref="B33:B34"/>
    <mergeCell ref="C33:C34"/>
    <mergeCell ref="O33:O34"/>
    <mergeCell ref="B37:F37"/>
    <mergeCell ref="L37:L43"/>
    <mergeCell ref="B40:B41"/>
    <mergeCell ref="C40:C41"/>
    <mergeCell ref="B43:F43"/>
    <mergeCell ref="O40:O41"/>
    <mergeCell ref="B24:B26"/>
    <mergeCell ref="C24:C26"/>
    <mergeCell ref="O24:O26"/>
    <mergeCell ref="B27:B28"/>
    <mergeCell ref="C27:C28"/>
    <mergeCell ref="O27:O28"/>
    <mergeCell ref="B19:B21"/>
    <mergeCell ref="C19:C21"/>
    <mergeCell ref="O19:O21"/>
    <mergeCell ref="B22:B23"/>
    <mergeCell ref="C22:C23"/>
    <mergeCell ref="O22:O23"/>
    <mergeCell ref="X9:Z9"/>
    <mergeCell ref="AA9:AC9"/>
    <mergeCell ref="L12:L36"/>
    <mergeCell ref="O9:O10"/>
    <mergeCell ref="N9:N10"/>
    <mergeCell ref="L5:L11"/>
    <mergeCell ref="O15:O16"/>
    <mergeCell ref="O17:O18"/>
    <mergeCell ref="B17:B18"/>
    <mergeCell ref="C17:C18"/>
    <mergeCell ref="P9:T9"/>
    <mergeCell ref="U9:W9"/>
    <mergeCell ref="L1:L3"/>
    <mergeCell ref="B4:C4"/>
    <mergeCell ref="D4:J4"/>
    <mergeCell ref="B15:B16"/>
    <mergeCell ref="C15:C16"/>
    <mergeCell ref="B5:C5"/>
    <mergeCell ref="D5:J5"/>
    <mergeCell ref="B6:C6"/>
    <mergeCell ref="D6:J6"/>
    <mergeCell ref="B1:C3"/>
    <mergeCell ref="D1:J3"/>
    <mergeCell ref="K10:K11"/>
    <mergeCell ref="B11:E11"/>
    <mergeCell ref="G10:G11"/>
    <mergeCell ref="H10:H11"/>
    <mergeCell ref="I10:I11"/>
    <mergeCell ref="J10:J11"/>
    <mergeCell ref="B9:B10"/>
    <mergeCell ref="C9:C10"/>
    <mergeCell ref="D9:F9"/>
    <mergeCell ref="G9:J9"/>
  </mergeCells>
  <dataValidations count="12">
    <dataValidation type="list" allowBlank="1" showInputMessage="1" showErrorMessage="1" promptTitle="Complexity" prompt="What is the estimated complexity of the if the Irrigation design?" sqref="F24:F28" xr:uid="{FB68EC2D-D2D5-4BAE-865D-D40037A00DC6}">
      <formula1>$U$10:$W$10</formula1>
    </dataValidation>
    <dataValidation type="list" allowBlank="1" showInputMessage="1" showErrorMessage="1" promptTitle="Complexity" prompt="What is the estimated complexity of the if the Hardscape design?" sqref="F29:F31" xr:uid="{C845488D-92B8-45BA-9F32-B8C334101802}">
      <formula1>$U$10:$W$10</formula1>
    </dataValidation>
    <dataValidation type="whole" allowBlank="1" showInputMessage="1" showErrorMessage="1" error="Enter 1 or 0._x000a_Yes=1_x000a_No=0" sqref="E38:E39 E14 E12 E19 E24 E29:E32" xr:uid="{848198C4-20C0-49DA-9159-969CA13DB651}">
      <formula1>0</formula1>
      <formula2>1</formula2>
    </dataValidation>
    <dataValidation type="whole" operator="greaterThanOrEqual" allowBlank="1" showInputMessage="1" showErrorMessage="1" error="Input a whole number greater or equal to zero." sqref="E13 E26 E28" xr:uid="{5007F592-921C-4092-8BDE-635C5D4A86E1}">
      <formula1>0</formula1>
    </dataValidation>
    <dataValidation type="decimal" operator="greaterThanOrEqual" allowBlank="1" showInputMessage="1" showErrorMessage="1" error="Input a positive number to an accuracy of 2 decimal places." sqref="E15:E18 E20:E23 E25 E27" xr:uid="{C814B3E6-DD29-416D-91B6-3D48B06E501E}">
      <formula1>0</formula1>
    </dataValidation>
    <dataValidation type="whole" operator="greaterThanOrEqual" allowBlank="1" showInputMessage="1" showErrorMessage="1" sqref="D56:E57 D61:G65 F56:F58 D49:F54 G55:G58" xr:uid="{FF550C7C-51DB-4021-96BA-F21012EFBDA4}">
      <formula1>0</formula1>
    </dataValidation>
    <dataValidation type="list" allowBlank="1" showInputMessage="1" showErrorMessage="1" promptTitle="Complexity" prompt="What is the complexity of setting up the design file (base files)? _x000a_Simple - Complete and current CADD files available_x000a_Standard - Partial CADD files available_x000a_Complex - No usable CADD files available " sqref="F14" xr:uid="{D6FEC939-9A80-479D-8B93-0B369216B777}">
      <formula1>$U$10:$W$10</formula1>
    </dataValidation>
    <dataValidation type="list" allowBlank="1" showInputMessage="1" showErrorMessage="1" promptTitle="Complexity" prompt="What is the complexity of the data collection for the project? _x000a_Simple - Rural corridors or limited access highways_x000a_Standard - Isolated or short urban corridors_x000a_Complex - Long urban corridors" sqref="F12" xr:uid="{04C0D17B-DB2A-400D-87F6-D4486A63D431}">
      <formula1>$U$10:$W$10</formula1>
    </dataValidation>
    <dataValidation type="whole" operator="greaterThanOrEqual" allowBlank="1" showInputMessage="1" showErrorMessage="1" error="Input a whole number greater than or equal to zero." sqref="E33:E35" xr:uid="{1361C7C6-0107-40D8-AC7A-E22EB766E899}">
      <formula1>0</formula1>
    </dataValidation>
    <dataValidation type="whole" allowBlank="1" showInputMessage="1" showErrorMessage="1" error="Input 1 or 0." sqref="E44" xr:uid="{BD695E41-8B78-40EA-BFC9-372E1C5C4060}">
      <formula1>0</formula1>
      <formula2>1</formula2>
    </dataValidation>
    <dataValidation type="list" allowBlank="1" showInputMessage="1" showErrorMessage="1" promptTitle="Complexity" prompt="What is the complexity of the Landscape Opportunity Plan? _x000a_" sqref="F17:F18" xr:uid="{0ED0DD90-BE49-493B-A7FB-E7CCE045AD39}">
      <formula1>$U$10:$W$10</formula1>
    </dataValidation>
    <dataValidation type="list" allowBlank="1" showInputMessage="1" showErrorMessage="1" prompt="What is the estimated complexity of the planting plan? (See Landscape Guidelines)" sqref="F11" xr:uid="{3C607706-9C4C-4D1C-885B-0043F195CB81}">
      <formula1>$Q$10:$S$10</formula1>
    </dataValidation>
  </dataValidations>
  <hyperlinks>
    <hyperlink ref="L4" r:id="rId1" display="Video Tutorial - A short webinar for the Drainage Plans tab" xr:uid="{8654EE46-F0E3-4543-B6FF-9A58360017A6}"/>
  </hyperlinks>
  <pageMargins left="0.7" right="0.7" top="0.75" bottom="0.75" header="0.3" footer="0.3"/>
  <pageSetup scale="47" fitToHeight="0" orientation="landscape"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A6F8-7E8C-4FA1-A252-52B740D655BE}">
  <sheetPr codeName="Sheet44">
    <pageSetUpPr autoPageBreaks="0" fitToPage="1"/>
  </sheetPr>
  <dimension ref="A1:AH30"/>
  <sheetViews>
    <sheetView showGridLines="0" showRuler="0" topLeftCell="B1" zoomScale="85" zoomScaleNormal="85" zoomScaleSheetLayoutView="55" workbookViewId="0">
      <selection activeCell="B1" sqref="B1:C3"/>
    </sheetView>
  </sheetViews>
  <sheetFormatPr defaultColWidth="9.109375" defaultRowHeight="15.6"/>
  <cols>
    <col min="1" max="1" width="12.5546875" style="1105" hidden="1" customWidth="1"/>
    <col min="2" max="2" width="6.88671875" style="1112" customWidth="1"/>
    <col min="3" max="3" width="50.77734375" style="1113" customWidth="1"/>
    <col min="4" max="4" width="14.77734375" style="1113" customWidth="1"/>
    <col min="5" max="5" width="14.77734375" style="1112" customWidth="1"/>
    <col min="6" max="6" width="16.109375" style="1114" customWidth="1"/>
    <col min="7"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6" width="9.88671875" style="366" hidden="1" customWidth="1"/>
    <col min="17" max="23" width="12.77734375" style="366" hidden="1" customWidth="1"/>
    <col min="24" max="29" width="12.77734375" style="1104" hidden="1" customWidth="1"/>
    <col min="30" max="16384" width="9.109375" style="1105"/>
  </cols>
  <sheetData>
    <row r="1" spans="1:34" s="1103" customFormat="1" ht="15" customHeight="1">
      <c r="B1" s="2161" t="s">
        <v>592</v>
      </c>
      <c r="C1" s="2162"/>
      <c r="D1" s="2158" t="s">
        <v>1836</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0"/>
      <c r="V1" s="1170"/>
      <c r="W1" s="1170"/>
      <c r="X1" s="1175"/>
      <c r="Y1" s="1175"/>
      <c r="Z1" s="1175"/>
      <c r="AA1" s="1175"/>
      <c r="AB1" s="1175"/>
      <c r="AC1" s="1175"/>
    </row>
    <row r="2" spans="1:34"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0"/>
      <c r="V2" s="1170"/>
      <c r="W2" s="1170"/>
      <c r="X2" s="1175"/>
      <c r="Y2" s="1175"/>
      <c r="Z2" s="1175"/>
      <c r="AA2" s="1175"/>
      <c r="AB2" s="1175"/>
      <c r="AC2" s="1175"/>
    </row>
    <row r="3" spans="1:34"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4"/>
      <c r="V3" s="1174"/>
      <c r="W3" s="1174"/>
      <c r="X3" s="1228"/>
      <c r="Y3" s="1228"/>
      <c r="Z3" s="1228"/>
      <c r="AA3" s="1228"/>
      <c r="AB3" s="1228"/>
      <c r="AC3" s="1228"/>
    </row>
    <row r="4" spans="1:34"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4"/>
      <c r="V4" s="1174"/>
      <c r="W4" s="1174"/>
      <c r="X4" s="1228"/>
      <c r="Y4" s="1228"/>
      <c r="Z4" s="1228"/>
      <c r="AA4" s="1228"/>
      <c r="AB4" s="1228"/>
      <c r="AC4" s="1228"/>
    </row>
    <row r="5" spans="1:34" s="1086" customFormat="1" ht="30" customHeight="1">
      <c r="B5" s="2226" t="s">
        <v>1400</v>
      </c>
      <c r="C5" s="2227"/>
      <c r="D5" s="2228"/>
      <c r="E5" s="2228"/>
      <c r="F5" s="2228"/>
      <c r="G5" s="2228"/>
      <c r="H5" s="2228"/>
      <c r="I5" s="2228"/>
      <c r="J5" s="2228"/>
      <c r="K5" s="1087"/>
      <c r="L5" s="2220" t="s">
        <v>1820</v>
      </c>
      <c r="M5" s="1175"/>
      <c r="N5" s="1174"/>
      <c r="O5" s="1174"/>
      <c r="P5" s="1174"/>
      <c r="Q5" s="1229"/>
      <c r="R5" s="1229"/>
      <c r="S5" s="1229"/>
      <c r="T5" s="1229"/>
      <c r="U5" s="1174"/>
      <c r="V5" s="1174"/>
      <c r="W5" s="1174"/>
      <c r="X5" s="1228"/>
      <c r="Y5" s="1228"/>
      <c r="Z5" s="1228"/>
      <c r="AA5" s="1228"/>
      <c r="AB5" s="1228"/>
      <c r="AC5" s="1228"/>
    </row>
    <row r="6" spans="1:34" s="1086" customFormat="1" ht="30" customHeight="1" thickBot="1">
      <c r="B6" s="2229" t="s">
        <v>1399</v>
      </c>
      <c r="C6" s="2230"/>
      <c r="D6" s="2231"/>
      <c r="E6" s="2231"/>
      <c r="F6" s="2231"/>
      <c r="G6" s="2231"/>
      <c r="H6" s="2231"/>
      <c r="I6" s="2231"/>
      <c r="J6" s="2231"/>
      <c r="K6" s="1088"/>
      <c r="L6" s="2221"/>
      <c r="M6" s="1175"/>
      <c r="N6" s="1174"/>
      <c r="O6" s="1174"/>
      <c r="P6" s="1174"/>
      <c r="Q6" s="1229"/>
      <c r="R6" s="1229"/>
      <c r="S6" s="1229"/>
      <c r="T6" s="1229"/>
      <c r="U6" s="1174"/>
      <c r="V6" s="1174"/>
      <c r="W6" s="1174"/>
      <c r="X6" s="1228"/>
      <c r="Y6" s="1228"/>
      <c r="Z6" s="1228"/>
      <c r="AA6" s="1228"/>
      <c r="AB6" s="1228"/>
      <c r="AC6" s="1228"/>
    </row>
    <row r="7" spans="1:34" s="1086" customFormat="1" ht="15" customHeight="1">
      <c r="B7" s="1140" t="s">
        <v>1430</v>
      </c>
      <c r="C7" s="1210"/>
      <c r="D7" s="1211"/>
      <c r="E7" s="1211"/>
      <c r="F7" s="1211"/>
      <c r="G7" s="1211"/>
      <c r="H7" s="1211"/>
      <c r="I7" s="1211"/>
      <c r="J7" s="1211"/>
      <c r="K7" s="1212"/>
      <c r="L7" s="2221"/>
      <c r="M7" s="1175"/>
      <c r="N7" s="1174"/>
      <c r="O7" s="1174"/>
      <c r="P7" s="1174"/>
      <c r="Q7" s="1174"/>
      <c r="R7" s="1174"/>
      <c r="S7" s="1174"/>
      <c r="T7" s="1174"/>
      <c r="U7" s="1174"/>
      <c r="V7" s="1174"/>
      <c r="W7" s="1174"/>
      <c r="X7" s="1228"/>
      <c r="Y7" s="1228"/>
      <c r="Z7" s="1228"/>
      <c r="AA7" s="1228"/>
      <c r="AB7" s="1228"/>
      <c r="AC7" s="1228"/>
    </row>
    <row r="8" spans="1:34" s="1086" customFormat="1" ht="15" customHeight="1" thickBot="1">
      <c r="B8" s="1213"/>
      <c r="C8" s="1214"/>
      <c r="D8" s="1215"/>
      <c r="E8" s="1215"/>
      <c r="F8" s="1215"/>
      <c r="G8" s="1215"/>
      <c r="H8" s="1215"/>
      <c r="I8" s="1215"/>
      <c r="J8" s="1215"/>
      <c r="K8" s="1216"/>
      <c r="L8" s="2221"/>
      <c r="M8" s="1175"/>
      <c r="N8" s="1174"/>
      <c r="O8" s="1174"/>
      <c r="P8" s="1174"/>
      <c r="Q8" s="1174"/>
      <c r="R8" s="1174"/>
      <c r="S8" s="1174"/>
      <c r="T8" s="1174"/>
      <c r="U8" s="1174"/>
      <c r="V8" s="1174"/>
      <c r="W8" s="1174"/>
      <c r="X8" s="1228"/>
      <c r="Y8" s="1228"/>
      <c r="Z8" s="1228"/>
      <c r="AA8" s="1228"/>
      <c r="AB8" s="1228"/>
      <c r="AC8" s="1228"/>
      <c r="AD8" s="1131"/>
      <c r="AE8" s="1131"/>
      <c r="AF8" s="1131"/>
      <c r="AG8" s="1131"/>
      <c r="AH8" s="1131"/>
    </row>
    <row r="9" spans="1:34" s="1086" customFormat="1" ht="30" customHeight="1">
      <c r="B9" s="2251" t="s">
        <v>79</v>
      </c>
      <c r="C9" s="2253" t="s">
        <v>190</v>
      </c>
      <c r="D9" s="2182" t="s">
        <v>1821</v>
      </c>
      <c r="E9" s="2183"/>
      <c r="F9" s="2184"/>
      <c r="G9" s="2255" t="s">
        <v>1822</v>
      </c>
      <c r="H9" s="2255"/>
      <c r="I9" s="2255"/>
      <c r="J9" s="2255"/>
      <c r="K9" s="1148" t="s">
        <v>1823</v>
      </c>
      <c r="L9" s="2221"/>
      <c r="M9" s="1175"/>
      <c r="N9" s="1883"/>
      <c r="O9" s="2195" t="s">
        <v>190</v>
      </c>
      <c r="P9" s="2239" t="s">
        <v>1870</v>
      </c>
      <c r="Q9" s="2238"/>
      <c r="R9" s="2238"/>
      <c r="S9" s="2238"/>
      <c r="T9" s="2240"/>
      <c r="U9" s="2239" t="s">
        <v>1915</v>
      </c>
      <c r="V9" s="2238"/>
      <c r="W9" s="2240"/>
      <c r="X9" s="2239" t="s">
        <v>1961</v>
      </c>
      <c r="Y9" s="2238"/>
      <c r="Z9" s="2240"/>
      <c r="AA9" s="2239" t="s">
        <v>1862</v>
      </c>
      <c r="AB9" s="2238"/>
      <c r="AC9" s="2240"/>
      <c r="AD9" s="1131"/>
      <c r="AE9" s="1131"/>
      <c r="AF9" s="1131"/>
      <c r="AG9" s="1131"/>
      <c r="AH9" s="1131"/>
    </row>
    <row r="10" spans="1:34" s="1104" customFormat="1" ht="30" customHeight="1">
      <c r="B10" s="2252"/>
      <c r="C10" s="2254"/>
      <c r="D10" s="1908" t="s">
        <v>1824</v>
      </c>
      <c r="E10" s="1908" t="s">
        <v>87</v>
      </c>
      <c r="F10" s="1908" t="s">
        <v>1825</v>
      </c>
      <c r="G10" s="2202" t="s">
        <v>1826</v>
      </c>
      <c r="H10" s="2202" t="s">
        <v>1827</v>
      </c>
      <c r="I10" s="2202" t="s">
        <v>1196</v>
      </c>
      <c r="J10" s="2202" t="s">
        <v>1837</v>
      </c>
      <c r="K10" s="2232" t="s">
        <v>1829</v>
      </c>
      <c r="L10" s="2221"/>
      <c r="M10" s="1175"/>
      <c r="N10" s="1883"/>
      <c r="O10" s="2307"/>
      <c r="P10" s="1287" t="s">
        <v>1927</v>
      </c>
      <c r="Q10" s="1241" t="s">
        <v>1859</v>
      </c>
      <c r="R10" s="1241" t="s">
        <v>1860</v>
      </c>
      <c r="S10" s="1241" t="s">
        <v>1861</v>
      </c>
      <c r="T10" s="1242" t="s">
        <v>1928</v>
      </c>
      <c r="U10" s="1241" t="s">
        <v>1884</v>
      </c>
      <c r="V10" s="1241" t="s">
        <v>1833</v>
      </c>
      <c r="W10" s="1241" t="s">
        <v>1834</v>
      </c>
      <c r="X10" s="1287" t="s">
        <v>1929</v>
      </c>
      <c r="Y10" s="1241" t="s">
        <v>1930</v>
      </c>
      <c r="Z10" s="1241" t="s">
        <v>1931</v>
      </c>
      <c r="AA10" s="1287" t="s">
        <v>1932</v>
      </c>
      <c r="AB10" s="1241" t="s">
        <v>1933</v>
      </c>
      <c r="AC10" s="1242" t="s">
        <v>1934</v>
      </c>
      <c r="AD10" s="1131"/>
      <c r="AE10" s="1131"/>
      <c r="AF10" s="1131"/>
      <c r="AG10" s="1131"/>
      <c r="AH10" s="1131"/>
    </row>
    <row r="11" spans="1:34" s="1104" customFormat="1" ht="30" customHeight="1" thickBot="1">
      <c r="B11" s="2276" t="s">
        <v>2564</v>
      </c>
      <c r="C11" s="2277"/>
      <c r="D11" s="2277"/>
      <c r="E11" s="2291"/>
      <c r="F11" s="1917"/>
      <c r="G11" s="2234"/>
      <c r="H11" s="2234"/>
      <c r="I11" s="2234"/>
      <c r="J11" s="2234"/>
      <c r="K11" s="2233"/>
      <c r="L11" s="2222"/>
      <c r="M11" s="1175"/>
      <c r="N11" s="1229"/>
      <c r="O11" s="1676"/>
      <c r="P11" s="1677"/>
      <c r="Q11" s="1678"/>
      <c r="R11" s="1678"/>
      <c r="S11" s="1678"/>
      <c r="T11" s="1634"/>
      <c r="U11" s="1678"/>
      <c r="V11" s="1678"/>
      <c r="W11" s="1678"/>
      <c r="X11" s="1677"/>
      <c r="Y11" s="1678"/>
      <c r="Z11" s="1678"/>
      <c r="AA11" s="1677"/>
      <c r="AB11" s="1678"/>
      <c r="AC11" s="1634"/>
      <c r="AD11" s="1131"/>
      <c r="AE11" s="1131"/>
      <c r="AF11" s="1131"/>
      <c r="AG11" s="1131"/>
      <c r="AH11" s="1131"/>
    </row>
    <row r="12" spans="1:34" ht="30" customHeight="1">
      <c r="A12" s="1132" t="s">
        <v>1947</v>
      </c>
      <c r="B12" s="2241">
        <v>26.1</v>
      </c>
      <c r="C12" s="1217" t="s">
        <v>94</v>
      </c>
      <c r="D12" s="1238" t="s">
        <v>85</v>
      </c>
      <c r="E12" s="1240">
        <v>0</v>
      </c>
      <c r="F12" s="1586"/>
      <c r="G12" s="1098">
        <f>IF(E12=1,X12,0)</f>
        <v>0</v>
      </c>
      <c r="H12" s="1240">
        <v>0</v>
      </c>
      <c r="I12" s="1240">
        <v>0</v>
      </c>
      <c r="J12" s="1240">
        <v>0</v>
      </c>
      <c r="K12" s="1109"/>
      <c r="L12" s="2174" t="s">
        <v>1883</v>
      </c>
      <c r="M12" s="1170"/>
      <c r="N12" s="1235"/>
      <c r="O12" s="2304">
        <v>26.1</v>
      </c>
      <c r="P12" s="1183"/>
      <c r="Q12" s="1361"/>
      <c r="R12" s="1184"/>
      <c r="S12" s="1920"/>
      <c r="T12" s="1374"/>
      <c r="U12" s="1921"/>
      <c r="V12" s="1922"/>
      <c r="W12" s="1923"/>
      <c r="X12" s="1183">
        <v>4</v>
      </c>
      <c r="Y12" s="1378"/>
      <c r="Z12" s="1924"/>
      <c r="AA12" s="1183"/>
      <c r="AB12" s="1378"/>
      <c r="AC12" s="1925"/>
      <c r="AD12" s="1131"/>
      <c r="AE12" s="1131"/>
      <c r="AF12" s="1131"/>
      <c r="AG12" s="1131"/>
      <c r="AH12" s="1131"/>
    </row>
    <row r="13" spans="1:34" ht="30" customHeight="1">
      <c r="A13" s="1132" t="s">
        <v>1948</v>
      </c>
      <c r="B13" s="2242"/>
      <c r="C13" s="1218" t="s">
        <v>1838</v>
      </c>
      <c r="D13" s="1238" t="s">
        <v>85</v>
      </c>
      <c r="E13" s="1221">
        <v>0</v>
      </c>
      <c r="F13" s="1376"/>
      <c r="G13" s="1238">
        <f>IF(E12=1,IF(E13=1,X13,0),0)</f>
        <v>0</v>
      </c>
      <c r="H13" s="1239">
        <v>0</v>
      </c>
      <c r="I13" s="1239">
        <v>0</v>
      </c>
      <c r="J13" s="1239">
        <v>0</v>
      </c>
      <c r="K13" s="1245"/>
      <c r="L13" s="2175"/>
      <c r="M13" s="1170"/>
      <c r="N13" s="1235"/>
      <c r="O13" s="2305"/>
      <c r="P13" s="1273"/>
      <c r="Q13" s="1276"/>
      <c r="R13" s="1274"/>
      <c r="S13" s="1343"/>
      <c r="T13" s="1275"/>
      <c r="U13" s="1273"/>
      <c r="V13" s="1323"/>
      <c r="W13" s="1380"/>
      <c r="X13" s="1273">
        <v>2</v>
      </c>
      <c r="Y13" s="1278"/>
      <c r="Z13" s="1320"/>
      <c r="AA13" s="1273"/>
      <c r="AB13" s="1278"/>
      <c r="AC13" s="1279"/>
    </row>
    <row r="14" spans="1:34" ht="30" customHeight="1">
      <c r="A14" s="1132" t="s">
        <v>1949</v>
      </c>
      <c r="B14" s="1583">
        <v>26.2</v>
      </c>
      <c r="C14" s="1218" t="s">
        <v>2036</v>
      </c>
      <c r="D14" s="1220"/>
      <c r="E14" s="1220"/>
      <c r="F14" s="1220"/>
      <c r="G14" s="1220"/>
      <c r="H14" s="1220"/>
      <c r="I14" s="1220"/>
      <c r="J14" s="1220"/>
      <c r="K14" s="1245"/>
      <c r="L14" s="2175"/>
      <c r="M14" s="1170"/>
      <c r="N14" s="1235"/>
      <c r="O14" s="1177">
        <v>26.2</v>
      </c>
      <c r="P14" s="1178"/>
      <c r="Q14" s="1255"/>
      <c r="R14" s="1179"/>
      <c r="S14" s="1342"/>
      <c r="T14" s="1181"/>
      <c r="U14" s="1178"/>
      <c r="V14" s="1321"/>
      <c r="W14" s="1381"/>
      <c r="X14" s="1178"/>
      <c r="Y14" s="1258"/>
      <c r="Z14" s="1319"/>
      <c r="AA14" s="1178"/>
      <c r="AB14" s="1258"/>
      <c r="AC14" s="1259"/>
    </row>
    <row r="15" spans="1:34" ht="30" customHeight="1">
      <c r="A15" s="1132" t="s">
        <v>1950</v>
      </c>
      <c r="B15" s="1583">
        <v>26.3</v>
      </c>
      <c r="C15" s="1218" t="s">
        <v>229</v>
      </c>
      <c r="D15" s="1238" t="s">
        <v>85</v>
      </c>
      <c r="E15" s="1221">
        <v>0</v>
      </c>
      <c r="F15" s="1130"/>
      <c r="G15" s="1238">
        <f>IF(E15=1,IF(F15="Simple",U15,(IF(F15="Standard",V15,(IF(F15="Complex",W15,0))))),0)</f>
        <v>0</v>
      </c>
      <c r="H15" s="1221">
        <v>0</v>
      </c>
      <c r="I15" s="1221">
        <v>0</v>
      </c>
      <c r="J15" s="1221">
        <v>0</v>
      </c>
      <c r="K15" s="1245"/>
      <c r="L15" s="2175"/>
      <c r="M15" s="1170"/>
      <c r="N15" s="1235"/>
      <c r="O15" s="1177">
        <v>26.3</v>
      </c>
      <c r="P15" s="1178"/>
      <c r="Q15" s="1255"/>
      <c r="R15" s="1179"/>
      <c r="S15" s="1321"/>
      <c r="T15" s="1180"/>
      <c r="U15" s="1182">
        <v>6</v>
      </c>
      <c r="V15" s="1342">
        <v>9</v>
      </c>
      <c r="W15" s="1377">
        <v>12</v>
      </c>
      <c r="X15" s="1178"/>
      <c r="Y15" s="1179"/>
      <c r="Z15" s="1321"/>
      <c r="AA15" s="1178"/>
      <c r="AB15" s="1179"/>
      <c r="AC15" s="1180"/>
    </row>
    <row r="16" spans="1:34" ht="30" customHeight="1">
      <c r="A16" s="1132" t="s">
        <v>1951</v>
      </c>
      <c r="B16" s="1583">
        <v>26.4</v>
      </c>
      <c r="C16" s="1218" t="s">
        <v>1839</v>
      </c>
      <c r="D16" s="1238" t="s">
        <v>2565</v>
      </c>
      <c r="E16" s="1133">
        <v>0</v>
      </c>
      <c r="F16" s="1911" t="str">
        <f>IF($F$11=0,"",$F$11)</f>
        <v/>
      </c>
      <c r="G16" s="1238">
        <f>ROUNDUP((ROUND(E16,2))*(IF(F16="Low",Q16,(IF(F16="Mid",R16,(IF(F16="Upper",S16,0)))))),0)</f>
        <v>0</v>
      </c>
      <c r="H16" s="1221">
        <v>0</v>
      </c>
      <c r="I16" s="1221">
        <v>0</v>
      </c>
      <c r="J16" s="1221">
        <v>0</v>
      </c>
      <c r="K16" s="1245"/>
      <c r="L16" s="2175"/>
      <c r="M16" s="1170"/>
      <c r="N16" s="1235"/>
      <c r="O16" s="1177">
        <v>26.4</v>
      </c>
      <c r="P16" s="1178"/>
      <c r="Q16" s="1255">
        <v>14</v>
      </c>
      <c r="R16" s="1179">
        <v>21</v>
      </c>
      <c r="S16" s="1321">
        <v>28</v>
      </c>
      <c r="T16" s="1180"/>
      <c r="U16" s="1182"/>
      <c r="V16" s="1342"/>
      <c r="W16" s="1381"/>
      <c r="X16" s="1178"/>
      <c r="Y16" s="1258"/>
      <c r="Z16" s="1319"/>
      <c r="AA16" s="1178"/>
      <c r="AB16" s="1258"/>
      <c r="AC16" s="1259"/>
    </row>
    <row r="17" spans="1:29" ht="30" customHeight="1">
      <c r="A17" s="1132" t="s">
        <v>1952</v>
      </c>
      <c r="B17" s="1583">
        <v>26.5</v>
      </c>
      <c r="C17" s="1218" t="s">
        <v>1841</v>
      </c>
      <c r="D17" s="1238" t="s">
        <v>2425</v>
      </c>
      <c r="E17" s="1133">
        <v>0</v>
      </c>
      <c r="F17" s="1911" t="str">
        <f>IF($F$11=0,"",$F$11)</f>
        <v/>
      </c>
      <c r="G17" s="1238">
        <f>ROUNDUP((ROUND(E17,2))*(IF(F17="Low",Q17,(IF(F17="Mid",R17,(IF(F17="Upper",S17,0)))))),0)</f>
        <v>0</v>
      </c>
      <c r="H17" s="1221">
        <v>0</v>
      </c>
      <c r="I17" s="1221">
        <v>0</v>
      </c>
      <c r="J17" s="1221">
        <v>0</v>
      </c>
      <c r="K17" s="1245"/>
      <c r="L17" s="2175"/>
      <c r="M17" s="1170"/>
      <c r="N17" s="1235"/>
      <c r="O17" s="1177">
        <v>26.5</v>
      </c>
      <c r="P17" s="1178"/>
      <c r="Q17" s="1255">
        <v>0.5</v>
      </c>
      <c r="R17" s="1179">
        <v>1</v>
      </c>
      <c r="S17" s="1321">
        <v>1.5</v>
      </c>
      <c r="T17" s="1180"/>
      <c r="U17" s="1182"/>
      <c r="V17" s="1342"/>
      <c r="W17" s="1381"/>
      <c r="X17" s="1182"/>
      <c r="Y17" s="1258"/>
      <c r="Z17" s="1319"/>
      <c r="AA17" s="1182"/>
      <c r="AB17" s="1258"/>
      <c r="AC17" s="1259"/>
    </row>
    <row r="18" spans="1:29" ht="30" customHeight="1">
      <c r="A18" s="1132" t="s">
        <v>1953</v>
      </c>
      <c r="B18" s="1583">
        <v>26.6</v>
      </c>
      <c r="C18" s="1218" t="s">
        <v>2044</v>
      </c>
      <c r="D18" s="1238" t="s">
        <v>617</v>
      </c>
      <c r="E18" s="1092">
        <v>0</v>
      </c>
      <c r="F18" s="1376"/>
      <c r="G18" s="1644">
        <f>IF(E18=0,0,E18*X18)</f>
        <v>0</v>
      </c>
      <c r="H18" s="1221">
        <v>0</v>
      </c>
      <c r="I18" s="1221">
        <v>0</v>
      </c>
      <c r="J18" s="1221">
        <v>0</v>
      </c>
      <c r="K18" s="1245"/>
      <c r="L18" s="2175"/>
      <c r="M18" s="1170"/>
      <c r="N18" s="1235"/>
      <c r="O18" s="1177">
        <v>26.6</v>
      </c>
      <c r="P18" s="1178"/>
      <c r="Q18" s="1255"/>
      <c r="R18" s="1179"/>
      <c r="S18" s="1321"/>
      <c r="T18" s="1180"/>
      <c r="U18" s="1182"/>
      <c r="V18" s="1342"/>
      <c r="W18" s="1381"/>
      <c r="X18" s="1182">
        <v>4</v>
      </c>
      <c r="Y18" s="1258"/>
      <c r="Z18" s="1319"/>
      <c r="AA18" s="1182"/>
      <c r="AB18" s="1258"/>
      <c r="AC18" s="1259"/>
    </row>
    <row r="19" spans="1:29" ht="30" customHeight="1">
      <c r="A19" s="1132" t="s">
        <v>1954</v>
      </c>
      <c r="B19" s="1583">
        <v>26.7</v>
      </c>
      <c r="C19" s="1218" t="s">
        <v>1843</v>
      </c>
      <c r="D19" s="1238" t="s">
        <v>2565</v>
      </c>
      <c r="E19" s="1133">
        <v>0</v>
      </c>
      <c r="F19" s="1130"/>
      <c r="G19" s="1238">
        <f>ROUNDUP((ROUND(E19,2))*(IF(F19="Simple",U19,(IF(F19="Standard",V19,(IF(F19="Complex",W19,0)))))),0)</f>
        <v>0</v>
      </c>
      <c r="H19" s="1221">
        <v>0</v>
      </c>
      <c r="I19" s="1221">
        <v>0</v>
      </c>
      <c r="J19" s="1221">
        <v>0</v>
      </c>
      <c r="K19" s="1245"/>
      <c r="L19" s="2175"/>
      <c r="M19" s="1170"/>
      <c r="N19" s="1235"/>
      <c r="O19" s="1177">
        <v>26.7</v>
      </c>
      <c r="P19" s="1178"/>
      <c r="Q19" s="1255"/>
      <c r="R19" s="1179"/>
      <c r="S19" s="1321"/>
      <c r="T19" s="1180"/>
      <c r="U19" s="1182">
        <v>14</v>
      </c>
      <c r="V19" s="1342">
        <v>21</v>
      </c>
      <c r="W19" s="1377">
        <v>28</v>
      </c>
      <c r="X19" s="1182"/>
      <c r="Y19" s="1258"/>
      <c r="Z19" s="1319"/>
      <c r="AA19" s="1182"/>
      <c r="AB19" s="1258"/>
      <c r="AC19" s="1259"/>
    </row>
    <row r="20" spans="1:29" ht="30" customHeight="1">
      <c r="A20" s="1132" t="s">
        <v>1955</v>
      </c>
      <c r="B20" s="1583">
        <v>26.8</v>
      </c>
      <c r="C20" s="1218" t="s">
        <v>1844</v>
      </c>
      <c r="D20" s="1238" t="s">
        <v>2425</v>
      </c>
      <c r="E20" s="1133">
        <v>0</v>
      </c>
      <c r="F20" s="1130"/>
      <c r="G20" s="1238">
        <f>ROUNDUP((ROUND(E20,2))*(IF(F20="Simple",U20,(IF(F20="Standard",V20,(IF(F20="Complex",W20,0)))))),0)</f>
        <v>0</v>
      </c>
      <c r="H20" s="1221">
        <v>0</v>
      </c>
      <c r="I20" s="1221">
        <v>0</v>
      </c>
      <c r="J20" s="1221">
        <v>0</v>
      </c>
      <c r="K20" s="1245"/>
      <c r="L20" s="2175"/>
      <c r="M20" s="1170"/>
      <c r="N20" s="1235"/>
      <c r="O20" s="1177">
        <v>26.8</v>
      </c>
      <c r="P20" s="1178"/>
      <c r="Q20" s="1255"/>
      <c r="R20" s="1179"/>
      <c r="S20" s="1321"/>
      <c r="T20" s="1180"/>
      <c r="U20" s="1182">
        <v>0.5</v>
      </c>
      <c r="V20" s="1342">
        <v>1</v>
      </c>
      <c r="W20" s="1377">
        <v>1.5</v>
      </c>
      <c r="X20" s="1182"/>
      <c r="Y20" s="1258"/>
      <c r="Z20" s="1319"/>
      <c r="AA20" s="1182"/>
      <c r="AB20" s="1258"/>
      <c r="AC20" s="1259"/>
    </row>
    <row r="21" spans="1:29" ht="30" customHeight="1">
      <c r="A21" s="1132" t="s">
        <v>1956</v>
      </c>
      <c r="B21" s="1583">
        <v>26.9</v>
      </c>
      <c r="C21" s="1218" t="s">
        <v>2045</v>
      </c>
      <c r="D21" s="1238" t="s">
        <v>617</v>
      </c>
      <c r="E21" s="1092">
        <v>0</v>
      </c>
      <c r="F21" s="1376"/>
      <c r="G21" s="1644">
        <f>IF(E21=0,0,E21*X21)</f>
        <v>0</v>
      </c>
      <c r="H21" s="1221">
        <v>0</v>
      </c>
      <c r="I21" s="1221">
        <v>0</v>
      </c>
      <c r="J21" s="1221">
        <v>0</v>
      </c>
      <c r="K21" s="1245"/>
      <c r="L21" s="2175"/>
      <c r="M21" s="1170"/>
      <c r="N21" s="1235"/>
      <c r="O21" s="1177">
        <v>26.9</v>
      </c>
      <c r="P21" s="1178"/>
      <c r="Q21" s="1255"/>
      <c r="R21" s="1179"/>
      <c r="S21" s="1321"/>
      <c r="T21" s="1180"/>
      <c r="U21" s="1182"/>
      <c r="V21" s="1342"/>
      <c r="W21" s="1381"/>
      <c r="X21" s="1178">
        <v>4</v>
      </c>
      <c r="Y21" s="1258"/>
      <c r="Z21" s="1319"/>
      <c r="AA21" s="1178"/>
      <c r="AB21" s="1258"/>
      <c r="AC21" s="1259"/>
    </row>
    <row r="22" spans="1:29" s="1106" customFormat="1" ht="30" customHeight="1">
      <c r="A22" s="1132" t="s">
        <v>1957</v>
      </c>
      <c r="B22" s="1223">
        <v>26.1</v>
      </c>
      <c r="C22" s="1218" t="s">
        <v>2046</v>
      </c>
      <c r="D22" s="1222"/>
      <c r="E22" s="1221">
        <v>0</v>
      </c>
      <c r="F22" s="1130"/>
      <c r="G22" s="1238">
        <f>IF(E22=1,(IF(F22="Simple",U22,(IF(F22="Standard",V22,(IF(F22="Complex",W22,0)))))),0)</f>
        <v>0</v>
      </c>
      <c r="H22" s="1221">
        <v>0</v>
      </c>
      <c r="I22" s="1221">
        <v>0</v>
      </c>
      <c r="J22" s="1221">
        <v>0</v>
      </c>
      <c r="K22" s="1245"/>
      <c r="L22" s="2175"/>
      <c r="M22" s="1199"/>
      <c r="N22" s="1385"/>
      <c r="O22" s="1233">
        <v>26.1</v>
      </c>
      <c r="P22" s="1360"/>
      <c r="Q22" s="1256"/>
      <c r="R22" s="1234"/>
      <c r="S22" s="1342"/>
      <c r="T22" s="1181"/>
      <c r="U22" s="1182">
        <v>20</v>
      </c>
      <c r="V22" s="1342">
        <v>45</v>
      </c>
      <c r="W22" s="1382">
        <v>80</v>
      </c>
      <c r="X22" s="1178"/>
      <c r="Y22" s="1263"/>
      <c r="Z22" s="1322"/>
      <c r="AA22" s="1178"/>
      <c r="AB22" s="1263"/>
      <c r="AC22" s="1264"/>
    </row>
    <row r="23" spans="1:29" s="1106" customFormat="1" ht="30" customHeight="1" thickBot="1">
      <c r="A23" s="1132" t="s">
        <v>1958</v>
      </c>
      <c r="B23" s="1453">
        <v>26.11</v>
      </c>
      <c r="C23" s="1454" t="s">
        <v>2034</v>
      </c>
      <c r="D23" s="1455"/>
      <c r="E23" s="1269">
        <v>0</v>
      </c>
      <c r="F23" s="1456"/>
      <c r="G23" s="1238">
        <f>IF(E23=1,(IF(F23="Simple",U23,(IF(F23="Standard",V23,(IF(F23="Complex",W23,0)))))),0)</f>
        <v>0</v>
      </c>
      <c r="H23" s="1269">
        <v>0</v>
      </c>
      <c r="I23" s="1269">
        <v>0</v>
      </c>
      <c r="J23" s="1269">
        <v>0</v>
      </c>
      <c r="K23" s="1246"/>
      <c r="L23" s="2243"/>
      <c r="M23" s="1201"/>
      <c r="N23" s="1170"/>
      <c r="O23" s="1233">
        <v>26.11</v>
      </c>
      <c r="P23" s="1360"/>
      <c r="Q23" s="1256"/>
      <c r="R23" s="1234"/>
      <c r="S23" s="1342"/>
      <c r="T23" s="1181"/>
      <c r="U23" s="1182">
        <v>8</v>
      </c>
      <c r="V23" s="1342">
        <v>16</v>
      </c>
      <c r="W23" s="1342">
        <v>24</v>
      </c>
      <c r="X23" s="1178"/>
      <c r="Y23" s="1263"/>
      <c r="Z23" s="1322"/>
      <c r="AA23" s="1178"/>
      <c r="AB23" s="1263"/>
      <c r="AC23" s="1264"/>
    </row>
    <row r="24" spans="1:29" ht="30" customHeight="1" thickBot="1">
      <c r="B24" s="2208" t="s">
        <v>1687</v>
      </c>
      <c r="C24" s="2209"/>
      <c r="D24" s="2209"/>
      <c r="E24" s="2209"/>
      <c r="F24" s="2210"/>
      <c r="G24" s="1158">
        <f>SUM(G12:G23)</f>
        <v>0</v>
      </c>
      <c r="H24" s="1158">
        <f>SUM(H12:H23)</f>
        <v>0</v>
      </c>
      <c r="I24" s="1158">
        <f>SUM(I12:I23)</f>
        <v>0</v>
      </c>
      <c r="J24" s="1111">
        <f>SUM(J12:J23)</f>
        <v>0</v>
      </c>
      <c r="K24" s="1457"/>
      <c r="L24" s="2214" t="s">
        <v>1868</v>
      </c>
      <c r="M24" s="1201"/>
      <c r="N24" s="1170"/>
      <c r="O24" s="1170"/>
      <c r="P24" s="1172"/>
      <c r="Q24" s="1235"/>
      <c r="R24" s="1235"/>
      <c r="S24" s="1235"/>
      <c r="T24" s="1235"/>
      <c r="U24" s="1172"/>
      <c r="V24" s="1172"/>
      <c r="W24" s="1172"/>
      <c r="X24" s="1262"/>
      <c r="Y24" s="1262"/>
      <c r="Z24" s="1262"/>
      <c r="AA24" s="1262"/>
      <c r="AB24" s="1262"/>
      <c r="AC24" s="1384"/>
    </row>
    <row r="25" spans="1:29" ht="30" customHeight="1">
      <c r="A25" s="1132" t="s">
        <v>1959</v>
      </c>
      <c r="B25" s="1162">
        <v>26.12</v>
      </c>
      <c r="C25" s="1217" t="s">
        <v>307</v>
      </c>
      <c r="D25" s="1098" t="s">
        <v>878</v>
      </c>
      <c r="E25" s="1239">
        <v>1</v>
      </c>
      <c r="F25" s="1375">
        <v>0.05</v>
      </c>
      <c r="G25" s="1607">
        <f>IF($E25=0,0,ROUNDUP($F25*G24,0))</f>
        <v>0</v>
      </c>
      <c r="H25" s="1607">
        <f>IF($E25=0,0,ROUNDUP($F25*H24,0))</f>
        <v>0</v>
      </c>
      <c r="I25" s="1607">
        <f>IF($E25=0,0,ROUNDUP($F25*I24,0))</f>
        <v>0</v>
      </c>
      <c r="J25" s="1093">
        <f>IF($E25=0,0,ROUNDUP($F25*J24,0))</f>
        <v>0</v>
      </c>
      <c r="K25" s="1109"/>
      <c r="L25" s="2215"/>
      <c r="M25" s="1201"/>
      <c r="N25" s="1170"/>
      <c r="O25" s="1233">
        <v>26.12</v>
      </c>
      <c r="P25" s="1360"/>
      <c r="Q25" s="1256"/>
      <c r="R25" s="1234"/>
      <c r="S25" s="1342"/>
      <c r="T25" s="1181"/>
      <c r="U25" s="1182"/>
      <c r="V25" s="1342"/>
      <c r="W25" s="1383"/>
      <c r="X25" s="1178"/>
      <c r="Y25" s="1263"/>
      <c r="Z25" s="1322"/>
      <c r="AA25" s="1178"/>
      <c r="AB25" s="1263"/>
      <c r="AC25" s="1264"/>
    </row>
    <row r="26" spans="1:29" ht="30" customHeight="1" thickBot="1">
      <c r="A26" s="1132" t="s">
        <v>1960</v>
      </c>
      <c r="B26" s="1163">
        <v>26.13</v>
      </c>
      <c r="C26" s="1225" t="s">
        <v>169</v>
      </c>
      <c r="D26" s="1099" t="s">
        <v>878</v>
      </c>
      <c r="E26" s="1239">
        <v>1</v>
      </c>
      <c r="F26" s="1589">
        <v>0.05</v>
      </c>
      <c r="G26" s="1588">
        <f>IF($E26=0,0,ROUNDUP($F26*G24,0))</f>
        <v>0</v>
      </c>
      <c r="H26" s="1588">
        <f>IF($E26=0,0,ROUNDUP($F26*H24,0))</f>
        <v>0</v>
      </c>
      <c r="I26" s="1588">
        <f>IF($E26=0,0,ROUNDUP($F26*I24,0))</f>
        <v>0</v>
      </c>
      <c r="J26" s="1093">
        <f>IF($E26=0,0,ROUNDUP($F26*J24,0))</f>
        <v>0</v>
      </c>
      <c r="K26" s="1110"/>
      <c r="L26" s="2215"/>
      <c r="M26" s="1201"/>
      <c r="N26" s="1170"/>
      <c r="O26" s="1233">
        <v>26.13</v>
      </c>
      <c r="P26" s="1360"/>
      <c r="Q26" s="1256"/>
      <c r="R26" s="1234"/>
      <c r="S26" s="1342"/>
      <c r="T26" s="1181"/>
      <c r="U26" s="1182"/>
      <c r="V26" s="1342"/>
      <c r="W26" s="1383"/>
      <c r="X26" s="1178"/>
      <c r="Y26" s="1263"/>
      <c r="Z26" s="1322"/>
      <c r="AA26" s="1178"/>
      <c r="AB26" s="1263"/>
      <c r="AC26" s="1264"/>
    </row>
    <row r="27" spans="1:29" ht="30" customHeight="1" thickBot="1">
      <c r="B27" s="2208" t="s">
        <v>1688</v>
      </c>
      <c r="C27" s="2209"/>
      <c r="D27" s="2209"/>
      <c r="E27" s="2209"/>
      <c r="F27" s="2210"/>
      <c r="G27" s="1160">
        <f>SUM(G24:G26)</f>
        <v>0</v>
      </c>
      <c r="H27" s="1160">
        <f>SUM(H24:H26)</f>
        <v>0</v>
      </c>
      <c r="I27" s="1160">
        <f>SUM(I24:I26)</f>
        <v>0</v>
      </c>
      <c r="J27" s="1160">
        <f>SUM(J24:J26)</f>
        <v>0</v>
      </c>
      <c r="K27" s="1227"/>
      <c r="L27" s="2216"/>
      <c r="M27" s="1170"/>
      <c r="N27" s="1170"/>
      <c r="O27" s="1170"/>
      <c r="P27" s="1170"/>
      <c r="Q27" s="1170"/>
      <c r="R27" s="1170"/>
      <c r="S27" s="1170"/>
      <c r="T27" s="1170"/>
      <c r="U27" s="1170"/>
      <c r="V27" s="1170"/>
      <c r="W27" s="1170"/>
      <c r="X27" s="1231"/>
      <c r="Y27" s="1231"/>
      <c r="Z27" s="1231"/>
      <c r="AA27" s="1231"/>
      <c r="AB27" s="1231"/>
      <c r="AC27" s="1231"/>
    </row>
    <row r="28" spans="1:29">
      <c r="J28" s="1168" t="s">
        <v>1858</v>
      </c>
    </row>
    <row r="30" spans="1:29">
      <c r="A30" s="1105" t="s">
        <v>2028</v>
      </c>
    </row>
  </sheetData>
  <sheetProtection algorithmName="SHA-512" hashValue="/7uW968QWczKgcPHVky9Ms85ZksyjZJ/N0OoLSjjhzZt5WJREeproMAGuWnXERAwIlzavWTRAq+cTtOyTCl8hQ==" saltValue="ASVVSWytQ2lUcahaVUNQ5Q==" spinCount="100000" sheet="1" objects="1" scenarios="1" formatCells="0" formatColumns="0" formatRows="0" insertColumns="0" insertRows="0"/>
  <mergeCells count="31">
    <mergeCell ref="K10:K11"/>
    <mergeCell ref="L5:L11"/>
    <mergeCell ref="L12:L23"/>
    <mergeCell ref="X9:Z9"/>
    <mergeCell ref="AA9:AC9"/>
    <mergeCell ref="U9:W9"/>
    <mergeCell ref="P9:T9"/>
    <mergeCell ref="O9:O10"/>
    <mergeCell ref="O12:O13"/>
    <mergeCell ref="B5:C5"/>
    <mergeCell ref="D5:J5"/>
    <mergeCell ref="B6:C6"/>
    <mergeCell ref="D6:J6"/>
    <mergeCell ref="B1:C3"/>
    <mergeCell ref="D1:J3"/>
    <mergeCell ref="L1:L3"/>
    <mergeCell ref="B4:C4"/>
    <mergeCell ref="D4:J4"/>
    <mergeCell ref="B24:F24"/>
    <mergeCell ref="L24:L27"/>
    <mergeCell ref="B12:B13"/>
    <mergeCell ref="B9:B10"/>
    <mergeCell ref="C9:C10"/>
    <mergeCell ref="D9:F9"/>
    <mergeCell ref="G9:J9"/>
    <mergeCell ref="B27:F27"/>
    <mergeCell ref="B11:E11"/>
    <mergeCell ref="G10:G11"/>
    <mergeCell ref="H10:H11"/>
    <mergeCell ref="I10:I11"/>
    <mergeCell ref="J10:J11"/>
  </mergeCells>
  <phoneticPr fontId="51" type="noConversion"/>
  <dataValidations xWindow="786" yWindow="902" count="9">
    <dataValidation type="decimal" operator="greaterThanOrEqual" allowBlank="1" showInputMessage="1" showErrorMessage="1" error="Input a positive number to an accuracy of 2 decimal places." sqref="E19:E20 E16:E17" xr:uid="{D856B071-16B2-4790-B61C-5AC375286B4B}">
      <formula1>0</formula1>
    </dataValidation>
    <dataValidation type="whole" operator="greaterThanOrEqual" allowBlank="1" showInputMessage="1" showErrorMessage="1" error="Input a whole number greater or equal to zero." sqref="E21 E18" xr:uid="{DE264D2E-AD80-4490-A3AE-814D3A634519}">
      <formula1>0</formula1>
    </dataValidation>
    <dataValidation type="list" allowBlank="1" showInputMessage="1" showErrorMessage="1" promptTitle="Complexity" prompt="What is the estimated complexity of the linear irrigation plans?" sqref="F19:F20" xr:uid="{87AF6FE1-2C63-47B7-B6A5-DCCE5EAD6ABD}">
      <formula1>$U$10:$W$10</formula1>
    </dataValidation>
    <dataValidation type="whole" allowBlank="1" showInputMessage="1" showErrorMessage="1" error="Enter 1 or 0._x000a_Yes=1_x000a_No=0" sqref="E15 E12 E25:E26 E22:E23" xr:uid="{556F9B5E-C823-49DE-9A1A-D9A1D2A186C7}">
      <formula1>0</formula1>
      <formula2>1</formula2>
    </dataValidation>
    <dataValidation type="list" allowBlank="1" showInputMessage="1" showErrorMessage="1" promptTitle="Complexity" prompt="What is the estimated complexity of the maintenance plans?" sqref="F23" xr:uid="{F5EA6958-53F6-4382-8838-163326762D95}">
      <formula1>$U$10:$W$10</formula1>
    </dataValidation>
    <dataValidation type="list" allowBlank="1" showInputMessage="1" showErrorMessage="1" promptTitle="Complexity" prompt="What is the estimated complexity of the Hardscpe Plan? _x000a_Hours includes necessary details and notes." sqref="F22" xr:uid="{BED2E8EC-9B81-4341-93D0-2C01310311C5}">
      <formula1>$U$10:$W$10</formula1>
    </dataValidation>
    <dataValidation type="list" allowBlank="1" showInputMessage="1" showErrorMessage="1" promptTitle="Complexity" prompt="What is the estimated complexity of the General Notes/Pay Item Notes Sheet?" sqref="F15" xr:uid="{8D3FB20B-720E-48DC-ADAC-43522DFE7E26}">
      <formula1>$U$10:$W$10</formula1>
    </dataValidation>
    <dataValidation type="whole" allowBlank="1" showInputMessage="1" showErrorMessage="1" error="Enter 1 or 0._x000a_Yes=1_x000a_No=2" sqref="E13" xr:uid="{1630AEA6-C732-4345-87C2-5253053C29D6}">
      <formula1>0</formula1>
      <formula2>1</formula2>
    </dataValidation>
    <dataValidation type="list" allowBlank="1" showInputMessage="1" showErrorMessage="1" prompt="What is the estimated complexity of the planting plan? (See Landscape Guidelines)" sqref="F11" xr:uid="{D9D1F534-0A94-483E-8832-F38E4288015C}">
      <formula1>$Q$10:$S$10</formula1>
    </dataValidation>
  </dataValidations>
  <hyperlinks>
    <hyperlink ref="L4" r:id="rId1" display="Video Tutorial - A short webinar for the Drainage Plans tab" xr:uid="{4DD8FAEC-0C70-4356-919F-F33EA763A8CA}"/>
  </hyperlinks>
  <printOptions horizontalCentered="1"/>
  <pageMargins left="0.5" right="0.5" top="1" bottom="1" header="0.5" footer="0.34"/>
  <pageSetup scale="49" orientation="landscape" r:id="rId2"/>
  <headerFooter alignWithMargins="0">
    <oddHeader>&amp;C&amp;"Arial,Bold"&amp;14&amp;U&amp;A</oddHeader>
    <oddFooter>&amp;L&amp;F
&amp;A&amp;CPage &amp;P of &amp;N&amp;R&amp;D</oddFooter>
  </headerFooter>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N47"/>
  <sheetViews>
    <sheetView showGridLines="0" zoomScaleNormal="100" zoomScaleSheetLayoutView="100" workbookViewId="0"/>
  </sheetViews>
  <sheetFormatPr defaultColWidth="9.109375" defaultRowHeight="13.2"/>
  <cols>
    <col min="1" max="1" width="118.33203125" style="185" customWidth="1"/>
    <col min="2" max="2" width="118.33203125" style="928" customWidth="1"/>
    <col min="3" max="16384" width="9.109375" style="146"/>
  </cols>
  <sheetData>
    <row r="1" spans="1:14" ht="26.4">
      <c r="A1" s="949" t="s">
        <v>2604</v>
      </c>
    </row>
    <row r="2" spans="1:14">
      <c r="N2" s="146" t="s">
        <v>400</v>
      </c>
    </row>
    <row r="3" spans="1:14" ht="26.4">
      <c r="A3" s="185" t="s">
        <v>1452</v>
      </c>
    </row>
    <row r="5" spans="1:14" ht="39.6">
      <c r="A5" s="929" t="s">
        <v>1453</v>
      </c>
    </row>
    <row r="6" spans="1:14">
      <c r="A6" s="929"/>
    </row>
    <row r="7" spans="1:14" ht="79.2">
      <c r="A7" s="185" t="s">
        <v>1523</v>
      </c>
      <c r="B7" s="185"/>
    </row>
    <row r="8" spans="1:14">
      <c r="A8" s="929"/>
    </row>
    <row r="9" spans="1:14" ht="39.6">
      <c r="A9" s="929" t="s">
        <v>1212</v>
      </c>
      <c r="B9" s="929"/>
    </row>
    <row r="10" spans="1:14">
      <c r="A10" s="929"/>
    </row>
    <row r="11" spans="1:14">
      <c r="A11" s="929" t="s">
        <v>2629</v>
      </c>
    </row>
    <row r="12" spans="1:14">
      <c r="A12" s="929"/>
    </row>
    <row r="13" spans="1:14" ht="14.4">
      <c r="A13" s="930" t="s">
        <v>1321</v>
      </c>
      <c r="B13" s="931"/>
    </row>
    <row r="14" spans="1:14" s="934" customFormat="1">
      <c r="A14" s="932"/>
      <c r="B14" s="933"/>
    </row>
    <row r="15" spans="1:14" ht="14.4">
      <c r="A15" s="935" t="s">
        <v>1322</v>
      </c>
      <c r="B15" s="936"/>
    </row>
    <row r="16" spans="1:14" ht="14.4">
      <c r="A16" s="935" t="s">
        <v>1323</v>
      </c>
      <c r="B16" s="936"/>
    </row>
    <row r="17" spans="1:2" ht="14.4">
      <c r="A17" s="935" t="s">
        <v>1324</v>
      </c>
      <c r="B17" s="936"/>
    </row>
    <row r="18" spans="1:2" ht="14.4">
      <c r="A18" s="935" t="s">
        <v>1325</v>
      </c>
      <c r="B18" s="936"/>
    </row>
    <row r="19" spans="1:2" ht="14.4">
      <c r="A19" s="935" t="s">
        <v>1326</v>
      </c>
      <c r="B19" s="936"/>
    </row>
    <row r="20" spans="1:2">
      <c r="A20" s="937"/>
    </row>
    <row r="21" spans="1:2" ht="14.4">
      <c r="A21" s="930" t="s">
        <v>1327</v>
      </c>
      <c r="B21" s="936"/>
    </row>
    <row r="22" spans="1:2">
      <c r="A22" s="938"/>
    </row>
    <row r="23" spans="1:2" ht="14.4">
      <c r="A23" s="935" t="s">
        <v>1328</v>
      </c>
      <c r="B23" s="939"/>
    </row>
    <row r="24" spans="1:2" ht="14.4">
      <c r="A24" s="935" t="s">
        <v>1329</v>
      </c>
      <c r="B24" s="939"/>
    </row>
    <row r="25" spans="1:2" ht="14.4">
      <c r="A25" s="935" t="s">
        <v>1330</v>
      </c>
      <c r="B25" s="939"/>
    </row>
    <row r="26" spans="1:2" ht="14.4">
      <c r="A26" s="935" t="s">
        <v>1331</v>
      </c>
      <c r="B26" s="939"/>
    </row>
    <row r="27" spans="1:2" ht="14.4">
      <c r="A27" s="935" t="s">
        <v>1527</v>
      </c>
      <c r="B27" s="939"/>
    </row>
    <row r="28" spans="1:2" ht="26.4">
      <c r="A28" s="935" t="s">
        <v>1524</v>
      </c>
      <c r="B28" s="939"/>
    </row>
    <row r="29" spans="1:2" ht="26.4">
      <c r="A29" s="935" t="s">
        <v>1454</v>
      </c>
      <c r="B29" s="939"/>
    </row>
    <row r="30" spans="1:2" ht="14.4">
      <c r="A30" s="935" t="s">
        <v>1525</v>
      </c>
      <c r="B30" s="939"/>
    </row>
    <row r="31" spans="1:2" ht="14.4">
      <c r="A31" s="935" t="s">
        <v>1455</v>
      </c>
      <c r="B31" s="939"/>
    </row>
    <row r="32" spans="1:2" ht="26.4">
      <c r="A32" s="935" t="s">
        <v>1526</v>
      </c>
      <c r="B32" s="939"/>
    </row>
    <row r="33" spans="1:2">
      <c r="A33" s="929"/>
    </row>
    <row r="34" spans="1:2" ht="14.4">
      <c r="A34" s="930" t="s">
        <v>1188</v>
      </c>
      <c r="B34" s="940"/>
    </row>
    <row r="35" spans="1:2">
      <c r="A35" s="929"/>
      <c r="B35" s="146"/>
    </row>
    <row r="36" spans="1:2" ht="26.4">
      <c r="A36" s="935" t="s">
        <v>1528</v>
      </c>
      <c r="B36" s="941"/>
    </row>
    <row r="37" spans="1:2" ht="26.4">
      <c r="A37" s="935" t="s">
        <v>1529</v>
      </c>
      <c r="B37" s="941"/>
    </row>
    <row r="38" spans="1:2" ht="26.4">
      <c r="A38" s="935" t="s">
        <v>1530</v>
      </c>
      <c r="B38" s="941"/>
    </row>
    <row r="39" spans="1:2" ht="26.4">
      <c r="A39" s="935" t="s">
        <v>1531</v>
      </c>
      <c r="B39" s="941"/>
    </row>
    <row r="40" spans="1:2" ht="26.4">
      <c r="A40" s="935" t="s">
        <v>1532</v>
      </c>
      <c r="B40" s="941"/>
    </row>
    <row r="41" spans="1:2" ht="26.4">
      <c r="A41" s="935" t="s">
        <v>1533</v>
      </c>
      <c r="B41" s="941"/>
    </row>
    <row r="42" spans="1:2">
      <c r="A42" s="929"/>
    </row>
    <row r="43" spans="1:2" ht="14.4">
      <c r="A43" s="930" t="s">
        <v>1332</v>
      </c>
      <c r="B43" s="940"/>
    </row>
    <row r="44" spans="1:2">
      <c r="A44" s="929"/>
      <c r="B44" s="146"/>
    </row>
    <row r="45" spans="1:2" ht="26.4">
      <c r="A45" s="935" t="s">
        <v>1534</v>
      </c>
      <c r="B45" s="941"/>
    </row>
    <row r="46" spans="1:2" ht="14.4">
      <c r="A46" s="935" t="s">
        <v>1535</v>
      </c>
      <c r="B46" s="941"/>
    </row>
    <row r="47" spans="1:2" ht="26.4">
      <c r="A47" s="935" t="s">
        <v>1536</v>
      </c>
      <c r="B47" s="941"/>
    </row>
  </sheetData>
  <pageMargins left="0.5" right="0.5" top="1" bottom="1" header="0.5" footer="0.34"/>
  <pageSetup orientation="landscape" r:id="rId1"/>
  <headerFooter alignWithMargins="0">
    <oddHeader>&amp;C&amp;"Arial,Bold"&amp;14&amp;U&amp;A</oddHeader>
    <oddFooter>&amp;L&amp;F
&amp;A&amp;CPage &amp;P of &amp;N&amp;R&amp;D</oddFooter>
  </headerFooter>
  <rowBreaks count="2" manualBreakCount="2">
    <brk id="16" man="1"/>
    <brk id="47"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M2382"/>
  <sheetViews>
    <sheetView showGridLines="0" zoomScale="85" zoomScaleNormal="85" zoomScaleSheetLayoutView="85" workbookViewId="0">
      <selection sqref="A1:B1"/>
    </sheetView>
  </sheetViews>
  <sheetFormatPr defaultColWidth="9.109375" defaultRowHeight="16.2"/>
  <cols>
    <col min="1" max="1" width="6.33203125" style="616" customWidth="1"/>
    <col min="2" max="2" width="40.6640625" style="4" customWidth="1"/>
    <col min="3" max="4" width="10.6640625" style="4" customWidth="1"/>
    <col min="5" max="5" width="12.6640625" style="4" customWidth="1"/>
    <col min="6" max="6" width="10.6640625" style="4" customWidth="1"/>
    <col min="7" max="7" width="12.6640625" style="4" customWidth="1"/>
    <col min="8" max="8" width="10.6640625" style="4" customWidth="1"/>
    <col min="9" max="9" width="12.6640625" style="4" customWidth="1"/>
    <col min="10" max="10" width="10.6640625" style="4" customWidth="1"/>
    <col min="11" max="11" width="75.6640625" style="4" customWidth="1"/>
    <col min="12" max="16384" width="9.109375" style="4"/>
  </cols>
  <sheetData>
    <row r="1" spans="1:13" s="305" customFormat="1" ht="20.100000000000001" customHeight="1">
      <c r="A1" s="2600" t="s">
        <v>595</v>
      </c>
      <c r="B1" s="2601"/>
      <c r="C1" s="440"/>
      <c r="D1" s="561"/>
      <c r="F1" s="440"/>
      <c r="G1" s="440"/>
      <c r="H1" s="440"/>
      <c r="I1" s="440"/>
      <c r="J1" s="440"/>
      <c r="K1" s="920" t="str">
        <f>'Project Information'!$B$3</f>
        <v>Enter project name &amp; description</v>
      </c>
    </row>
    <row r="2" spans="1:13" s="305" customFormat="1" ht="20.100000000000001" customHeight="1">
      <c r="A2" s="380"/>
      <c r="B2" s="440"/>
      <c r="C2" s="440"/>
      <c r="D2" s="561"/>
      <c r="E2" s="440"/>
      <c r="F2" s="440"/>
      <c r="G2" s="440"/>
      <c r="H2" s="440"/>
      <c r="I2" s="440"/>
      <c r="J2" s="440"/>
      <c r="K2" s="920" t="str">
        <f>'Project Information'!$B$1</f>
        <v>999999-1-32-01</v>
      </c>
    </row>
    <row r="3" spans="1:13" s="240" customFormat="1" ht="14.4" thickBot="1">
      <c r="A3" s="413"/>
      <c r="B3" s="286"/>
    </row>
    <row r="4" spans="1:13" s="240" customFormat="1" ht="28.5" customHeight="1" thickBot="1">
      <c r="A4" s="2111" t="s">
        <v>1396</v>
      </c>
      <c r="B4" s="2112"/>
      <c r="C4" s="2113" t="s">
        <v>1397</v>
      </c>
      <c r="D4" s="2113"/>
      <c r="E4" s="2113"/>
      <c r="F4" s="2113"/>
      <c r="G4" s="2113"/>
      <c r="H4" s="2113"/>
      <c r="I4" s="2113"/>
      <c r="J4" s="2113" t="s">
        <v>1398</v>
      </c>
      <c r="K4" s="2473"/>
    </row>
    <row r="5" spans="1:13" s="240" customFormat="1" ht="28.5" customHeight="1">
      <c r="A5" s="2114" t="s">
        <v>1400</v>
      </c>
      <c r="B5" s="2115"/>
      <c r="C5" s="2116"/>
      <c r="D5" s="2116"/>
      <c r="E5" s="2116"/>
      <c r="F5" s="2116"/>
      <c r="G5" s="2116"/>
      <c r="H5" s="2116"/>
      <c r="I5" s="2116"/>
      <c r="J5" s="2116"/>
      <c r="K5" s="2472"/>
    </row>
    <row r="6" spans="1:13" s="240" customFormat="1" ht="28.5" customHeight="1" thickBot="1">
      <c r="A6" s="2108" t="s">
        <v>1399</v>
      </c>
      <c r="B6" s="2109"/>
      <c r="C6" s="2110"/>
      <c r="D6" s="2110"/>
      <c r="E6" s="2110"/>
      <c r="F6" s="2110"/>
      <c r="G6" s="2110"/>
      <c r="H6" s="2110"/>
      <c r="I6" s="2110"/>
      <c r="J6" s="2110"/>
      <c r="K6" s="2471"/>
    </row>
    <row r="7" spans="1:13" s="240" customFormat="1" ht="15.6">
      <c r="A7" s="921" t="s">
        <v>1430</v>
      </c>
      <c r="B7" s="286"/>
    </row>
    <row r="8" spans="1:13" s="240" customFormat="1" ht="15" customHeight="1" thickBot="1">
      <c r="A8" s="921"/>
      <c r="B8" s="286"/>
    </row>
    <row r="9" spans="1:13" ht="55.2">
      <c r="A9" s="726" t="s">
        <v>79</v>
      </c>
      <c r="B9" s="727" t="s">
        <v>190</v>
      </c>
      <c r="C9" s="728" t="s">
        <v>87</v>
      </c>
      <c r="D9" s="728" t="s">
        <v>101</v>
      </c>
      <c r="E9" s="728" t="s">
        <v>360</v>
      </c>
      <c r="F9" s="729" t="s">
        <v>194</v>
      </c>
      <c r="G9" s="728" t="s">
        <v>195</v>
      </c>
      <c r="H9" s="730" t="s">
        <v>196</v>
      </c>
      <c r="I9" s="728" t="s">
        <v>49</v>
      </c>
      <c r="J9" s="730" t="s">
        <v>191</v>
      </c>
      <c r="K9" s="731" t="s">
        <v>164</v>
      </c>
      <c r="L9" s="284"/>
      <c r="M9" s="19"/>
    </row>
    <row r="10" spans="1:13" ht="24.9" customHeight="1">
      <c r="A10" s="288">
        <v>27.1</v>
      </c>
      <c r="B10" s="628" t="s">
        <v>0</v>
      </c>
      <c r="C10" s="235"/>
      <c r="D10" s="2608"/>
      <c r="E10" s="2609"/>
      <c r="F10" s="2609"/>
      <c r="G10" s="2609"/>
      <c r="H10" s="2609"/>
      <c r="I10" s="2609"/>
      <c r="J10" s="2609"/>
      <c r="K10" s="2596"/>
      <c r="L10" s="284"/>
      <c r="M10" s="19"/>
    </row>
    <row r="11" spans="1:13" ht="24.9" customHeight="1">
      <c r="A11" s="318"/>
      <c r="B11" s="319" t="s">
        <v>50</v>
      </c>
      <c r="C11" s="235" t="s">
        <v>303</v>
      </c>
      <c r="D11" s="641"/>
      <c r="E11" s="641"/>
      <c r="F11" s="708">
        <f>D11*E11</f>
        <v>0</v>
      </c>
      <c r="G11" s="642"/>
      <c r="H11" s="708">
        <f>F11*G11</f>
        <v>0</v>
      </c>
      <c r="I11" s="643"/>
      <c r="J11" s="708">
        <f>F11*I11</f>
        <v>0</v>
      </c>
      <c r="K11" s="2603"/>
      <c r="L11" s="284"/>
      <c r="M11" s="19"/>
    </row>
    <row r="12" spans="1:13" ht="24.9" customHeight="1">
      <c r="A12" s="644"/>
      <c r="B12" s="319" t="s">
        <v>51</v>
      </c>
      <c r="C12" s="235" t="s">
        <v>303</v>
      </c>
      <c r="D12" s="641"/>
      <c r="E12" s="641"/>
      <c r="F12" s="708">
        <f>D12*E12</f>
        <v>0</v>
      </c>
      <c r="G12" s="642"/>
      <c r="H12" s="708">
        <f>F12*G12</f>
        <v>0</v>
      </c>
      <c r="I12" s="643"/>
      <c r="J12" s="708">
        <f>F12*I12</f>
        <v>0</v>
      </c>
      <c r="K12" s="2603"/>
      <c r="L12" s="284"/>
      <c r="M12" s="19"/>
    </row>
    <row r="13" spans="1:13" ht="24.9" customHeight="1">
      <c r="A13" s="645"/>
      <c r="B13" s="319" t="s">
        <v>52</v>
      </c>
      <c r="C13" s="235" t="s">
        <v>303</v>
      </c>
      <c r="D13" s="641"/>
      <c r="E13" s="641"/>
      <c r="F13" s="708">
        <f>D13*E13</f>
        <v>0</v>
      </c>
      <c r="G13" s="642"/>
      <c r="H13" s="708">
        <f>F13*G13</f>
        <v>0</v>
      </c>
      <c r="I13" s="643"/>
      <c r="J13" s="708">
        <f>F13*I13</f>
        <v>0</v>
      </c>
      <c r="K13" s="2602"/>
      <c r="L13" s="284"/>
      <c r="M13" s="19"/>
    </row>
    <row r="14" spans="1:13" ht="24.9" customHeight="1">
      <c r="A14" s="645"/>
      <c r="B14" s="319"/>
      <c r="C14" s="646"/>
      <c r="D14" s="647"/>
      <c r="E14" s="648"/>
      <c r="F14" s="649"/>
      <c r="G14" s="650"/>
      <c r="H14" s="649"/>
      <c r="I14" s="650"/>
      <c r="J14" s="649"/>
      <c r="K14" s="651"/>
      <c r="L14" s="284"/>
      <c r="M14" s="19"/>
    </row>
    <row r="15" spans="1:13" ht="24.9" customHeight="1">
      <c r="A15" s="287">
        <v>27.2</v>
      </c>
      <c r="B15" s="628" t="s">
        <v>333</v>
      </c>
      <c r="C15" s="646"/>
      <c r="D15" s="2610"/>
      <c r="E15" s="2599"/>
      <c r="F15" s="2599"/>
      <c r="G15" s="2599"/>
      <c r="H15" s="2599"/>
      <c r="I15" s="2599"/>
      <c r="J15" s="2599"/>
      <c r="K15" s="2596"/>
      <c r="L15" s="284"/>
      <c r="M15" s="19"/>
    </row>
    <row r="16" spans="1:13" ht="24.9" customHeight="1">
      <c r="A16" s="652"/>
      <c r="B16" s="319" t="s">
        <v>50</v>
      </c>
      <c r="C16" s="235" t="s">
        <v>303</v>
      </c>
      <c r="D16" s="641"/>
      <c r="E16" s="641"/>
      <c r="F16" s="708">
        <f>D16*E16</f>
        <v>0</v>
      </c>
      <c r="G16" s="642"/>
      <c r="H16" s="708">
        <f>F16*G16</f>
        <v>0</v>
      </c>
      <c r="I16" s="643"/>
      <c r="J16" s="708">
        <f>F16*I16</f>
        <v>0</v>
      </c>
      <c r="K16" s="2597"/>
      <c r="L16" s="284"/>
      <c r="M16" s="19"/>
    </row>
    <row r="17" spans="1:13" ht="24.9" customHeight="1">
      <c r="A17" s="653"/>
      <c r="B17" s="319" t="s">
        <v>51</v>
      </c>
      <c r="C17" s="235" t="s">
        <v>303</v>
      </c>
      <c r="D17" s="641"/>
      <c r="E17" s="641"/>
      <c r="F17" s="708">
        <f>D17*E17</f>
        <v>0</v>
      </c>
      <c r="G17" s="642"/>
      <c r="H17" s="708">
        <f>F17*G17</f>
        <v>0</v>
      </c>
      <c r="I17" s="643"/>
      <c r="J17" s="708">
        <f>F17*I17</f>
        <v>0</v>
      </c>
      <c r="K17" s="2597"/>
      <c r="L17" s="284"/>
      <c r="M17" s="19"/>
    </row>
    <row r="18" spans="1:13" ht="24.9" customHeight="1">
      <c r="A18" s="653"/>
      <c r="B18" s="563" t="s">
        <v>52</v>
      </c>
      <c r="C18" s="235" t="s">
        <v>303</v>
      </c>
      <c r="D18" s="641"/>
      <c r="E18" s="641"/>
      <c r="F18" s="708">
        <f>D18*E18</f>
        <v>0</v>
      </c>
      <c r="G18" s="642"/>
      <c r="H18" s="708">
        <f>F18*G18</f>
        <v>0</v>
      </c>
      <c r="I18" s="643"/>
      <c r="J18" s="708">
        <f>F18*I18</f>
        <v>0</v>
      </c>
      <c r="K18" s="2097"/>
      <c r="L18" s="284"/>
      <c r="M18" s="19"/>
    </row>
    <row r="19" spans="1:13" ht="24.9" customHeight="1">
      <c r="A19" s="654"/>
      <c r="B19" s="563"/>
      <c r="C19" s="235"/>
      <c r="D19" s="647"/>
      <c r="E19" s="648"/>
      <c r="F19" s="649"/>
      <c r="G19" s="650"/>
      <c r="H19" s="649"/>
      <c r="I19" s="650"/>
      <c r="J19" s="649"/>
      <c r="K19" s="655"/>
      <c r="L19" s="284"/>
      <c r="M19" s="19"/>
    </row>
    <row r="20" spans="1:13" ht="24.9" customHeight="1">
      <c r="A20" s="656">
        <v>27.3</v>
      </c>
      <c r="B20" s="319" t="s">
        <v>334</v>
      </c>
      <c r="C20" s="235"/>
      <c r="D20" s="2610"/>
      <c r="E20" s="2599"/>
      <c r="F20" s="2599"/>
      <c r="G20" s="2599"/>
      <c r="H20" s="2599"/>
      <c r="I20" s="2599"/>
      <c r="J20" s="2599"/>
      <c r="K20" s="2596"/>
      <c r="L20" s="284"/>
      <c r="M20" s="19"/>
    </row>
    <row r="21" spans="1:13" ht="24.9" customHeight="1">
      <c r="A21" s="287"/>
      <c r="B21" s="657"/>
      <c r="C21" s="235" t="s">
        <v>303</v>
      </c>
      <c r="D21" s="658"/>
      <c r="E21" s="658"/>
      <c r="F21" s="708">
        <f>D21*E21</f>
        <v>0</v>
      </c>
      <c r="G21" s="642"/>
      <c r="H21" s="708">
        <f>F21*G21</f>
        <v>0</v>
      </c>
      <c r="I21" s="659"/>
      <c r="J21" s="708">
        <f>F21*I21</f>
        <v>0</v>
      </c>
      <c r="K21" s="2604"/>
      <c r="L21" s="284"/>
      <c r="M21" s="19"/>
    </row>
    <row r="22" spans="1:13" ht="24.9" customHeight="1">
      <c r="A22" s="660">
        <v>27.4</v>
      </c>
      <c r="B22" s="661" t="s">
        <v>53</v>
      </c>
      <c r="C22" s="235"/>
      <c r="D22" s="662"/>
      <c r="E22" s="467" t="s">
        <v>335</v>
      </c>
      <c r="F22" s="663"/>
      <c r="G22" s="663"/>
      <c r="H22" s="663"/>
      <c r="I22" s="663"/>
      <c r="J22" s="663"/>
      <c r="K22" s="2596"/>
      <c r="L22" s="284"/>
      <c r="M22" s="19"/>
    </row>
    <row r="23" spans="1:13" ht="24.9" customHeight="1">
      <c r="A23" s="652"/>
      <c r="B23" s="564" t="s">
        <v>50</v>
      </c>
      <c r="C23" s="562" t="s">
        <v>141</v>
      </c>
      <c r="D23" s="641"/>
      <c r="E23" s="641"/>
      <c r="F23" s="708">
        <f>IF(E23=0,0,D23/E23)</f>
        <v>0</v>
      </c>
      <c r="G23" s="642"/>
      <c r="H23" s="708">
        <f>F23*G23</f>
        <v>0</v>
      </c>
      <c r="I23" s="642"/>
      <c r="J23" s="708">
        <f>F23*I23</f>
        <v>0</v>
      </c>
      <c r="K23" s="2604"/>
      <c r="L23" s="284"/>
      <c r="M23" s="19"/>
    </row>
    <row r="24" spans="1:13" ht="24.9" customHeight="1">
      <c r="A24" s="653"/>
      <c r="B24" s="319" t="s">
        <v>51</v>
      </c>
      <c r="C24" s="562" t="s">
        <v>141</v>
      </c>
      <c r="D24" s="641"/>
      <c r="E24" s="641"/>
      <c r="F24" s="708">
        <f>IF(E24=0,0,D24/E24)</f>
        <v>0</v>
      </c>
      <c r="G24" s="642"/>
      <c r="H24" s="708">
        <f>F24*G24</f>
        <v>0</v>
      </c>
      <c r="I24" s="642"/>
      <c r="J24" s="708">
        <f>F24*I24</f>
        <v>0</v>
      </c>
      <c r="K24" s="2604"/>
      <c r="L24" s="284"/>
      <c r="M24" s="19"/>
    </row>
    <row r="25" spans="1:13" ht="24.9" customHeight="1">
      <c r="A25" s="664"/>
      <c r="B25" s="319" t="s">
        <v>52</v>
      </c>
      <c r="C25" s="562" t="s">
        <v>141</v>
      </c>
      <c r="D25" s="641"/>
      <c r="E25" s="641"/>
      <c r="F25" s="708">
        <f>IF(E25=0,0,D25/E25)</f>
        <v>0</v>
      </c>
      <c r="G25" s="642"/>
      <c r="H25" s="708">
        <f>F25*G25</f>
        <v>0</v>
      </c>
      <c r="I25" s="642"/>
      <c r="J25" s="708">
        <f>F25*I25</f>
        <v>0</v>
      </c>
      <c r="K25" s="2605"/>
      <c r="L25" s="284"/>
      <c r="M25" s="19"/>
    </row>
    <row r="26" spans="1:13" ht="24.9" customHeight="1">
      <c r="A26" s="660"/>
      <c r="B26" s="240"/>
      <c r="C26" s="235"/>
      <c r="D26" s="665"/>
      <c r="E26" s="666"/>
      <c r="F26" s="649"/>
      <c r="G26" s="649"/>
      <c r="H26" s="649"/>
      <c r="I26" s="649"/>
      <c r="J26" s="649"/>
      <c r="K26" s="667"/>
      <c r="L26" s="284"/>
      <c r="M26" s="19"/>
    </row>
    <row r="27" spans="1:13" ht="24.9" customHeight="1">
      <c r="A27" s="668">
        <v>27.5</v>
      </c>
      <c r="B27" s="669" t="s">
        <v>54</v>
      </c>
      <c r="C27" s="670" t="s">
        <v>336</v>
      </c>
      <c r="D27" s="240"/>
      <c r="E27" s="467" t="s">
        <v>335</v>
      </c>
      <c r="F27" s="671"/>
      <c r="G27" s="671"/>
      <c r="H27" s="671"/>
      <c r="I27" s="671"/>
      <c r="J27" s="671"/>
      <c r="K27" s="2596"/>
      <c r="L27" s="284"/>
      <c r="M27" s="19"/>
    </row>
    <row r="28" spans="1:13" ht="24.9" customHeight="1">
      <c r="A28" s="652"/>
      <c r="B28" s="564" t="s">
        <v>50</v>
      </c>
      <c r="C28" s="562" t="s">
        <v>141</v>
      </c>
      <c r="D28" s="641"/>
      <c r="E28" s="641"/>
      <c r="F28" s="708">
        <f>IF(E28=0,0,D28/E28)</f>
        <v>0</v>
      </c>
      <c r="G28" s="642"/>
      <c r="H28" s="708">
        <f>F28*G28</f>
        <v>0</v>
      </c>
      <c r="I28" s="642"/>
      <c r="J28" s="708">
        <f>F28*I28</f>
        <v>0</v>
      </c>
      <c r="K28" s="2603"/>
      <c r="L28" s="284"/>
      <c r="M28" s="19"/>
    </row>
    <row r="29" spans="1:13" ht="24.9" customHeight="1">
      <c r="A29" s="653"/>
      <c r="B29" s="319" t="s">
        <v>51</v>
      </c>
      <c r="C29" s="562" t="s">
        <v>141</v>
      </c>
      <c r="D29" s="641"/>
      <c r="E29" s="641"/>
      <c r="F29" s="708">
        <f>IF(E29=0,0,D29/E29)</f>
        <v>0</v>
      </c>
      <c r="G29" s="642"/>
      <c r="H29" s="708">
        <f>F29*G29</f>
        <v>0</v>
      </c>
      <c r="I29" s="642"/>
      <c r="J29" s="708">
        <f>F29*I29</f>
        <v>0</v>
      </c>
      <c r="K29" s="2603"/>
      <c r="L29" s="284"/>
      <c r="M29" s="19"/>
    </row>
    <row r="30" spans="1:13" ht="24.9" customHeight="1">
      <c r="A30" s="664"/>
      <c r="B30" s="319" t="s">
        <v>52</v>
      </c>
      <c r="C30" s="562" t="s">
        <v>141</v>
      </c>
      <c r="D30" s="641"/>
      <c r="E30" s="641"/>
      <c r="F30" s="708">
        <f>IF(E30=0,0,D30/E30)</f>
        <v>0</v>
      </c>
      <c r="G30" s="642"/>
      <c r="H30" s="708">
        <f>F30*G30</f>
        <v>0</v>
      </c>
      <c r="I30" s="642"/>
      <c r="J30" s="708">
        <f>F30*I30</f>
        <v>0</v>
      </c>
      <c r="K30" s="2602"/>
      <c r="L30" s="284"/>
      <c r="M30" s="19"/>
    </row>
    <row r="31" spans="1:13" ht="24.9" customHeight="1">
      <c r="A31" s="664"/>
      <c r="B31" s="672"/>
      <c r="C31" s="562"/>
      <c r="D31" s="665"/>
      <c r="E31" s="666"/>
      <c r="F31" s="649"/>
      <c r="G31" s="649"/>
      <c r="H31" s="649"/>
      <c r="I31" s="649"/>
      <c r="J31" s="649"/>
      <c r="K31" s="651"/>
      <c r="L31" s="284"/>
      <c r="M31" s="19"/>
    </row>
    <row r="32" spans="1:13" ht="24.9" customHeight="1">
      <c r="A32" s="664"/>
      <c r="B32" s="628" t="s">
        <v>54</v>
      </c>
      <c r="C32" s="670" t="s">
        <v>337</v>
      </c>
      <c r="D32" s="647"/>
      <c r="E32" s="673" t="s">
        <v>335</v>
      </c>
      <c r="F32" s="650"/>
      <c r="G32" s="650"/>
      <c r="H32" s="650"/>
      <c r="I32" s="650"/>
      <c r="J32" s="650"/>
      <c r="K32" s="674"/>
      <c r="L32" s="284"/>
      <c r="M32" s="19"/>
    </row>
    <row r="33" spans="1:13" ht="24.9" customHeight="1">
      <c r="A33" s="664"/>
      <c r="B33" s="675" t="s">
        <v>338</v>
      </c>
      <c r="C33" s="562" t="s">
        <v>141</v>
      </c>
      <c r="D33" s="647"/>
      <c r="E33" s="641"/>
      <c r="F33" s="709">
        <f>IF(E33=0,0,D33/E33)</f>
        <v>0</v>
      </c>
      <c r="G33" s="642"/>
      <c r="H33" s="709">
        <f>F33*G33</f>
        <v>0</v>
      </c>
      <c r="I33" s="642"/>
      <c r="J33" s="709">
        <f>F33*I33</f>
        <v>0</v>
      </c>
      <c r="K33" s="651"/>
      <c r="L33" s="284"/>
      <c r="M33" s="19"/>
    </row>
    <row r="34" spans="1:13" ht="24.9" customHeight="1">
      <c r="A34" s="664"/>
      <c r="B34" s="662"/>
      <c r="C34" s="235"/>
      <c r="D34" s="665"/>
      <c r="E34" s="666"/>
      <c r="F34" s="649"/>
      <c r="G34" s="649"/>
      <c r="H34" s="649"/>
      <c r="I34" s="649"/>
      <c r="J34" s="649"/>
      <c r="K34" s="651"/>
      <c r="L34" s="284"/>
      <c r="M34" s="19"/>
    </row>
    <row r="35" spans="1:13" ht="24.9" customHeight="1">
      <c r="A35" s="287">
        <v>27.6</v>
      </c>
      <c r="B35" s="676" t="s">
        <v>1</v>
      </c>
      <c r="C35" s="677"/>
      <c r="D35" s="2598"/>
      <c r="E35" s="2599"/>
      <c r="F35" s="2599"/>
      <c r="G35" s="2599"/>
      <c r="H35" s="2599"/>
      <c r="I35" s="2599"/>
      <c r="J35" s="2599"/>
      <c r="K35" s="2596"/>
      <c r="L35" s="284"/>
      <c r="M35" s="19"/>
    </row>
    <row r="36" spans="1:13" ht="24.9" customHeight="1">
      <c r="A36" s="652"/>
      <c r="B36" s="564"/>
      <c r="C36" s="677" t="s">
        <v>303</v>
      </c>
      <c r="D36" s="658"/>
      <c r="E36" s="658"/>
      <c r="F36" s="708">
        <f>D36*E36</f>
        <v>0</v>
      </c>
      <c r="G36" s="642"/>
      <c r="H36" s="708">
        <f>F36*G36</f>
        <v>0</v>
      </c>
      <c r="I36" s="659"/>
      <c r="J36" s="708">
        <f>F36*I36</f>
        <v>0</v>
      </c>
      <c r="K36" s="2603"/>
      <c r="L36" s="284"/>
      <c r="M36" s="19"/>
    </row>
    <row r="37" spans="1:13" ht="24.9" customHeight="1">
      <c r="A37" s="287">
        <v>27.7</v>
      </c>
      <c r="B37" s="678" t="s">
        <v>2</v>
      </c>
      <c r="C37" s="677"/>
      <c r="D37" s="2598"/>
      <c r="E37" s="2599"/>
      <c r="F37" s="2599"/>
      <c r="G37" s="2599"/>
      <c r="H37" s="2599"/>
      <c r="I37" s="2599"/>
      <c r="J37" s="2599"/>
      <c r="K37" s="2596"/>
      <c r="L37" s="284"/>
      <c r="M37" s="19"/>
    </row>
    <row r="38" spans="1:13" ht="24.9" customHeight="1">
      <c r="A38" s="652"/>
      <c r="B38" s="564"/>
      <c r="C38" s="677" t="s">
        <v>303</v>
      </c>
      <c r="D38" s="658"/>
      <c r="E38" s="658"/>
      <c r="F38" s="708">
        <f>D38*E38</f>
        <v>0</v>
      </c>
      <c r="G38" s="642"/>
      <c r="H38" s="708">
        <f>F38*G38</f>
        <v>0</v>
      </c>
      <c r="I38" s="659"/>
      <c r="J38" s="708">
        <f>F38*I38</f>
        <v>0</v>
      </c>
      <c r="K38" s="2603"/>
      <c r="L38" s="284"/>
      <c r="M38" s="19"/>
    </row>
    <row r="39" spans="1:13" ht="24.9" customHeight="1">
      <c r="A39" s="287">
        <v>27.8</v>
      </c>
      <c r="B39" s="319" t="s">
        <v>339</v>
      </c>
      <c r="C39" s="677"/>
      <c r="D39" s="2598"/>
      <c r="E39" s="2599"/>
      <c r="F39" s="2599"/>
      <c r="G39" s="2599"/>
      <c r="H39" s="2599"/>
      <c r="I39" s="2599"/>
      <c r="J39" s="2599"/>
      <c r="K39" s="2596"/>
      <c r="L39" s="284"/>
      <c r="M39" s="19"/>
    </row>
    <row r="40" spans="1:13" ht="24.9" customHeight="1">
      <c r="A40" s="318"/>
      <c r="B40" s="564"/>
      <c r="C40" s="677" t="s">
        <v>303</v>
      </c>
      <c r="D40" s="658"/>
      <c r="E40" s="658"/>
      <c r="F40" s="708">
        <f>D40*E40</f>
        <v>0</v>
      </c>
      <c r="G40" s="642"/>
      <c r="H40" s="708">
        <f>F40*G40</f>
        <v>0</v>
      </c>
      <c r="I40" s="659"/>
      <c r="J40" s="708">
        <f>F40*I40</f>
        <v>0</v>
      </c>
      <c r="K40" s="2603"/>
      <c r="L40" s="284"/>
      <c r="M40" s="19"/>
    </row>
    <row r="41" spans="1:13" ht="24.9" customHeight="1">
      <c r="A41" s="287">
        <v>27.9</v>
      </c>
      <c r="B41" s="679" t="s">
        <v>55</v>
      </c>
      <c r="C41" s="677"/>
      <c r="D41" s="2598"/>
      <c r="E41" s="2599"/>
      <c r="F41" s="2599"/>
      <c r="G41" s="2599"/>
      <c r="H41" s="2599"/>
      <c r="I41" s="2599"/>
      <c r="J41" s="2599"/>
      <c r="K41" s="2596"/>
      <c r="L41" s="284"/>
      <c r="M41" s="19"/>
    </row>
    <row r="42" spans="1:13" ht="24.9" customHeight="1">
      <c r="A42" s="645"/>
      <c r="B42" s="680"/>
      <c r="C42" s="677" t="s">
        <v>303</v>
      </c>
      <c r="D42" s="658"/>
      <c r="E42" s="658"/>
      <c r="F42" s="708">
        <f>D42*E42</f>
        <v>0</v>
      </c>
      <c r="G42" s="642"/>
      <c r="H42" s="708">
        <f>F42*G42</f>
        <v>0</v>
      </c>
      <c r="I42" s="659"/>
      <c r="J42" s="708">
        <f>F42*I42</f>
        <v>0</v>
      </c>
      <c r="K42" s="2602"/>
      <c r="L42" s="284"/>
      <c r="M42" s="19"/>
    </row>
    <row r="43" spans="1:13" ht="24.9" customHeight="1">
      <c r="A43" s="290">
        <v>27.1</v>
      </c>
      <c r="B43" s="679" t="s">
        <v>56</v>
      </c>
      <c r="C43" s="677"/>
      <c r="D43" s="2598"/>
      <c r="E43" s="2599"/>
      <c r="F43" s="2599"/>
      <c r="G43" s="2599"/>
      <c r="H43" s="2599"/>
      <c r="I43" s="2599"/>
      <c r="J43" s="2599"/>
      <c r="K43" s="2596"/>
      <c r="L43" s="284"/>
      <c r="M43" s="19"/>
    </row>
    <row r="44" spans="1:13" ht="24.9" customHeight="1">
      <c r="A44" s="318"/>
      <c r="B44" s="564" t="s">
        <v>57</v>
      </c>
      <c r="C44" s="358" t="s">
        <v>162</v>
      </c>
      <c r="D44" s="641"/>
      <c r="E44" s="641"/>
      <c r="F44" s="708">
        <f xml:space="preserve"> D44*E44</f>
        <v>0</v>
      </c>
      <c r="G44" s="642"/>
      <c r="H44" s="708">
        <f>F44*G44</f>
        <v>0</v>
      </c>
      <c r="I44" s="642"/>
      <c r="J44" s="708">
        <f>F44*I44</f>
        <v>0</v>
      </c>
      <c r="K44" s="2603"/>
      <c r="L44" s="284"/>
      <c r="M44" s="19"/>
    </row>
    <row r="45" spans="1:13" ht="24.9" customHeight="1">
      <c r="A45" s="644"/>
      <c r="B45" s="319" t="s">
        <v>58</v>
      </c>
      <c r="C45" s="358" t="s">
        <v>429</v>
      </c>
      <c r="D45" s="681"/>
      <c r="E45" s="681"/>
      <c r="F45" s="708">
        <f xml:space="preserve"> D45*E45</f>
        <v>0</v>
      </c>
      <c r="G45" s="642"/>
      <c r="H45" s="708">
        <f>F45*G45</f>
        <v>0</v>
      </c>
      <c r="I45" s="682"/>
      <c r="J45" s="708">
        <f>F45*I45</f>
        <v>0</v>
      </c>
      <c r="K45" s="2603"/>
      <c r="L45" s="284"/>
      <c r="M45" s="19"/>
    </row>
    <row r="46" spans="1:13" ht="24.9" customHeight="1">
      <c r="A46" s="645"/>
      <c r="B46" s="319" t="s">
        <v>59</v>
      </c>
      <c r="C46" s="358"/>
      <c r="D46" s="1009">
        <v>0</v>
      </c>
      <c r="E46" s="710">
        <f xml:space="preserve"> F44+F45</f>
        <v>0</v>
      </c>
      <c r="F46" s="708">
        <f>D46*E46</f>
        <v>0</v>
      </c>
      <c r="G46" s="642"/>
      <c r="H46" s="708">
        <f>F46*G46</f>
        <v>0</v>
      </c>
      <c r="I46" s="642"/>
      <c r="J46" s="708">
        <f>F46*I46</f>
        <v>0</v>
      </c>
      <c r="K46" s="2602"/>
      <c r="L46" s="284"/>
      <c r="M46" s="19"/>
    </row>
    <row r="47" spans="1:13" ht="24.9" customHeight="1">
      <c r="A47" s="290"/>
      <c r="B47" s="319"/>
      <c r="C47" s="235"/>
      <c r="D47" s="684"/>
      <c r="E47" s="649"/>
      <c r="F47" s="649"/>
      <c r="G47" s="649"/>
      <c r="H47" s="649"/>
      <c r="I47" s="649"/>
      <c r="J47" s="649"/>
      <c r="K47" s="674"/>
      <c r="L47" s="284"/>
      <c r="M47" s="19"/>
    </row>
    <row r="48" spans="1:13" ht="24.9" customHeight="1">
      <c r="A48" s="290">
        <v>27.11</v>
      </c>
      <c r="B48" s="679" t="s">
        <v>60</v>
      </c>
      <c r="C48" s="677"/>
      <c r="D48" s="2598"/>
      <c r="E48" s="2599"/>
      <c r="F48" s="2599"/>
      <c r="G48" s="2599"/>
      <c r="H48" s="2599"/>
      <c r="I48" s="2599"/>
      <c r="J48" s="2599"/>
      <c r="K48" s="2596"/>
      <c r="L48" s="284"/>
      <c r="M48" s="19"/>
    </row>
    <row r="49" spans="1:13" ht="24.9" customHeight="1">
      <c r="A49" s="290"/>
      <c r="B49" s="289"/>
      <c r="C49" s="235" t="s">
        <v>303</v>
      </c>
      <c r="D49" s="641"/>
      <c r="E49" s="641"/>
      <c r="F49" s="708">
        <f>D49*E49</f>
        <v>0</v>
      </c>
      <c r="G49" s="642"/>
      <c r="H49" s="708">
        <f>F49*G49</f>
        <v>0</v>
      </c>
      <c r="I49" s="643"/>
      <c r="J49" s="708">
        <f>F49*I49</f>
        <v>0</v>
      </c>
      <c r="K49" s="2602"/>
      <c r="L49" s="284"/>
      <c r="M49" s="19"/>
    </row>
    <row r="50" spans="1:13" ht="24.9" customHeight="1">
      <c r="A50" s="645">
        <v>27.12</v>
      </c>
      <c r="B50" s="685" t="s">
        <v>61</v>
      </c>
      <c r="C50" s="686"/>
      <c r="D50" s="240"/>
      <c r="E50" s="687" t="s">
        <v>335</v>
      </c>
      <c r="F50" s="688"/>
      <c r="G50" s="688"/>
      <c r="H50" s="688"/>
      <c r="I50" s="688"/>
      <c r="J50" s="689"/>
      <c r="K50" s="2596"/>
      <c r="L50" s="284"/>
      <c r="M50" s="19"/>
    </row>
    <row r="51" spans="1:13" ht="24.9" customHeight="1">
      <c r="A51" s="318"/>
      <c r="B51" s="240"/>
      <c r="C51" s="358" t="s">
        <v>141</v>
      </c>
      <c r="D51" s="642"/>
      <c r="E51" s="690"/>
      <c r="F51" s="708">
        <f>IF(E51=0,0,D51/E51)</f>
        <v>0</v>
      </c>
      <c r="G51" s="642"/>
      <c r="H51" s="708">
        <f>F51*G51</f>
        <v>0</v>
      </c>
      <c r="I51" s="682"/>
      <c r="J51" s="708">
        <f>F51*I51</f>
        <v>0</v>
      </c>
      <c r="K51" s="2602"/>
      <c r="L51" s="284"/>
      <c r="M51" s="19"/>
    </row>
    <row r="52" spans="1:13" ht="24.9" customHeight="1">
      <c r="A52" s="290">
        <v>27.13</v>
      </c>
      <c r="B52" s="679" t="s">
        <v>62</v>
      </c>
      <c r="C52" s="677"/>
      <c r="D52" s="2598"/>
      <c r="E52" s="2599"/>
      <c r="F52" s="2599"/>
      <c r="G52" s="2599"/>
      <c r="H52" s="2599"/>
      <c r="I52" s="2599"/>
      <c r="J52" s="2599"/>
      <c r="K52" s="2596"/>
      <c r="L52" s="284"/>
      <c r="M52" s="19"/>
    </row>
    <row r="53" spans="1:13" ht="24.9" customHeight="1">
      <c r="A53" s="318"/>
      <c r="B53" s="564" t="s">
        <v>340</v>
      </c>
      <c r="C53" s="358" t="s">
        <v>141</v>
      </c>
      <c r="D53" s="690"/>
      <c r="E53" s="690"/>
      <c r="F53" s="708">
        <f>D53*E53</f>
        <v>0</v>
      </c>
      <c r="G53" s="642"/>
      <c r="H53" s="708">
        <f>F53*G53</f>
        <v>0</v>
      </c>
      <c r="I53" s="682"/>
      <c r="J53" s="708">
        <f>F53*I53</f>
        <v>0</v>
      </c>
      <c r="K53" s="2602"/>
      <c r="L53" s="284"/>
      <c r="M53" s="19"/>
    </row>
    <row r="54" spans="1:13" ht="24.9" customHeight="1">
      <c r="A54" s="318"/>
      <c r="B54" s="564"/>
      <c r="C54" s="358"/>
      <c r="D54" s="683"/>
      <c r="E54" s="691"/>
      <c r="F54" s="649"/>
      <c r="G54" s="649"/>
      <c r="H54" s="649"/>
      <c r="I54" s="691"/>
      <c r="J54" s="649"/>
      <c r="K54" s="651"/>
      <c r="L54" s="284"/>
      <c r="M54" s="19"/>
    </row>
    <row r="55" spans="1:13" ht="24.9" customHeight="1">
      <c r="A55" s="290">
        <v>27.14</v>
      </c>
      <c r="B55" s="679" t="s">
        <v>63</v>
      </c>
      <c r="C55" s="677"/>
      <c r="D55" s="2598"/>
      <c r="E55" s="2599"/>
      <c r="F55" s="2599"/>
      <c r="G55" s="2599"/>
      <c r="H55" s="2599"/>
      <c r="I55" s="2599"/>
      <c r="J55" s="2599"/>
      <c r="K55" s="2596"/>
      <c r="L55" s="284"/>
      <c r="M55" s="19"/>
    </row>
    <row r="56" spans="1:13" ht="24.9" customHeight="1">
      <c r="A56" s="318"/>
      <c r="B56" s="564"/>
      <c r="C56" s="358" t="s">
        <v>141</v>
      </c>
      <c r="D56" s="690"/>
      <c r="E56" s="690"/>
      <c r="F56" s="708">
        <f>D56*E56</f>
        <v>0</v>
      </c>
      <c r="G56" s="642"/>
      <c r="H56" s="708">
        <f>F56*G56</f>
        <v>0</v>
      </c>
      <c r="I56" s="682"/>
      <c r="J56" s="708">
        <f>F56*I56</f>
        <v>0</v>
      </c>
      <c r="K56" s="2602"/>
      <c r="L56" s="284"/>
      <c r="M56" s="19"/>
    </row>
    <row r="57" spans="1:13" ht="24.9" customHeight="1">
      <c r="A57" s="290">
        <v>27.15</v>
      </c>
      <c r="B57" s="679" t="s">
        <v>64</v>
      </c>
      <c r="C57" s="677"/>
      <c r="D57" s="2639"/>
      <c r="E57" s="2599"/>
      <c r="F57" s="2599"/>
      <c r="G57" s="2599"/>
      <c r="H57" s="2599"/>
      <c r="I57" s="2599"/>
      <c r="J57" s="2599"/>
      <c r="K57" s="2596"/>
      <c r="L57" s="284"/>
      <c r="M57" s="19"/>
    </row>
    <row r="58" spans="1:13" ht="24.9" customHeight="1">
      <c r="A58" s="318"/>
      <c r="B58" s="692"/>
      <c r="C58" s="693" t="s">
        <v>141</v>
      </c>
      <c r="D58" s="641"/>
      <c r="E58" s="641"/>
      <c r="F58" s="708">
        <f>D58*E58</f>
        <v>0</v>
      </c>
      <c r="G58" s="642"/>
      <c r="H58" s="708">
        <f>F58*G58</f>
        <v>0</v>
      </c>
      <c r="I58" s="659"/>
      <c r="J58" s="708">
        <f>F58*I58</f>
        <v>0</v>
      </c>
      <c r="K58" s="2602"/>
      <c r="L58" s="284"/>
      <c r="M58" s="19"/>
    </row>
    <row r="59" spans="1:13" ht="24.9" customHeight="1">
      <c r="A59" s="290">
        <v>27.16</v>
      </c>
      <c r="B59" s="679" t="s">
        <v>65</v>
      </c>
      <c r="C59" s="677"/>
      <c r="D59" s="2598"/>
      <c r="E59" s="2599"/>
      <c r="F59" s="2599"/>
      <c r="G59" s="2599"/>
      <c r="H59" s="2599"/>
      <c r="I59" s="2599"/>
      <c r="J59" s="2599"/>
      <c r="K59" s="2596"/>
      <c r="L59" s="284"/>
      <c r="M59" s="19"/>
    </row>
    <row r="60" spans="1:13" ht="24.9" customHeight="1">
      <c r="A60" s="318"/>
      <c r="B60" s="692"/>
      <c r="C60" s="677" t="s">
        <v>303</v>
      </c>
      <c r="D60" s="641"/>
      <c r="E60" s="641"/>
      <c r="F60" s="708">
        <f>D60*E60</f>
        <v>0</v>
      </c>
      <c r="G60" s="642"/>
      <c r="H60" s="708">
        <f>F60*G60</f>
        <v>0</v>
      </c>
      <c r="I60" s="659"/>
      <c r="J60" s="708">
        <f>F60*I60</f>
        <v>0</v>
      </c>
      <c r="K60" s="2602"/>
      <c r="L60" s="284"/>
      <c r="M60" s="19"/>
    </row>
    <row r="61" spans="1:13" ht="24.9" customHeight="1">
      <c r="A61" s="290">
        <v>27.17</v>
      </c>
      <c r="B61" s="679" t="s">
        <v>66</v>
      </c>
      <c r="C61" s="677"/>
      <c r="D61" s="2598"/>
      <c r="E61" s="2599"/>
      <c r="F61" s="2599"/>
      <c r="G61" s="2599"/>
      <c r="H61" s="2599"/>
      <c r="I61" s="2599"/>
      <c r="J61" s="2599"/>
      <c r="K61" s="2596"/>
      <c r="L61" s="284"/>
      <c r="M61" s="19"/>
    </row>
    <row r="62" spans="1:13" ht="24.9" customHeight="1">
      <c r="A62" s="318"/>
      <c r="B62" s="692"/>
      <c r="C62" s="677" t="s">
        <v>303</v>
      </c>
      <c r="D62" s="641"/>
      <c r="E62" s="641"/>
      <c r="F62" s="708">
        <f>D62*E62</f>
        <v>0</v>
      </c>
      <c r="G62" s="642"/>
      <c r="H62" s="708">
        <f>F62*G62</f>
        <v>0</v>
      </c>
      <c r="I62" s="659"/>
      <c r="J62" s="708">
        <f>F62*I62</f>
        <v>0</v>
      </c>
      <c r="K62" s="2602"/>
      <c r="L62" s="284"/>
      <c r="M62" s="19"/>
    </row>
    <row r="63" spans="1:13" ht="24.9" customHeight="1">
      <c r="A63" s="290">
        <v>27.18</v>
      </c>
      <c r="B63" s="679" t="s">
        <v>67</v>
      </c>
      <c r="C63" s="677"/>
      <c r="D63" s="240"/>
      <c r="E63" s="687" t="s">
        <v>335</v>
      </c>
      <c r="F63" s="663"/>
      <c r="G63" s="663"/>
      <c r="H63" s="663"/>
      <c r="I63" s="663"/>
      <c r="J63" s="663"/>
      <c r="K63" s="2596"/>
      <c r="L63" s="284"/>
      <c r="M63" s="19"/>
    </row>
    <row r="64" spans="1:13" ht="24.9" customHeight="1">
      <c r="A64" s="318"/>
      <c r="B64" s="240"/>
      <c r="C64" s="358" t="s">
        <v>141</v>
      </c>
      <c r="D64" s="236"/>
      <c r="E64" s="681"/>
      <c r="F64" s="708">
        <f>IF(E64=0,0,D64/E64)</f>
        <v>0</v>
      </c>
      <c r="G64" s="642"/>
      <c r="H64" s="708">
        <f>F64*G64</f>
        <v>0</v>
      </c>
      <c r="I64" s="682"/>
      <c r="J64" s="708">
        <f>F64*I64</f>
        <v>0</v>
      </c>
      <c r="K64" s="2602"/>
      <c r="L64" s="284"/>
      <c r="M64" s="19"/>
    </row>
    <row r="65" spans="1:13" ht="24.9" customHeight="1">
      <c r="A65" s="290">
        <v>27.19</v>
      </c>
      <c r="B65" s="679" t="s">
        <v>341</v>
      </c>
      <c r="C65" s="677"/>
      <c r="D65" s="2598"/>
      <c r="E65" s="2599"/>
      <c r="F65" s="2599"/>
      <c r="G65" s="2599"/>
      <c r="H65" s="2599"/>
      <c r="I65" s="2599"/>
      <c r="J65" s="2599"/>
      <c r="K65" s="2596"/>
      <c r="L65" s="284"/>
      <c r="M65" s="19"/>
    </row>
    <row r="66" spans="1:13" ht="24.9" customHeight="1">
      <c r="A66" s="318"/>
      <c r="B66" s="685"/>
      <c r="C66" s="686" t="s">
        <v>163</v>
      </c>
      <c r="D66" s="420"/>
      <c r="E66" s="642"/>
      <c r="F66" s="708">
        <f>D66*E66</f>
        <v>0</v>
      </c>
      <c r="G66" s="694"/>
      <c r="H66" s="708">
        <f>F66*G66</f>
        <v>0</v>
      </c>
      <c r="I66" s="642"/>
      <c r="J66" s="708">
        <f>F66*I66</f>
        <v>0</v>
      </c>
      <c r="K66" s="2603"/>
      <c r="L66" s="284"/>
      <c r="M66" s="19"/>
    </row>
    <row r="67" spans="1:13" ht="24.9" customHeight="1">
      <c r="A67" s="318"/>
      <c r="B67" s="692"/>
      <c r="C67" s="358" t="s">
        <v>303</v>
      </c>
      <c r="D67" s="641"/>
      <c r="E67" s="641"/>
      <c r="F67" s="708">
        <f>D67*E67</f>
        <v>0</v>
      </c>
      <c r="G67" s="642"/>
      <c r="H67" s="708">
        <f>F67*G67</f>
        <v>0</v>
      </c>
      <c r="I67" s="659"/>
      <c r="J67" s="708">
        <f>F67*I67</f>
        <v>0</v>
      </c>
      <c r="K67" s="2602"/>
      <c r="L67" s="284"/>
      <c r="M67" s="19"/>
    </row>
    <row r="68" spans="1:13" ht="24.9" customHeight="1">
      <c r="A68" s="290">
        <v>27.2</v>
      </c>
      <c r="B68" s="679" t="s">
        <v>68</v>
      </c>
      <c r="C68" s="677"/>
      <c r="D68" s="2598"/>
      <c r="E68" s="2599"/>
      <c r="F68" s="2599"/>
      <c r="G68" s="2599"/>
      <c r="H68" s="2599"/>
      <c r="I68" s="2599"/>
      <c r="J68" s="2599"/>
      <c r="K68" s="2596"/>
      <c r="L68" s="284"/>
      <c r="M68" s="19"/>
    </row>
    <row r="69" spans="1:13" ht="24.9" customHeight="1">
      <c r="A69" s="318"/>
      <c r="B69" s="692"/>
      <c r="C69" s="358" t="s">
        <v>499</v>
      </c>
      <c r="D69" s="681"/>
      <c r="E69" s="681"/>
      <c r="F69" s="708">
        <f>D69*E69</f>
        <v>0</v>
      </c>
      <c r="G69" s="642"/>
      <c r="H69" s="708">
        <f>F69*G69</f>
        <v>0</v>
      </c>
      <c r="I69" s="682"/>
      <c r="J69" s="708">
        <f>F69*I69</f>
        <v>0</v>
      </c>
      <c r="K69" s="2602"/>
      <c r="L69" s="284"/>
      <c r="M69" s="19"/>
    </row>
    <row r="70" spans="1:13" ht="24.9" customHeight="1">
      <c r="A70" s="290">
        <v>27.21</v>
      </c>
      <c r="B70" s="679" t="s">
        <v>69</v>
      </c>
      <c r="C70" s="677"/>
      <c r="D70" s="2598"/>
      <c r="E70" s="2599"/>
      <c r="F70" s="2599"/>
      <c r="G70" s="2599"/>
      <c r="H70" s="2599"/>
      <c r="I70" s="2599"/>
      <c r="J70" s="2599"/>
      <c r="K70" s="2596"/>
      <c r="L70" s="284"/>
      <c r="M70" s="19"/>
    </row>
    <row r="71" spans="1:13" ht="24.9" customHeight="1">
      <c r="A71" s="318"/>
      <c r="B71" s="692"/>
      <c r="C71" s="358" t="s">
        <v>303</v>
      </c>
      <c r="D71" s="641"/>
      <c r="E71" s="641"/>
      <c r="F71" s="708">
        <f>D71*E71</f>
        <v>0</v>
      </c>
      <c r="G71" s="642"/>
      <c r="H71" s="708">
        <f>F71*G71</f>
        <v>0</v>
      </c>
      <c r="I71" s="659"/>
      <c r="J71" s="708">
        <f>F71*I71</f>
        <v>0</v>
      </c>
      <c r="K71" s="2602"/>
      <c r="L71" s="284"/>
      <c r="M71" s="19"/>
    </row>
    <row r="72" spans="1:13" ht="24.9" customHeight="1">
      <c r="A72" s="290">
        <v>27.22</v>
      </c>
      <c r="B72" s="679" t="s">
        <v>70</v>
      </c>
      <c r="C72" s="677"/>
      <c r="D72" s="2598"/>
      <c r="E72" s="2599"/>
      <c r="F72" s="2599"/>
      <c r="G72" s="2599"/>
      <c r="H72" s="2599"/>
      <c r="I72" s="2599"/>
      <c r="J72" s="2599"/>
      <c r="K72" s="2596"/>
      <c r="L72" s="284"/>
      <c r="M72" s="19"/>
    </row>
    <row r="73" spans="1:13" ht="24.9" customHeight="1">
      <c r="A73" s="318"/>
      <c r="B73" s="692"/>
      <c r="C73" s="692" t="s">
        <v>141</v>
      </c>
      <c r="D73" s="641"/>
      <c r="E73" s="641"/>
      <c r="F73" s="708">
        <f>D73*E73</f>
        <v>0</v>
      </c>
      <c r="G73" s="642"/>
      <c r="H73" s="708">
        <f>G73*F73</f>
        <v>0</v>
      </c>
      <c r="I73" s="659"/>
      <c r="J73" s="708">
        <f>F73*I73</f>
        <v>0</v>
      </c>
      <c r="K73" s="2602"/>
      <c r="L73" s="284"/>
      <c r="M73" s="19"/>
    </row>
    <row r="74" spans="1:13" ht="24.9" customHeight="1">
      <c r="A74" s="290">
        <v>27.23</v>
      </c>
      <c r="B74" s="679" t="s">
        <v>71</v>
      </c>
      <c r="C74" s="677"/>
      <c r="D74" s="2598"/>
      <c r="E74" s="2599"/>
      <c r="F74" s="2599"/>
      <c r="G74" s="2599"/>
      <c r="H74" s="2599"/>
      <c r="I74" s="2599"/>
      <c r="J74" s="2599"/>
      <c r="K74" s="2596"/>
      <c r="L74" s="284"/>
      <c r="M74" s="19"/>
    </row>
    <row r="75" spans="1:13" ht="24.9" customHeight="1">
      <c r="A75" s="318"/>
      <c r="B75" s="692"/>
      <c r="C75" s="358" t="s">
        <v>141</v>
      </c>
      <c r="D75" s="641"/>
      <c r="E75" s="641"/>
      <c r="F75" s="708">
        <f>D75*E75</f>
        <v>0</v>
      </c>
      <c r="G75" s="642"/>
      <c r="H75" s="708">
        <f>F75*G75</f>
        <v>0</v>
      </c>
      <c r="I75" s="659"/>
      <c r="J75" s="708">
        <f>F75*I75</f>
        <v>0</v>
      </c>
      <c r="K75" s="2602"/>
      <c r="L75" s="284"/>
      <c r="M75" s="19"/>
    </row>
    <row r="76" spans="1:13" ht="24.9" customHeight="1">
      <c r="A76" s="290">
        <v>27.24</v>
      </c>
      <c r="B76" s="679" t="s">
        <v>3</v>
      </c>
      <c r="C76" s="677"/>
      <c r="D76" s="2598"/>
      <c r="E76" s="2599"/>
      <c r="F76" s="2599"/>
      <c r="G76" s="2599"/>
      <c r="H76" s="2599"/>
      <c r="I76" s="2599"/>
      <c r="J76" s="2599"/>
      <c r="K76" s="2596"/>
      <c r="L76" s="284"/>
      <c r="M76" s="19"/>
    </row>
    <row r="77" spans="1:13" ht="24.9" customHeight="1">
      <c r="A77" s="318"/>
      <c r="B77" s="564"/>
      <c r="C77" s="677" t="s">
        <v>141</v>
      </c>
      <c r="D77" s="695"/>
      <c r="E77" s="641"/>
      <c r="F77" s="708">
        <f>D77*E77</f>
        <v>0</v>
      </c>
      <c r="G77" s="642"/>
      <c r="H77" s="708">
        <f>F77*G77</f>
        <v>0</v>
      </c>
      <c r="I77" s="659"/>
      <c r="J77" s="708">
        <f>F77*I77</f>
        <v>0</v>
      </c>
      <c r="K77" s="2602"/>
      <c r="L77" s="284"/>
      <c r="M77" s="19"/>
    </row>
    <row r="78" spans="1:13" ht="24.9" customHeight="1">
      <c r="A78" s="318"/>
      <c r="B78" s="564"/>
      <c r="C78" s="693" t="s">
        <v>303</v>
      </c>
      <c r="D78" s="647"/>
      <c r="E78" s="641"/>
      <c r="F78" s="708">
        <f>D78*E78</f>
        <v>0</v>
      </c>
      <c r="G78" s="642"/>
      <c r="H78" s="708">
        <f>F78*G78</f>
        <v>0</v>
      </c>
      <c r="I78" s="642"/>
      <c r="J78" s="708">
        <f>F78*I78</f>
        <v>0</v>
      </c>
      <c r="K78" s="651"/>
      <c r="L78" s="284"/>
      <c r="M78" s="19"/>
    </row>
    <row r="79" spans="1:13" ht="24.9" customHeight="1">
      <c r="A79" s="290"/>
      <c r="B79" s="564"/>
      <c r="C79" s="677"/>
      <c r="D79" s="665"/>
      <c r="E79" s="666"/>
      <c r="F79" s="649"/>
      <c r="G79" s="649"/>
      <c r="H79" s="649"/>
      <c r="I79" s="691"/>
      <c r="J79" s="649"/>
      <c r="K79" s="696"/>
      <c r="L79" s="284"/>
      <c r="M79" s="19"/>
    </row>
    <row r="80" spans="1:13" ht="24.9" customHeight="1">
      <c r="A80" s="290">
        <v>27.25</v>
      </c>
      <c r="B80" s="679" t="s">
        <v>72</v>
      </c>
      <c r="C80" s="677"/>
      <c r="D80" s="2598"/>
      <c r="E80" s="2599"/>
      <c r="F80" s="2599"/>
      <c r="G80" s="2599"/>
      <c r="H80" s="2599"/>
      <c r="I80" s="2599"/>
      <c r="J80" s="2599"/>
      <c r="K80" s="2596"/>
      <c r="L80" s="284"/>
      <c r="M80" s="19"/>
    </row>
    <row r="81" spans="1:13" ht="24.9" customHeight="1">
      <c r="A81" s="290"/>
      <c r="B81" s="692"/>
      <c r="C81" s="358" t="s">
        <v>429</v>
      </c>
      <c r="D81" s="641"/>
      <c r="E81" s="641"/>
      <c r="F81" s="708">
        <f>IF(E81=0,0,D81/E81)</f>
        <v>0</v>
      </c>
      <c r="G81" s="642"/>
      <c r="H81" s="708">
        <f>F81*G81</f>
        <v>0</v>
      </c>
      <c r="I81" s="690"/>
      <c r="J81" s="708">
        <f>F81*I81</f>
        <v>0</v>
      </c>
      <c r="K81" s="2602"/>
      <c r="L81" s="284"/>
      <c r="M81" s="19"/>
    </row>
    <row r="82" spans="1:13" ht="24.9" customHeight="1">
      <c r="A82" s="290">
        <v>27.26</v>
      </c>
      <c r="B82" s="679" t="s">
        <v>73</v>
      </c>
      <c r="C82" s="677"/>
      <c r="D82" s="2598"/>
      <c r="E82" s="2599"/>
      <c r="F82" s="2599"/>
      <c r="G82" s="2599"/>
      <c r="H82" s="2599"/>
      <c r="I82" s="2599"/>
      <c r="J82" s="2599"/>
      <c r="K82" s="2596"/>
      <c r="L82" s="284"/>
      <c r="M82" s="19"/>
    </row>
    <row r="83" spans="1:13" ht="24.9" customHeight="1">
      <c r="A83" s="318"/>
      <c r="B83" s="692"/>
      <c r="C83" s="358" t="s">
        <v>303</v>
      </c>
      <c r="D83" s="641"/>
      <c r="E83" s="641"/>
      <c r="F83" s="708">
        <f>D83*E83</f>
        <v>0</v>
      </c>
      <c r="G83" s="2606"/>
      <c r="H83" s="2599"/>
      <c r="I83" s="2599"/>
      <c r="J83" s="2599"/>
      <c r="K83" s="2602"/>
      <c r="L83" s="284"/>
      <c r="M83" s="19"/>
    </row>
    <row r="84" spans="1:13" ht="24.9" customHeight="1">
      <c r="A84" s="290">
        <v>27.27</v>
      </c>
      <c r="B84" s="679" t="s">
        <v>74</v>
      </c>
      <c r="C84" s="677"/>
      <c r="D84" s="2598"/>
      <c r="E84" s="2599"/>
      <c r="F84" s="2599"/>
      <c r="G84" s="2599"/>
      <c r="H84" s="2599"/>
      <c r="I84" s="2599"/>
      <c r="J84" s="2599"/>
      <c r="K84" s="2596"/>
      <c r="L84" s="284"/>
      <c r="M84" s="19"/>
    </row>
    <row r="85" spans="1:13" ht="24.9" customHeight="1">
      <c r="A85" s="318"/>
      <c r="B85" s="692"/>
      <c r="C85" s="358"/>
      <c r="D85" s="697"/>
      <c r="E85" s="681"/>
      <c r="F85" s="708">
        <f>E85*D85</f>
        <v>0</v>
      </c>
      <c r="G85" s="2606"/>
      <c r="H85" s="2599"/>
      <c r="I85" s="2599"/>
      <c r="J85" s="2599"/>
      <c r="K85" s="2602"/>
      <c r="L85" s="284"/>
      <c r="M85" s="19"/>
    </row>
    <row r="86" spans="1:13" ht="24.9" customHeight="1">
      <c r="A86" s="290">
        <v>27.28</v>
      </c>
      <c r="B86" s="679" t="s">
        <v>1670</v>
      </c>
      <c r="C86" s="677"/>
      <c r="D86" s="2598"/>
      <c r="E86" s="2599"/>
      <c r="F86" s="2599"/>
      <c r="G86" s="2599"/>
      <c r="H86" s="2599"/>
      <c r="I86" s="2599"/>
      <c r="J86" s="2599"/>
      <c r="K86" s="651"/>
      <c r="L86" s="284"/>
      <c r="M86" s="19"/>
    </row>
    <row r="87" spans="1:13" ht="24.9" customHeight="1">
      <c r="A87" s="318"/>
      <c r="B87" s="692"/>
      <c r="C87" s="693" t="s">
        <v>85</v>
      </c>
      <c r="D87" s="710"/>
      <c r="E87" s="2606"/>
      <c r="F87" s="2599"/>
      <c r="G87" s="2599"/>
      <c r="H87" s="2599"/>
      <c r="I87" s="2607"/>
      <c r="J87" s="382">
        <f>D87</f>
        <v>0</v>
      </c>
      <c r="K87" s="651"/>
      <c r="L87" s="284"/>
      <c r="M87" s="19"/>
    </row>
    <row r="88" spans="1:13" ht="24.9" customHeight="1">
      <c r="A88" s="290">
        <v>27.29</v>
      </c>
      <c r="B88" s="679" t="s">
        <v>1671</v>
      </c>
      <c r="C88" s="677"/>
      <c r="D88" s="1068"/>
      <c r="E88" s="1069"/>
      <c r="F88" s="1069"/>
      <c r="G88" s="1069"/>
      <c r="H88" s="1069"/>
      <c r="I88" s="1069"/>
      <c r="J88" s="1070"/>
      <c r="K88" s="651"/>
      <c r="L88" s="284"/>
      <c r="M88" s="19"/>
    </row>
    <row r="89" spans="1:13" ht="24.9" customHeight="1">
      <c r="A89" s="318"/>
      <c r="B89" s="692"/>
      <c r="C89" s="693" t="s">
        <v>85</v>
      </c>
      <c r="D89" s="710"/>
      <c r="E89" s="2606"/>
      <c r="F89" s="2599"/>
      <c r="G89" s="2599"/>
      <c r="H89" s="2599"/>
      <c r="I89" s="2607"/>
      <c r="J89" s="382">
        <f>D89</f>
        <v>0</v>
      </c>
      <c r="K89" s="651"/>
      <c r="L89" s="284"/>
      <c r="M89" s="19"/>
    </row>
    <row r="90" spans="1:13" ht="24.9" customHeight="1">
      <c r="A90" s="290">
        <v>27.3</v>
      </c>
      <c r="B90" s="679" t="s">
        <v>75</v>
      </c>
      <c r="C90" s="293"/>
      <c r="D90" s="2598"/>
      <c r="E90" s="2599"/>
      <c r="F90" s="2599"/>
      <c r="G90" s="2599"/>
      <c r="H90" s="2599"/>
      <c r="I90" s="2599"/>
      <c r="J90" s="2599"/>
      <c r="K90" s="2596"/>
      <c r="L90" s="284"/>
      <c r="M90" s="19"/>
    </row>
    <row r="91" spans="1:13" ht="24.9" customHeight="1">
      <c r="A91" s="318"/>
      <c r="B91" s="542"/>
      <c r="C91" s="293"/>
      <c r="D91" s="690"/>
      <c r="E91" s="681"/>
      <c r="F91" s="708">
        <f>D91*E91</f>
        <v>0</v>
      </c>
      <c r="G91" s="642"/>
      <c r="H91" s="708">
        <f>F91*G91</f>
        <v>0</v>
      </c>
      <c r="I91" s="659"/>
      <c r="J91" s="708">
        <f>F91*I91</f>
        <v>0</v>
      </c>
      <c r="K91" s="2602"/>
      <c r="L91" s="284"/>
      <c r="M91" s="19"/>
    </row>
    <row r="92" spans="1:13" ht="41.4">
      <c r="A92" s="2614" t="s">
        <v>611</v>
      </c>
      <c r="B92" s="2615"/>
      <c r="C92" s="2615"/>
      <c r="D92" s="2616"/>
      <c r="E92" s="722" t="s">
        <v>194</v>
      </c>
      <c r="F92" s="723">
        <f>SUM(F11:F91)</f>
        <v>0</v>
      </c>
      <c r="G92" s="722" t="s">
        <v>196</v>
      </c>
      <c r="H92" s="723">
        <f>SUM(H11:H91)</f>
        <v>0</v>
      </c>
      <c r="I92" s="722" t="s">
        <v>191</v>
      </c>
      <c r="J92" s="724">
        <f>SUM(J11:J91)</f>
        <v>0</v>
      </c>
      <c r="K92" s="725"/>
      <c r="L92" s="284"/>
      <c r="M92" s="19"/>
    </row>
    <row r="93" spans="1:13" ht="24.9" customHeight="1">
      <c r="A93" s="290">
        <v>27.31</v>
      </c>
      <c r="B93" s="685" t="s">
        <v>76</v>
      </c>
      <c r="C93" s="698"/>
      <c r="D93" s="2617"/>
      <c r="E93" s="2618"/>
      <c r="F93" s="2618"/>
      <c r="G93" s="2618"/>
      <c r="H93" s="2618"/>
      <c r="I93" s="2618"/>
      <c r="J93" s="2618"/>
      <c r="K93" s="2596" t="s">
        <v>1639</v>
      </c>
      <c r="L93" s="284"/>
      <c r="M93" s="19"/>
    </row>
    <row r="94" spans="1:13" ht="24.9" customHeight="1">
      <c r="A94" s="318"/>
      <c r="B94" s="564"/>
      <c r="C94" s="293"/>
      <c r="D94" s="699"/>
      <c r="E94" s="711">
        <f xml:space="preserve"> F92</f>
        <v>0</v>
      </c>
      <c r="F94" s="382">
        <f>D94*E94</f>
        <v>0</v>
      </c>
      <c r="G94" s="379"/>
      <c r="H94" s="382">
        <f>(D94*H92)*1.13</f>
        <v>0</v>
      </c>
      <c r="I94" s="700"/>
      <c r="J94" s="382">
        <f>(D94*J92)*1.13</f>
        <v>0</v>
      </c>
      <c r="K94" s="2602"/>
      <c r="L94" s="284"/>
      <c r="M94" s="19"/>
    </row>
    <row r="95" spans="1:13" ht="24.9" customHeight="1">
      <c r="A95" s="290">
        <v>27.32</v>
      </c>
      <c r="B95" s="679" t="s">
        <v>77</v>
      </c>
      <c r="C95" s="701" t="s">
        <v>87</v>
      </c>
      <c r="D95" s="2598"/>
      <c r="E95" s="2599"/>
      <c r="F95" s="2599"/>
      <c r="G95" s="2599"/>
      <c r="H95" s="2599"/>
      <c r="I95" s="2599"/>
      <c r="J95" s="2599"/>
      <c r="K95" s="2596"/>
      <c r="L95" s="284"/>
      <c r="M95" s="19"/>
    </row>
    <row r="96" spans="1:13" ht="24.9" customHeight="1">
      <c r="A96" s="318"/>
      <c r="B96" s="564"/>
      <c r="C96" s="701"/>
      <c r="D96" s="683"/>
      <c r="E96" s="2606"/>
      <c r="F96" s="2599"/>
      <c r="G96" s="2599"/>
      <c r="H96" s="2599"/>
      <c r="I96" s="2607"/>
      <c r="J96" s="382">
        <f>D96</f>
        <v>0</v>
      </c>
      <c r="K96" s="2602"/>
      <c r="L96" s="284"/>
      <c r="M96" s="19"/>
    </row>
    <row r="97" spans="1:13" ht="24.9" customHeight="1">
      <c r="A97" s="290">
        <v>27.33</v>
      </c>
      <c r="B97" s="703" t="s">
        <v>133</v>
      </c>
      <c r="C97" s="693" t="s">
        <v>87</v>
      </c>
      <c r="D97" s="2598"/>
      <c r="E97" s="2599"/>
      <c r="F97" s="2599"/>
      <c r="G97" s="2599"/>
      <c r="H97" s="2599"/>
      <c r="I97" s="2599"/>
      <c r="J97" s="2599"/>
      <c r="K97" s="2596"/>
      <c r="L97" s="284"/>
      <c r="M97" s="19"/>
    </row>
    <row r="98" spans="1:13" ht="24.9" customHeight="1">
      <c r="A98" s="318"/>
      <c r="B98" s="704"/>
      <c r="C98" s="693"/>
      <c r="D98" s="683"/>
      <c r="E98" s="2606"/>
      <c r="F98" s="2599"/>
      <c r="G98" s="2599"/>
      <c r="H98" s="2599"/>
      <c r="I98" s="2607"/>
      <c r="J98" s="382">
        <f>D98</f>
        <v>0</v>
      </c>
      <c r="K98" s="2602"/>
      <c r="L98" s="284"/>
      <c r="M98" s="19"/>
    </row>
    <row r="99" spans="1:13" ht="24.9" customHeight="1">
      <c r="A99" s="290">
        <v>27.34</v>
      </c>
      <c r="B99" s="703" t="s">
        <v>82</v>
      </c>
      <c r="C99" s="693" t="s">
        <v>85</v>
      </c>
      <c r="D99" s="2598"/>
      <c r="E99" s="2599"/>
      <c r="F99" s="2599"/>
      <c r="G99" s="2599"/>
      <c r="H99" s="2599"/>
      <c r="I99" s="2599"/>
      <c r="J99" s="2599"/>
      <c r="K99" s="2596"/>
      <c r="L99" s="284"/>
      <c r="M99" s="19"/>
    </row>
    <row r="100" spans="1:13" ht="24.9" customHeight="1">
      <c r="A100" s="318"/>
      <c r="B100" s="704"/>
      <c r="C100" s="677"/>
      <c r="D100" s="710">
        <f>F124</f>
        <v>0</v>
      </c>
      <c r="E100" s="2606"/>
      <c r="F100" s="2599"/>
      <c r="G100" s="2599"/>
      <c r="H100" s="2599"/>
      <c r="I100" s="2607"/>
      <c r="J100" s="382">
        <f>D100</f>
        <v>0</v>
      </c>
      <c r="K100" s="2602"/>
      <c r="L100" s="284"/>
      <c r="M100" s="19"/>
    </row>
    <row r="101" spans="1:13" ht="24.9" customHeight="1">
      <c r="A101" s="290">
        <v>27.35</v>
      </c>
      <c r="B101" s="705" t="s">
        <v>1150</v>
      </c>
      <c r="C101" s="677" t="s">
        <v>85</v>
      </c>
      <c r="D101" s="2598"/>
      <c r="E101" s="2599"/>
      <c r="F101" s="2599"/>
      <c r="G101" s="2599"/>
      <c r="H101" s="2599"/>
      <c r="I101" s="2599"/>
      <c r="J101" s="2599"/>
      <c r="K101" s="2596"/>
      <c r="L101" s="284"/>
      <c r="M101" s="19"/>
    </row>
    <row r="102" spans="1:13" ht="24.9" customHeight="1">
      <c r="A102" s="4"/>
      <c r="B102" s="704"/>
      <c r="C102" s="677"/>
      <c r="D102" s="719"/>
      <c r="E102" s="720"/>
      <c r="F102" s="721"/>
      <c r="G102" s="721"/>
      <c r="H102" s="721"/>
      <c r="I102" s="706">
        <v>0.05</v>
      </c>
      <c r="J102" s="382">
        <f>I102*J92</f>
        <v>0</v>
      </c>
      <c r="K102" s="2602"/>
      <c r="L102" s="284"/>
      <c r="M102" s="19"/>
    </row>
    <row r="103" spans="1:13" ht="24.9" customHeight="1">
      <c r="A103" s="290">
        <v>27.36</v>
      </c>
      <c r="B103" s="703" t="s">
        <v>169</v>
      </c>
      <c r="C103" s="677" t="s">
        <v>85</v>
      </c>
      <c r="D103" s="2598"/>
      <c r="E103" s="2599"/>
      <c r="F103" s="2599"/>
      <c r="G103" s="2599"/>
      <c r="H103" s="2599"/>
      <c r="I103" s="2599"/>
      <c r="J103" s="2599"/>
      <c r="K103" s="2596"/>
      <c r="L103" s="284"/>
      <c r="M103" s="19"/>
    </row>
    <row r="104" spans="1:13" ht="24.9" customHeight="1">
      <c r="A104" s="318"/>
      <c r="B104" s="707"/>
      <c r="C104" s="677"/>
      <c r="D104" s="719"/>
      <c r="E104" s="2620"/>
      <c r="F104" s="2620"/>
      <c r="G104" s="2620"/>
      <c r="H104" s="2620"/>
      <c r="I104" s="706">
        <v>0.05</v>
      </c>
      <c r="J104" s="382">
        <f>I104*(H92+J92+J96+J98+J100)</f>
        <v>0</v>
      </c>
      <c r="K104" s="2602"/>
      <c r="L104" s="284"/>
      <c r="M104" s="19"/>
    </row>
    <row r="105" spans="1:13" ht="24.9" customHeight="1">
      <c r="A105" s="290">
        <v>27.37</v>
      </c>
      <c r="B105" s="703" t="s">
        <v>78</v>
      </c>
      <c r="C105" s="677" t="s">
        <v>85</v>
      </c>
      <c r="D105" s="2598"/>
      <c r="E105" s="2599"/>
      <c r="F105" s="2599"/>
      <c r="G105" s="2599"/>
      <c r="H105" s="2599"/>
      <c r="I105" s="2599"/>
      <c r="J105" s="2599"/>
      <c r="K105" s="2596"/>
      <c r="L105" s="284"/>
      <c r="M105" s="19"/>
    </row>
    <row r="106" spans="1:13" ht="24.9" customHeight="1">
      <c r="A106" s="318"/>
      <c r="B106" s="291"/>
      <c r="C106" s="677"/>
      <c r="D106" s="719"/>
      <c r="E106" s="720"/>
      <c r="F106" s="721"/>
      <c r="G106" s="2619"/>
      <c r="H106" s="2620"/>
      <c r="I106" s="706">
        <v>0.03</v>
      </c>
      <c r="J106" s="382">
        <f>ROUND(J92*I106,0)</f>
        <v>0</v>
      </c>
      <c r="K106" s="2602"/>
      <c r="L106" s="284"/>
      <c r="M106" s="19"/>
    </row>
    <row r="107" spans="1:13" ht="42" thickBot="1">
      <c r="A107" s="2611" t="s">
        <v>353</v>
      </c>
      <c r="B107" s="2612"/>
      <c r="C107" s="2612"/>
      <c r="D107" s="2613"/>
      <c r="E107" s="714" t="s">
        <v>194</v>
      </c>
      <c r="F107" s="715">
        <f xml:space="preserve"> SUM(F92+F94)</f>
        <v>0</v>
      </c>
      <c r="G107" s="714" t="s">
        <v>196</v>
      </c>
      <c r="H107" s="716">
        <f>SUM(H92+H94)</f>
        <v>0</v>
      </c>
      <c r="I107" s="717" t="s">
        <v>191</v>
      </c>
      <c r="J107" s="715">
        <f>SUM(J92:J106)</f>
        <v>0</v>
      </c>
      <c r="K107" s="718"/>
      <c r="L107" s="284"/>
      <c r="M107" s="19"/>
    </row>
    <row r="108" spans="1:13">
      <c r="B108" s="617"/>
      <c r="C108" s="19"/>
      <c r="D108" s="19"/>
      <c r="E108" s="19"/>
      <c r="F108" s="19"/>
      <c r="G108" s="19"/>
      <c r="H108" s="19"/>
      <c r="I108" s="122" t="s">
        <v>361</v>
      </c>
      <c r="J108" s="19"/>
      <c r="K108" s="19"/>
      <c r="L108" s="19"/>
      <c r="M108" s="19"/>
    </row>
    <row r="109" spans="1:13" ht="18.600000000000001">
      <c r="A109" s="618"/>
      <c r="G109" s="19"/>
      <c r="H109" s="19"/>
      <c r="I109" s="122" t="s">
        <v>362</v>
      </c>
      <c r="J109" s="19"/>
      <c r="K109" s="19"/>
      <c r="L109" s="5"/>
      <c r="M109" s="5"/>
    </row>
    <row r="110" spans="1:13" ht="18.600000000000001">
      <c r="A110" s="618"/>
      <c r="G110" s="19"/>
      <c r="H110" s="19"/>
      <c r="I110" s="122" t="s">
        <v>363</v>
      </c>
      <c r="J110" s="19"/>
      <c r="K110" s="19"/>
      <c r="L110" s="359"/>
      <c r="M110" s="359"/>
    </row>
    <row r="111" spans="1:13" ht="15">
      <c r="A111" s="619"/>
      <c r="G111" s="19"/>
      <c r="H111" s="19"/>
      <c r="I111" s="153" t="s">
        <v>364</v>
      </c>
      <c r="J111" s="620">
        <f>J107+H107</f>
        <v>0</v>
      </c>
      <c r="K111" s="19"/>
      <c r="L111" s="583"/>
      <c r="M111" s="359"/>
    </row>
    <row r="112" spans="1:13" ht="15.6" thickBot="1">
      <c r="A112" s="619"/>
      <c r="G112" s="19"/>
      <c r="H112" s="19"/>
      <c r="I112" s="19"/>
      <c r="J112" s="19"/>
      <c r="K112" s="19"/>
      <c r="L112" s="583"/>
      <c r="M112" s="359"/>
    </row>
    <row r="113" spans="1:13" s="284" customFormat="1" ht="36.75" customHeight="1" thickBot="1">
      <c r="A113" s="2414" t="s">
        <v>82</v>
      </c>
      <c r="B113" s="2113"/>
      <c r="C113" s="296" t="s">
        <v>87</v>
      </c>
      <c r="D113" s="296" t="s">
        <v>101</v>
      </c>
      <c r="E113" s="296" t="s">
        <v>706</v>
      </c>
      <c r="F113" s="296" t="s">
        <v>102</v>
      </c>
      <c r="G113" s="2439" t="s">
        <v>575</v>
      </c>
      <c r="H113" s="2637"/>
      <c r="I113" s="2638"/>
      <c r="J113" s="297" t="s">
        <v>576</v>
      </c>
      <c r="K113" s="297" t="s">
        <v>164</v>
      </c>
    </row>
    <row r="114" spans="1:13" s="284" customFormat="1" ht="20.100000000000001" customHeight="1">
      <c r="A114" s="2579" t="s">
        <v>136</v>
      </c>
      <c r="B114" s="2580"/>
      <c r="C114" s="633" t="s">
        <v>141</v>
      </c>
      <c r="D114" s="1010">
        <v>0</v>
      </c>
      <c r="E114" s="1010">
        <v>0</v>
      </c>
      <c r="F114" s="635">
        <f t="shared" ref="F114:F119" si="0">E114*D114</f>
        <v>0</v>
      </c>
      <c r="G114" s="2636"/>
      <c r="H114" s="2636"/>
      <c r="I114" s="2636"/>
      <c r="J114" s="1031">
        <v>0</v>
      </c>
      <c r="K114" s="1035"/>
    </row>
    <row r="115" spans="1:13" s="284" customFormat="1" ht="20.100000000000001" customHeight="1">
      <c r="A115" s="2577" t="s">
        <v>4</v>
      </c>
      <c r="B115" s="2578"/>
      <c r="C115" s="235" t="s">
        <v>141</v>
      </c>
      <c r="D115" s="990">
        <v>0</v>
      </c>
      <c r="E115" s="990">
        <v>0</v>
      </c>
      <c r="F115" s="234">
        <f t="shared" si="0"/>
        <v>0</v>
      </c>
      <c r="G115" s="2631"/>
      <c r="H115" s="2631"/>
      <c r="I115" s="2631"/>
      <c r="J115" s="1032">
        <v>0</v>
      </c>
      <c r="K115" s="1035"/>
    </row>
    <row r="116" spans="1:13" s="284" customFormat="1" ht="20.100000000000001" customHeight="1">
      <c r="A116" s="2577" t="s">
        <v>5</v>
      </c>
      <c r="B116" s="2578"/>
      <c r="C116" s="235" t="s">
        <v>141</v>
      </c>
      <c r="D116" s="990">
        <v>0</v>
      </c>
      <c r="E116" s="990">
        <v>0</v>
      </c>
      <c r="F116" s="234">
        <f t="shared" si="0"/>
        <v>0</v>
      </c>
      <c r="G116" s="2631"/>
      <c r="H116" s="2631"/>
      <c r="I116" s="2631"/>
      <c r="J116" s="1032">
        <v>0</v>
      </c>
      <c r="K116" s="1035"/>
    </row>
    <row r="117" spans="1:13" s="284" customFormat="1" ht="20.100000000000001" customHeight="1">
      <c r="A117" s="2118" t="s">
        <v>6</v>
      </c>
      <c r="B117" s="2119"/>
      <c r="C117" s="235" t="s">
        <v>141</v>
      </c>
      <c r="D117" s="990">
        <v>0</v>
      </c>
      <c r="E117" s="990">
        <v>0</v>
      </c>
      <c r="F117" s="234">
        <f t="shared" si="0"/>
        <v>0</v>
      </c>
      <c r="G117" s="2631"/>
      <c r="H117" s="2631"/>
      <c r="I117" s="2631"/>
      <c r="J117" s="1032">
        <v>0</v>
      </c>
      <c r="K117" s="1035"/>
    </row>
    <row r="118" spans="1:13" s="284" customFormat="1" ht="20.100000000000001" customHeight="1">
      <c r="A118" s="2118" t="s">
        <v>159</v>
      </c>
      <c r="B118" s="2119"/>
      <c r="C118" s="235" t="s">
        <v>141</v>
      </c>
      <c r="D118" s="990">
        <v>0</v>
      </c>
      <c r="E118" s="990">
        <v>0</v>
      </c>
      <c r="F118" s="234">
        <f>E118*D118</f>
        <v>0</v>
      </c>
      <c r="G118" s="2631"/>
      <c r="H118" s="2631"/>
      <c r="I118" s="2631"/>
      <c r="J118" s="1032">
        <v>0</v>
      </c>
      <c r="K118" s="1035"/>
    </row>
    <row r="119" spans="1:13" s="284" customFormat="1" ht="20.100000000000001" customHeight="1">
      <c r="A119" s="2118" t="s">
        <v>7</v>
      </c>
      <c r="B119" s="2119"/>
      <c r="C119" s="235" t="s">
        <v>141</v>
      </c>
      <c r="D119" s="990">
        <v>0</v>
      </c>
      <c r="E119" s="990">
        <v>0</v>
      </c>
      <c r="F119" s="234">
        <f t="shared" si="0"/>
        <v>0</v>
      </c>
      <c r="G119" s="2631"/>
      <c r="H119" s="2631"/>
      <c r="I119" s="2631"/>
      <c r="J119" s="1032">
        <v>0</v>
      </c>
      <c r="K119" s="1035"/>
    </row>
    <row r="120" spans="1:13" s="284" customFormat="1" ht="20.100000000000001" customHeight="1">
      <c r="A120" s="2577" t="s">
        <v>231</v>
      </c>
      <c r="B120" s="2578"/>
      <c r="C120" s="235" t="s">
        <v>141</v>
      </c>
      <c r="D120" s="990">
        <v>0</v>
      </c>
      <c r="E120" s="990">
        <v>0</v>
      </c>
      <c r="F120" s="234">
        <f>E120*D120</f>
        <v>0</v>
      </c>
      <c r="G120" s="2631"/>
      <c r="H120" s="2631"/>
      <c r="I120" s="2631"/>
      <c r="J120" s="1032">
        <v>0</v>
      </c>
      <c r="K120" s="1035"/>
    </row>
    <row r="121" spans="1:13" s="284" customFormat="1" ht="20.100000000000001" customHeight="1" thickBot="1">
      <c r="A121" s="2632" t="s">
        <v>238</v>
      </c>
      <c r="B121" s="2633"/>
      <c r="C121" s="636"/>
      <c r="D121" s="636"/>
      <c r="E121" s="636"/>
      <c r="F121" s="637">
        <f>SUM(F114:F120)</f>
        <v>0</v>
      </c>
      <c r="G121" s="2630" t="s">
        <v>1415</v>
      </c>
      <c r="H121" s="2630"/>
      <c r="I121" s="2630"/>
      <c r="J121" s="1033">
        <f>SUM(J114:J120)</f>
        <v>0</v>
      </c>
      <c r="K121" s="1033"/>
    </row>
    <row r="122" spans="1:13" s="284" customFormat="1" ht="20.100000000000001" customHeight="1" thickTop="1">
      <c r="A122" s="2634" t="s">
        <v>861</v>
      </c>
      <c r="B122" s="2635"/>
      <c r="C122" s="638" t="s">
        <v>141</v>
      </c>
      <c r="D122" s="1011">
        <v>0</v>
      </c>
      <c r="E122" s="1011">
        <v>0</v>
      </c>
      <c r="F122" s="639">
        <f>E122*D122</f>
        <v>0</v>
      </c>
      <c r="G122" s="2629" t="s">
        <v>1418</v>
      </c>
      <c r="H122" s="2629"/>
      <c r="I122" s="2629"/>
      <c r="J122" s="632" t="s">
        <v>1116</v>
      </c>
    </row>
    <row r="123" spans="1:13" s="284" customFormat="1" ht="20.100000000000001" customHeight="1" thickBot="1">
      <c r="A123" s="2621" t="s">
        <v>155</v>
      </c>
      <c r="B123" s="2622"/>
      <c r="C123" s="361" t="s">
        <v>141</v>
      </c>
      <c r="D123" s="994">
        <v>0</v>
      </c>
      <c r="E123" s="994">
        <v>0</v>
      </c>
      <c r="F123" s="346">
        <f>E123*D123</f>
        <v>0</v>
      </c>
      <c r="G123" s="2628" t="s">
        <v>1418</v>
      </c>
      <c r="H123" s="2628"/>
      <c r="I123" s="2628"/>
      <c r="J123" s="311" t="s">
        <v>1116</v>
      </c>
    </row>
    <row r="124" spans="1:13" s="305" customFormat="1" ht="20.100000000000001" customHeight="1" thickTop="1" thickBot="1">
      <c r="A124" s="2623" t="s">
        <v>156</v>
      </c>
      <c r="B124" s="2624"/>
      <c r="C124" s="560"/>
      <c r="D124" s="560"/>
      <c r="E124" s="560"/>
      <c r="F124" s="631">
        <f>SUM(F121:F123)</f>
        <v>0</v>
      </c>
      <c r="G124" s="2625" t="s">
        <v>1416</v>
      </c>
      <c r="H124" s="2626"/>
      <c r="I124" s="2627"/>
      <c r="J124" s="350">
        <f>J121</f>
        <v>0</v>
      </c>
    </row>
    <row r="125" spans="1:13" s="284" customFormat="1" ht="15.6">
      <c r="A125" s="306"/>
      <c r="C125" s="307"/>
      <c r="D125" s="307"/>
      <c r="E125" s="307"/>
      <c r="F125" s="364" t="s">
        <v>1816</v>
      </c>
      <c r="G125" s="4"/>
      <c r="J125" s="407" t="s">
        <v>1405</v>
      </c>
    </row>
    <row r="126" spans="1:13" ht="15">
      <c r="A126" s="619"/>
      <c r="G126" s="19"/>
      <c r="H126" s="19"/>
      <c r="I126" s="19"/>
      <c r="J126" s="19"/>
      <c r="K126" s="19"/>
      <c r="L126" s="583"/>
      <c r="M126" s="359"/>
    </row>
    <row r="127" spans="1:13" ht="15.6">
      <c r="A127" s="619"/>
      <c r="B127" s="640" t="s">
        <v>1417</v>
      </c>
      <c r="G127" s="19"/>
      <c r="H127" s="19"/>
      <c r="I127" s="19"/>
      <c r="J127" s="19"/>
      <c r="K127" s="19"/>
      <c r="L127" s="583"/>
      <c r="M127" s="359"/>
    </row>
    <row r="128" spans="1:13" ht="15">
      <c r="A128" s="619"/>
      <c r="B128" s="617"/>
      <c r="C128" s="19"/>
      <c r="D128" s="19"/>
      <c r="E128" s="19"/>
      <c r="F128" s="19"/>
      <c r="G128" s="19"/>
      <c r="H128" s="19"/>
      <c r="I128" s="19"/>
      <c r="J128" s="19"/>
      <c r="K128" s="19"/>
      <c r="L128" s="19"/>
      <c r="M128" s="19"/>
    </row>
    <row r="129" spans="1:13" ht="15">
      <c r="A129" s="619"/>
      <c r="B129" s="617"/>
      <c r="C129" s="19"/>
      <c r="D129" s="19"/>
      <c r="E129" s="19"/>
      <c r="F129" s="19"/>
      <c r="G129" s="19"/>
      <c r="H129" s="19"/>
      <c r="I129" s="19"/>
      <c r="J129" s="19"/>
      <c r="K129" s="19"/>
      <c r="L129" s="19"/>
      <c r="M129" s="19"/>
    </row>
    <row r="130" spans="1:13" ht="15">
      <c r="A130" s="619"/>
      <c r="B130" s="617"/>
      <c r="C130" s="19"/>
      <c r="D130" s="19"/>
      <c r="E130" s="19"/>
      <c r="F130" s="19"/>
      <c r="G130" s="19"/>
      <c r="H130" s="19"/>
      <c r="I130" s="19"/>
      <c r="J130" s="19"/>
      <c r="K130" s="19"/>
      <c r="L130" s="19"/>
      <c r="M130" s="19"/>
    </row>
    <row r="131" spans="1:13" ht="15">
      <c r="A131" s="619"/>
      <c r="B131" s="617"/>
      <c r="C131" s="19"/>
      <c r="D131" s="19"/>
      <c r="E131" s="19"/>
      <c r="F131" s="19"/>
      <c r="G131" s="19"/>
      <c r="H131" s="19"/>
      <c r="I131" s="19"/>
      <c r="J131" s="19"/>
      <c r="K131" s="19"/>
      <c r="L131" s="19"/>
      <c r="M131" s="19"/>
    </row>
    <row r="132" spans="1:13" ht="15">
      <c r="A132" s="619"/>
      <c r="B132" s="617"/>
      <c r="C132" s="19"/>
      <c r="D132" s="19"/>
      <c r="E132" s="19"/>
      <c r="F132" s="19"/>
      <c r="G132" s="19"/>
      <c r="H132" s="19"/>
      <c r="I132" s="19"/>
      <c r="J132" s="19"/>
      <c r="K132" s="19"/>
      <c r="L132" s="19"/>
      <c r="M132" s="19"/>
    </row>
    <row r="133" spans="1:13" ht="15">
      <c r="A133" s="619"/>
      <c r="B133" s="617"/>
      <c r="C133" s="19"/>
      <c r="D133" s="19"/>
      <c r="E133" s="19"/>
      <c r="F133" s="19"/>
      <c r="G133" s="19"/>
      <c r="H133" s="19"/>
      <c r="I133" s="19"/>
      <c r="J133" s="19"/>
      <c r="K133" s="19"/>
      <c r="L133" s="19"/>
      <c r="M133" s="19"/>
    </row>
    <row r="134" spans="1:13" ht="15">
      <c r="A134" s="619"/>
      <c r="B134" s="617"/>
      <c r="C134" s="19"/>
      <c r="D134" s="19"/>
      <c r="E134" s="19"/>
      <c r="F134" s="19"/>
      <c r="G134" s="19"/>
      <c r="H134" s="19"/>
      <c r="I134" s="19"/>
      <c r="J134" s="19"/>
      <c r="K134" s="19"/>
      <c r="L134" s="19"/>
      <c r="M134" s="19"/>
    </row>
    <row r="135" spans="1:13" ht="15">
      <c r="A135" s="619"/>
      <c r="B135" s="617"/>
      <c r="C135" s="19"/>
      <c r="D135" s="19"/>
      <c r="E135" s="19"/>
      <c r="F135" s="19"/>
      <c r="G135" s="19"/>
      <c r="H135" s="19"/>
      <c r="I135" s="19"/>
      <c r="J135" s="19"/>
      <c r="K135" s="19"/>
      <c r="L135" s="19"/>
      <c r="M135" s="19"/>
    </row>
    <row r="136" spans="1:13" ht="15">
      <c r="A136" s="619"/>
      <c r="B136" s="617"/>
      <c r="C136" s="19"/>
      <c r="D136" s="19"/>
      <c r="E136" s="19"/>
      <c r="F136" s="19"/>
      <c r="G136" s="19"/>
      <c r="H136" s="19"/>
      <c r="I136" s="19"/>
      <c r="J136" s="19"/>
      <c r="K136" s="19"/>
      <c r="L136" s="19"/>
      <c r="M136" s="19"/>
    </row>
    <row r="137" spans="1:13" ht="15">
      <c r="A137" s="619"/>
      <c r="B137" s="617"/>
      <c r="C137" s="19"/>
      <c r="D137" s="19"/>
      <c r="E137" s="19"/>
      <c r="F137" s="19"/>
      <c r="G137" s="19"/>
      <c r="H137" s="19"/>
      <c r="I137" s="19"/>
      <c r="J137" s="19"/>
      <c r="K137" s="19"/>
      <c r="L137" s="19"/>
      <c r="M137" s="19"/>
    </row>
    <row r="138" spans="1:13" ht="15">
      <c r="A138" s="619"/>
      <c r="B138" s="617"/>
      <c r="C138" s="19"/>
      <c r="D138" s="19"/>
      <c r="E138" s="19"/>
      <c r="F138" s="19"/>
      <c r="G138" s="19"/>
      <c r="H138" s="19"/>
      <c r="I138" s="19"/>
      <c r="J138" s="19"/>
      <c r="K138" s="19"/>
      <c r="L138" s="19"/>
      <c r="M138" s="19"/>
    </row>
    <row r="139" spans="1:13" ht="15">
      <c r="A139" s="619"/>
      <c r="B139" s="617"/>
      <c r="C139" s="19"/>
      <c r="D139" s="19"/>
      <c r="E139" s="19"/>
      <c r="F139" s="19"/>
      <c r="G139" s="19"/>
      <c r="H139" s="19"/>
      <c r="I139" s="19"/>
      <c r="J139" s="19"/>
      <c r="K139" s="19"/>
      <c r="L139" s="19"/>
      <c r="M139" s="19"/>
    </row>
    <row r="140" spans="1:13" ht="15">
      <c r="A140" s="619"/>
      <c r="B140" s="617"/>
      <c r="C140" s="19"/>
      <c r="D140" s="19"/>
      <c r="E140" s="19"/>
      <c r="F140" s="19"/>
      <c r="G140" s="19"/>
      <c r="H140" s="19"/>
      <c r="I140" s="19"/>
      <c r="J140" s="19"/>
      <c r="K140" s="19"/>
      <c r="L140" s="19"/>
      <c r="M140" s="19"/>
    </row>
    <row r="141" spans="1:13" ht="15">
      <c r="A141" s="619"/>
      <c r="B141" s="617"/>
      <c r="C141" s="19"/>
      <c r="D141" s="19"/>
      <c r="E141" s="19"/>
      <c r="F141" s="19"/>
      <c r="G141" s="19"/>
      <c r="H141" s="19"/>
      <c r="I141" s="19"/>
      <c r="J141" s="19"/>
      <c r="K141" s="19"/>
      <c r="L141" s="19"/>
      <c r="M141" s="19"/>
    </row>
    <row r="142" spans="1:13" ht="15">
      <c r="A142" s="619"/>
      <c r="B142" s="617"/>
      <c r="C142" s="19"/>
      <c r="D142" s="19"/>
      <c r="E142" s="19"/>
      <c r="F142" s="19"/>
      <c r="G142" s="19"/>
      <c r="H142" s="19"/>
      <c r="I142" s="19"/>
      <c r="J142" s="19"/>
      <c r="K142" s="19"/>
      <c r="L142" s="19"/>
      <c r="M142" s="19"/>
    </row>
    <row r="143" spans="1:13" ht="15">
      <c r="A143" s="619"/>
      <c r="B143" s="617"/>
      <c r="C143" s="19"/>
      <c r="D143" s="19"/>
      <c r="E143" s="19"/>
      <c r="F143" s="19"/>
      <c r="G143" s="19"/>
      <c r="H143" s="19"/>
      <c r="I143" s="19"/>
      <c r="J143" s="19"/>
      <c r="K143" s="19"/>
      <c r="L143" s="19"/>
      <c r="M143" s="19"/>
    </row>
    <row r="144" spans="1:13" ht="15">
      <c r="A144" s="619"/>
      <c r="B144" s="617"/>
      <c r="C144" s="19"/>
      <c r="D144" s="19"/>
      <c r="E144" s="19"/>
      <c r="F144" s="19"/>
      <c r="G144" s="19"/>
      <c r="H144" s="19"/>
      <c r="I144" s="19"/>
      <c r="J144" s="19"/>
      <c r="K144" s="19"/>
      <c r="L144" s="19"/>
      <c r="M144" s="19"/>
    </row>
    <row r="145" spans="1:13" ht="15">
      <c r="A145" s="619"/>
      <c r="B145" s="617"/>
      <c r="C145" s="19"/>
      <c r="D145" s="19"/>
      <c r="E145" s="19"/>
      <c r="F145" s="19"/>
      <c r="G145" s="19"/>
      <c r="H145" s="19"/>
      <c r="I145" s="19"/>
      <c r="J145" s="19"/>
      <c r="K145" s="19"/>
      <c r="L145" s="19"/>
      <c r="M145" s="19"/>
    </row>
    <row r="146" spans="1:13" ht="15">
      <c r="A146" s="619"/>
      <c r="B146" s="617"/>
      <c r="C146" s="19"/>
      <c r="D146" s="19"/>
      <c r="E146" s="19"/>
      <c r="F146" s="19"/>
      <c r="G146" s="19"/>
      <c r="H146" s="19"/>
      <c r="I146" s="19"/>
      <c r="J146" s="19"/>
      <c r="K146" s="19"/>
      <c r="L146" s="19"/>
      <c r="M146" s="19"/>
    </row>
    <row r="147" spans="1:13" ht="15">
      <c r="A147" s="619"/>
      <c r="B147" s="617"/>
      <c r="C147" s="19"/>
      <c r="D147" s="19"/>
      <c r="E147" s="19"/>
      <c r="F147" s="19"/>
      <c r="G147" s="19"/>
      <c r="H147" s="19"/>
      <c r="I147" s="19"/>
      <c r="J147" s="19"/>
      <c r="K147" s="19"/>
      <c r="L147" s="19"/>
      <c r="M147" s="19"/>
    </row>
    <row r="148" spans="1:13" ht="15">
      <c r="A148" s="619"/>
      <c r="B148" s="617"/>
      <c r="C148" s="19"/>
      <c r="D148" s="19"/>
      <c r="E148" s="19"/>
      <c r="F148" s="19"/>
      <c r="G148" s="19"/>
      <c r="H148" s="19"/>
      <c r="I148" s="19"/>
      <c r="J148" s="19"/>
      <c r="K148" s="19"/>
      <c r="L148" s="19"/>
      <c r="M148" s="19"/>
    </row>
    <row r="149" spans="1:13" ht="15">
      <c r="A149" s="619"/>
      <c r="B149" s="617"/>
      <c r="C149" s="19"/>
      <c r="D149" s="19"/>
      <c r="E149" s="19"/>
      <c r="F149" s="19"/>
      <c r="G149" s="19"/>
      <c r="H149" s="19"/>
      <c r="I149" s="19"/>
      <c r="J149" s="19"/>
      <c r="K149" s="19"/>
      <c r="L149" s="19"/>
      <c r="M149" s="19"/>
    </row>
    <row r="150" spans="1:13" ht="15">
      <c r="A150" s="619"/>
      <c r="B150" s="617"/>
      <c r="C150" s="19"/>
      <c r="D150" s="19"/>
      <c r="E150" s="19"/>
      <c r="F150" s="19"/>
      <c r="G150" s="19"/>
      <c r="H150" s="19"/>
      <c r="I150" s="19"/>
      <c r="J150" s="19"/>
      <c r="K150" s="19"/>
      <c r="L150" s="19"/>
      <c r="M150" s="19"/>
    </row>
    <row r="151" spans="1:13" ht="15">
      <c r="A151" s="619"/>
      <c r="B151" s="617"/>
      <c r="C151" s="19"/>
      <c r="D151" s="19"/>
      <c r="E151" s="19"/>
      <c r="F151" s="19"/>
      <c r="G151" s="19"/>
      <c r="H151" s="19"/>
      <c r="I151" s="19"/>
      <c r="J151" s="19"/>
      <c r="K151" s="19"/>
      <c r="L151" s="19"/>
      <c r="M151" s="19"/>
    </row>
    <row r="152" spans="1:13" ht="15">
      <c r="A152" s="619"/>
      <c r="B152" s="617"/>
      <c r="C152" s="19"/>
      <c r="D152" s="19"/>
      <c r="E152" s="19"/>
      <c r="F152" s="19"/>
      <c r="G152" s="19"/>
      <c r="H152" s="19"/>
      <c r="I152" s="19"/>
      <c r="J152" s="19"/>
      <c r="K152" s="19"/>
      <c r="L152" s="19"/>
      <c r="M152" s="19"/>
    </row>
    <row r="153" spans="1:13" ht="15">
      <c r="A153" s="619"/>
      <c r="B153" s="617"/>
      <c r="C153" s="19"/>
      <c r="D153" s="19"/>
      <c r="E153" s="19"/>
      <c r="F153" s="19"/>
      <c r="G153" s="19"/>
      <c r="H153" s="19"/>
      <c r="I153" s="19"/>
      <c r="J153" s="19"/>
      <c r="K153" s="19"/>
      <c r="L153" s="19"/>
      <c r="M153" s="19"/>
    </row>
    <row r="154" spans="1:13" ht="15">
      <c r="A154" s="619"/>
      <c r="B154" s="617"/>
      <c r="C154" s="19"/>
      <c r="D154" s="19"/>
      <c r="E154" s="19"/>
      <c r="F154" s="19"/>
      <c r="G154" s="19"/>
      <c r="H154" s="19"/>
      <c r="I154" s="19"/>
      <c r="J154" s="19"/>
      <c r="K154" s="19"/>
      <c r="L154" s="19"/>
      <c r="M154" s="19"/>
    </row>
    <row r="155" spans="1:13" ht="15">
      <c r="A155" s="619"/>
      <c r="B155" s="617"/>
      <c r="C155" s="19"/>
      <c r="D155" s="19"/>
      <c r="E155" s="19"/>
      <c r="F155" s="19"/>
      <c r="G155" s="19"/>
      <c r="H155" s="19"/>
      <c r="I155" s="19"/>
      <c r="J155" s="19"/>
      <c r="K155" s="19"/>
      <c r="L155" s="19"/>
      <c r="M155" s="19"/>
    </row>
    <row r="156" spans="1:13" ht="15">
      <c r="A156" s="619"/>
      <c r="B156" s="617"/>
      <c r="C156" s="19"/>
      <c r="D156" s="19"/>
      <c r="E156" s="19"/>
      <c r="F156" s="19"/>
      <c r="G156" s="19"/>
      <c r="H156" s="19"/>
      <c r="I156" s="19"/>
      <c r="J156" s="19"/>
      <c r="K156" s="19"/>
      <c r="L156" s="19"/>
      <c r="M156" s="19"/>
    </row>
    <row r="157" spans="1:13" ht="15">
      <c r="A157" s="619"/>
      <c r="B157" s="617"/>
      <c r="C157" s="19"/>
      <c r="D157" s="19"/>
      <c r="E157" s="19"/>
      <c r="F157" s="19"/>
      <c r="G157" s="19"/>
      <c r="H157" s="19"/>
      <c r="I157" s="19"/>
      <c r="J157" s="19"/>
      <c r="K157" s="19"/>
      <c r="L157" s="19"/>
      <c r="M157" s="19"/>
    </row>
    <row r="158" spans="1:13" ht="15">
      <c r="A158" s="619"/>
      <c r="B158" s="617"/>
      <c r="C158" s="19"/>
      <c r="D158" s="19"/>
      <c r="E158" s="19"/>
      <c r="F158" s="19"/>
      <c r="G158" s="19"/>
      <c r="H158" s="19"/>
      <c r="I158" s="19"/>
      <c r="J158" s="19"/>
      <c r="K158" s="19"/>
      <c r="L158" s="19"/>
      <c r="M158" s="19"/>
    </row>
    <row r="159" spans="1:13" ht="15">
      <c r="A159" s="619"/>
      <c r="B159" s="617"/>
      <c r="C159" s="19"/>
      <c r="D159" s="19"/>
      <c r="E159" s="19"/>
      <c r="F159" s="19"/>
      <c r="G159" s="19"/>
      <c r="H159" s="19"/>
      <c r="I159" s="19"/>
      <c r="J159" s="19"/>
      <c r="K159" s="19"/>
      <c r="L159" s="19"/>
      <c r="M159" s="19"/>
    </row>
    <row r="160" spans="1:13" ht="15">
      <c r="A160" s="619"/>
      <c r="B160" s="617"/>
      <c r="C160" s="19"/>
      <c r="D160" s="19"/>
      <c r="E160" s="19"/>
      <c r="F160" s="19"/>
      <c r="G160" s="19"/>
      <c r="H160" s="19"/>
      <c r="I160" s="19"/>
      <c r="J160" s="19"/>
      <c r="K160" s="19"/>
      <c r="L160" s="19"/>
      <c r="M160" s="19"/>
    </row>
    <row r="161" spans="1:13" ht="15">
      <c r="A161" s="619"/>
      <c r="B161" s="617"/>
      <c r="C161" s="19"/>
      <c r="D161" s="19"/>
      <c r="E161" s="19"/>
      <c r="F161" s="19"/>
      <c r="G161" s="19"/>
      <c r="H161" s="19"/>
      <c r="I161" s="19"/>
      <c r="J161" s="19"/>
      <c r="K161" s="19"/>
      <c r="L161" s="19"/>
      <c r="M161" s="19"/>
    </row>
    <row r="162" spans="1:13" ht="15">
      <c r="A162" s="619"/>
      <c r="B162" s="617"/>
      <c r="C162" s="19"/>
      <c r="D162" s="19"/>
      <c r="E162" s="19"/>
      <c r="F162" s="19"/>
      <c r="G162" s="19"/>
      <c r="H162" s="19"/>
      <c r="I162" s="19"/>
      <c r="J162" s="19"/>
      <c r="K162" s="19"/>
      <c r="L162" s="19"/>
      <c r="M162" s="19"/>
    </row>
    <row r="163" spans="1:13" ht="15">
      <c r="A163" s="619"/>
      <c r="B163" s="617"/>
      <c r="C163" s="19"/>
      <c r="D163" s="19"/>
      <c r="E163" s="19"/>
      <c r="F163" s="19"/>
      <c r="G163" s="19"/>
      <c r="H163" s="19"/>
      <c r="I163" s="19"/>
      <c r="J163" s="19"/>
      <c r="K163" s="19"/>
      <c r="L163" s="19"/>
      <c r="M163" s="19"/>
    </row>
    <row r="164" spans="1:13" ht="15">
      <c r="A164" s="619"/>
      <c r="B164" s="617"/>
      <c r="C164" s="19"/>
      <c r="D164" s="19"/>
      <c r="E164" s="19"/>
      <c r="F164" s="19"/>
      <c r="G164" s="19"/>
      <c r="H164" s="19"/>
      <c r="I164" s="19"/>
      <c r="J164" s="19"/>
      <c r="K164" s="19"/>
      <c r="L164" s="19"/>
      <c r="M164" s="19"/>
    </row>
    <row r="165" spans="1:13" ht="15">
      <c r="A165" s="619"/>
      <c r="B165" s="617"/>
      <c r="C165" s="19"/>
      <c r="D165" s="19"/>
      <c r="E165" s="19"/>
      <c r="F165" s="19"/>
      <c r="G165" s="19"/>
      <c r="H165" s="19"/>
      <c r="I165" s="19"/>
      <c r="J165" s="19"/>
      <c r="K165" s="19"/>
      <c r="L165" s="19"/>
      <c r="M165" s="19"/>
    </row>
    <row r="166" spans="1:13" ht="15">
      <c r="A166" s="619"/>
      <c r="B166" s="617"/>
      <c r="C166" s="19"/>
      <c r="D166" s="19"/>
      <c r="E166" s="19"/>
      <c r="F166" s="19"/>
      <c r="G166" s="19"/>
      <c r="H166" s="19"/>
      <c r="I166" s="19"/>
      <c r="J166" s="19"/>
      <c r="K166" s="19"/>
      <c r="L166" s="19"/>
      <c r="M166" s="19"/>
    </row>
    <row r="167" spans="1:13" ht="15">
      <c r="A167" s="619"/>
      <c r="B167" s="617"/>
      <c r="C167" s="19"/>
      <c r="D167" s="19"/>
      <c r="E167" s="19"/>
      <c r="F167" s="19"/>
      <c r="G167" s="19"/>
      <c r="H167" s="19"/>
      <c r="I167" s="19"/>
      <c r="J167" s="19"/>
      <c r="K167" s="19"/>
      <c r="L167" s="19"/>
      <c r="M167" s="19"/>
    </row>
    <row r="168" spans="1:13" ht="15">
      <c r="A168" s="619"/>
      <c r="B168" s="617"/>
      <c r="C168" s="19"/>
      <c r="D168" s="19"/>
      <c r="E168" s="19"/>
      <c r="F168" s="19"/>
      <c r="G168" s="19"/>
      <c r="H168" s="19"/>
      <c r="I168" s="19"/>
      <c r="J168" s="19"/>
      <c r="K168" s="19"/>
      <c r="L168" s="19"/>
      <c r="M168" s="19"/>
    </row>
    <row r="169" spans="1:13" ht="15">
      <c r="A169" s="619"/>
      <c r="B169" s="617"/>
      <c r="C169" s="19"/>
      <c r="D169" s="19"/>
      <c r="E169" s="19"/>
      <c r="F169" s="19"/>
      <c r="G169" s="19"/>
      <c r="H169" s="19"/>
      <c r="I169" s="19"/>
      <c r="J169" s="19"/>
      <c r="K169" s="19"/>
      <c r="L169" s="19"/>
      <c r="M169" s="19"/>
    </row>
    <row r="170" spans="1:13" ht="15">
      <c r="A170" s="619"/>
      <c r="B170" s="617"/>
      <c r="C170" s="19"/>
      <c r="D170" s="19"/>
      <c r="E170" s="19"/>
      <c r="F170" s="19"/>
      <c r="G170" s="19"/>
      <c r="H170" s="19"/>
      <c r="I170" s="19"/>
      <c r="J170" s="19"/>
      <c r="K170" s="19"/>
      <c r="L170" s="19"/>
      <c r="M170" s="19"/>
    </row>
    <row r="171" spans="1:13" ht="15">
      <c r="A171" s="619"/>
      <c r="B171" s="617"/>
      <c r="C171" s="19"/>
      <c r="D171" s="19"/>
      <c r="E171" s="19"/>
      <c r="F171" s="19"/>
      <c r="G171" s="19"/>
      <c r="H171" s="19"/>
      <c r="I171" s="19"/>
      <c r="J171" s="19"/>
      <c r="K171" s="19"/>
      <c r="L171" s="19"/>
      <c r="M171" s="19"/>
    </row>
    <row r="172" spans="1:13" ht="15">
      <c r="A172" s="619"/>
      <c r="B172" s="617"/>
      <c r="C172" s="19"/>
      <c r="D172" s="19"/>
      <c r="E172" s="19"/>
      <c r="F172" s="19"/>
      <c r="G172" s="19"/>
      <c r="H172" s="19"/>
      <c r="I172" s="19"/>
      <c r="J172" s="19"/>
      <c r="K172" s="19"/>
      <c r="L172" s="19"/>
      <c r="M172" s="19"/>
    </row>
    <row r="173" spans="1:13" ht="15">
      <c r="A173" s="619"/>
      <c r="B173" s="617"/>
      <c r="C173" s="19"/>
      <c r="D173" s="19"/>
      <c r="E173" s="19"/>
      <c r="F173" s="19"/>
      <c r="G173" s="19"/>
      <c r="H173" s="19"/>
      <c r="I173" s="19"/>
      <c r="J173" s="19"/>
      <c r="K173" s="19"/>
      <c r="L173" s="19"/>
      <c r="M173" s="19"/>
    </row>
    <row r="174" spans="1:13" ht="15">
      <c r="A174" s="619"/>
      <c r="B174" s="617"/>
      <c r="C174" s="19"/>
      <c r="D174" s="19"/>
      <c r="E174" s="19"/>
      <c r="F174" s="19"/>
      <c r="G174" s="19"/>
      <c r="H174" s="19"/>
      <c r="I174" s="19"/>
      <c r="J174" s="19"/>
      <c r="K174" s="19"/>
      <c r="L174" s="19"/>
      <c r="M174" s="19"/>
    </row>
    <row r="175" spans="1:13" ht="15">
      <c r="A175" s="619"/>
      <c r="B175" s="617"/>
      <c r="C175" s="19"/>
      <c r="D175" s="19"/>
      <c r="E175" s="19"/>
      <c r="F175" s="19"/>
      <c r="G175" s="19"/>
      <c r="H175" s="19"/>
      <c r="I175" s="19"/>
      <c r="J175" s="19"/>
      <c r="K175" s="19"/>
      <c r="L175" s="19"/>
      <c r="M175" s="19"/>
    </row>
    <row r="176" spans="1:13" ht="15">
      <c r="A176" s="619"/>
      <c r="B176" s="617"/>
      <c r="C176" s="19"/>
      <c r="D176" s="19"/>
      <c r="E176" s="19"/>
      <c r="F176" s="19"/>
      <c r="G176" s="19"/>
      <c r="H176" s="19"/>
      <c r="I176" s="19"/>
      <c r="J176" s="19"/>
      <c r="K176" s="19"/>
      <c r="L176" s="19"/>
      <c r="M176" s="19"/>
    </row>
    <row r="177" spans="1:13" ht="15">
      <c r="A177" s="619"/>
      <c r="B177" s="617"/>
      <c r="C177" s="19"/>
      <c r="D177" s="19"/>
      <c r="E177" s="19"/>
      <c r="F177" s="19"/>
      <c r="G177" s="19"/>
      <c r="H177" s="19"/>
      <c r="I177" s="19"/>
      <c r="J177" s="19"/>
      <c r="K177" s="19"/>
      <c r="L177" s="19"/>
      <c r="M177" s="19"/>
    </row>
    <row r="178" spans="1:13" ht="15">
      <c r="A178" s="619"/>
      <c r="B178" s="617"/>
      <c r="C178" s="19"/>
      <c r="D178" s="19"/>
      <c r="E178" s="19"/>
      <c r="F178" s="19"/>
      <c r="G178" s="19"/>
      <c r="H178" s="19"/>
      <c r="I178" s="19"/>
      <c r="J178" s="19"/>
      <c r="K178" s="19"/>
      <c r="L178" s="19"/>
      <c r="M178" s="19"/>
    </row>
    <row r="179" spans="1:13" ht="15">
      <c r="A179" s="619"/>
      <c r="B179" s="617"/>
      <c r="C179" s="19"/>
      <c r="D179" s="19"/>
      <c r="E179" s="19"/>
      <c r="F179" s="19"/>
      <c r="G179" s="19"/>
      <c r="H179" s="19"/>
      <c r="I179" s="19"/>
      <c r="J179" s="19"/>
      <c r="K179" s="19"/>
      <c r="L179" s="19"/>
      <c r="M179" s="19"/>
    </row>
    <row r="180" spans="1:13" ht="15">
      <c r="A180" s="619"/>
      <c r="B180" s="617"/>
      <c r="C180" s="19"/>
      <c r="D180" s="19"/>
      <c r="E180" s="19"/>
      <c r="F180" s="19"/>
      <c r="G180" s="19"/>
      <c r="H180" s="19"/>
      <c r="I180" s="19"/>
      <c r="J180" s="19"/>
      <c r="K180" s="19"/>
      <c r="L180" s="19"/>
      <c r="M180" s="19"/>
    </row>
    <row r="181" spans="1:13" ht="15">
      <c r="A181" s="619"/>
      <c r="B181" s="617"/>
      <c r="C181" s="19"/>
      <c r="D181" s="19"/>
      <c r="E181" s="19"/>
      <c r="F181" s="19"/>
      <c r="G181" s="19"/>
      <c r="H181" s="19"/>
      <c r="I181" s="19"/>
      <c r="J181" s="19"/>
      <c r="K181" s="19"/>
      <c r="L181" s="19"/>
      <c r="M181" s="19"/>
    </row>
    <row r="182" spans="1:13" ht="15">
      <c r="A182" s="619"/>
      <c r="B182" s="617"/>
      <c r="C182" s="19"/>
      <c r="D182" s="19"/>
      <c r="E182" s="19"/>
      <c r="F182" s="19"/>
      <c r="G182" s="19"/>
      <c r="H182" s="19"/>
      <c r="I182" s="19"/>
      <c r="J182" s="19"/>
      <c r="K182" s="19"/>
      <c r="L182" s="19"/>
      <c r="M182" s="19"/>
    </row>
    <row r="183" spans="1:13" ht="15">
      <c r="A183" s="619"/>
      <c r="B183" s="617"/>
      <c r="C183" s="19"/>
      <c r="D183" s="19"/>
      <c r="E183" s="19"/>
      <c r="F183" s="19"/>
      <c r="G183" s="19"/>
      <c r="H183" s="19"/>
      <c r="I183" s="19"/>
      <c r="J183" s="19"/>
      <c r="K183" s="19"/>
      <c r="L183" s="19"/>
      <c r="M183" s="19"/>
    </row>
    <row r="184" spans="1:13" ht="15">
      <c r="A184" s="619"/>
      <c r="B184" s="617"/>
      <c r="C184" s="19"/>
      <c r="D184" s="19"/>
      <c r="E184" s="19"/>
      <c r="F184" s="19"/>
      <c r="G184" s="19"/>
      <c r="H184" s="19"/>
      <c r="I184" s="19"/>
      <c r="J184" s="19"/>
      <c r="K184" s="19"/>
      <c r="L184" s="19"/>
      <c r="M184" s="19"/>
    </row>
    <row r="185" spans="1:13" ht="15">
      <c r="A185" s="619"/>
      <c r="B185" s="617"/>
      <c r="C185" s="19"/>
      <c r="D185" s="19"/>
      <c r="E185" s="19"/>
      <c r="F185" s="19"/>
      <c r="G185" s="19"/>
      <c r="H185" s="19"/>
      <c r="I185" s="19"/>
      <c r="J185" s="19"/>
      <c r="K185" s="19"/>
      <c r="L185" s="19"/>
      <c r="M185" s="19"/>
    </row>
    <row r="186" spans="1:13" ht="15">
      <c r="A186" s="619"/>
      <c r="B186" s="617"/>
      <c r="C186" s="19"/>
      <c r="D186" s="19"/>
      <c r="E186" s="19"/>
      <c r="F186" s="19"/>
      <c r="G186" s="19"/>
      <c r="H186" s="19"/>
      <c r="I186" s="19"/>
      <c r="J186" s="19"/>
      <c r="K186" s="19"/>
      <c r="L186" s="19"/>
      <c r="M186" s="19"/>
    </row>
    <row r="187" spans="1:13" ht="15">
      <c r="A187" s="619"/>
      <c r="B187" s="617"/>
      <c r="C187" s="19"/>
      <c r="D187" s="19"/>
      <c r="E187" s="19"/>
      <c r="F187" s="19"/>
      <c r="G187" s="19"/>
      <c r="H187" s="19"/>
      <c r="I187" s="19"/>
      <c r="J187" s="19"/>
      <c r="K187" s="19"/>
      <c r="L187" s="19"/>
      <c r="M187" s="19"/>
    </row>
    <row r="188" spans="1:13" ht="15">
      <c r="A188" s="619"/>
      <c r="B188" s="617"/>
      <c r="C188" s="19"/>
      <c r="D188" s="19"/>
      <c r="E188" s="19"/>
      <c r="F188" s="19"/>
      <c r="G188" s="19"/>
      <c r="H188" s="19"/>
      <c r="I188" s="19"/>
      <c r="J188" s="19"/>
      <c r="K188" s="19"/>
      <c r="L188" s="19"/>
      <c r="M188" s="19"/>
    </row>
    <row r="189" spans="1:13" ht="15">
      <c r="A189" s="619"/>
      <c r="B189" s="617"/>
      <c r="C189" s="19"/>
      <c r="D189" s="19"/>
      <c r="E189" s="19"/>
      <c r="F189" s="19"/>
      <c r="G189" s="19"/>
      <c r="H189" s="19"/>
      <c r="I189" s="19"/>
      <c r="J189" s="19"/>
      <c r="K189" s="19"/>
      <c r="L189" s="19"/>
      <c r="M189" s="19"/>
    </row>
    <row r="190" spans="1:13" ht="15">
      <c r="A190" s="619"/>
      <c r="B190" s="617"/>
      <c r="C190" s="19"/>
      <c r="D190" s="19"/>
      <c r="E190" s="19"/>
      <c r="F190" s="19"/>
      <c r="G190" s="19"/>
      <c r="H190" s="19"/>
      <c r="I190" s="19"/>
      <c r="J190" s="19"/>
      <c r="K190" s="19"/>
      <c r="L190" s="19"/>
      <c r="M190" s="19"/>
    </row>
    <row r="191" spans="1:13" ht="15">
      <c r="A191" s="619"/>
      <c r="B191" s="617"/>
      <c r="C191" s="19"/>
      <c r="D191" s="19"/>
      <c r="E191" s="19"/>
      <c r="F191" s="19"/>
      <c r="G191" s="19"/>
      <c r="H191" s="19"/>
      <c r="I191" s="19"/>
      <c r="J191" s="19"/>
      <c r="K191" s="19"/>
      <c r="L191" s="19"/>
      <c r="M191" s="19"/>
    </row>
    <row r="192" spans="1:13" ht="15">
      <c r="A192" s="619"/>
      <c r="B192" s="617"/>
      <c r="C192" s="19"/>
      <c r="D192" s="19"/>
      <c r="E192" s="19"/>
      <c r="F192" s="19"/>
      <c r="G192" s="19"/>
      <c r="H192" s="19"/>
      <c r="I192" s="19"/>
      <c r="J192" s="19"/>
      <c r="K192" s="19"/>
      <c r="L192" s="19"/>
      <c r="M192" s="19"/>
    </row>
    <row r="193" spans="1:13" ht="15">
      <c r="A193" s="619"/>
      <c r="B193" s="617"/>
      <c r="C193" s="19"/>
      <c r="D193" s="19"/>
      <c r="E193" s="19"/>
      <c r="F193" s="19"/>
      <c r="G193" s="19"/>
      <c r="H193" s="19"/>
      <c r="I193" s="19"/>
      <c r="J193" s="19"/>
      <c r="K193" s="19"/>
      <c r="L193" s="19"/>
      <c r="M193" s="19"/>
    </row>
    <row r="194" spans="1:13" ht="15">
      <c r="A194" s="619"/>
      <c r="B194" s="617"/>
      <c r="C194" s="19"/>
      <c r="D194" s="19"/>
      <c r="E194" s="19"/>
      <c r="F194" s="19"/>
      <c r="G194" s="19"/>
      <c r="H194" s="19"/>
      <c r="I194" s="19"/>
      <c r="J194" s="19"/>
      <c r="K194" s="19"/>
      <c r="L194" s="19"/>
      <c r="M194" s="19"/>
    </row>
    <row r="195" spans="1:13" ht="15">
      <c r="A195" s="619"/>
      <c r="B195" s="617"/>
      <c r="C195" s="19"/>
      <c r="D195" s="19"/>
      <c r="E195" s="19"/>
      <c r="F195" s="19"/>
      <c r="G195" s="19"/>
      <c r="H195" s="19"/>
      <c r="I195" s="19"/>
      <c r="J195" s="19"/>
      <c r="K195" s="19"/>
      <c r="L195" s="19"/>
      <c r="M195" s="19"/>
    </row>
    <row r="196" spans="1:13" ht="15">
      <c r="A196" s="619"/>
      <c r="B196" s="617"/>
      <c r="C196" s="19"/>
      <c r="D196" s="19"/>
      <c r="E196" s="19"/>
      <c r="F196" s="19"/>
      <c r="G196" s="19"/>
      <c r="H196" s="19"/>
      <c r="I196" s="19"/>
      <c r="J196" s="19"/>
      <c r="K196" s="19"/>
      <c r="L196" s="19"/>
      <c r="M196" s="19"/>
    </row>
    <row r="197" spans="1:13" ht="15">
      <c r="A197" s="619"/>
      <c r="B197" s="617"/>
      <c r="C197" s="19"/>
      <c r="D197" s="19"/>
      <c r="E197" s="19"/>
      <c r="F197" s="19"/>
      <c r="G197" s="19"/>
      <c r="H197" s="19"/>
      <c r="I197" s="19"/>
      <c r="J197" s="19"/>
      <c r="K197" s="19"/>
      <c r="L197" s="19"/>
      <c r="M197" s="19"/>
    </row>
    <row r="198" spans="1:13" ht="15">
      <c r="A198" s="619"/>
      <c r="B198" s="617"/>
      <c r="C198" s="19"/>
      <c r="D198" s="19"/>
      <c r="E198" s="19"/>
      <c r="F198" s="19"/>
      <c r="G198" s="19"/>
      <c r="H198" s="19"/>
      <c r="I198" s="19"/>
      <c r="J198" s="19"/>
      <c r="K198" s="19"/>
      <c r="L198" s="19"/>
      <c r="M198" s="19"/>
    </row>
    <row r="199" spans="1:13" ht="15">
      <c r="A199" s="619"/>
      <c r="B199" s="617"/>
      <c r="C199" s="19"/>
      <c r="D199" s="19"/>
      <c r="E199" s="19"/>
      <c r="F199" s="19"/>
      <c r="G199" s="19"/>
      <c r="H199" s="19"/>
      <c r="I199" s="19"/>
      <c r="J199" s="19"/>
      <c r="K199" s="19"/>
      <c r="L199" s="19"/>
      <c r="M199" s="19"/>
    </row>
    <row r="200" spans="1:13" ht="15">
      <c r="A200" s="619"/>
      <c r="B200" s="617"/>
      <c r="C200" s="19"/>
      <c r="D200" s="19"/>
      <c r="E200" s="19"/>
      <c r="F200" s="19"/>
      <c r="G200" s="19"/>
      <c r="H200" s="19"/>
      <c r="I200" s="19"/>
      <c r="J200" s="19"/>
      <c r="K200" s="19"/>
      <c r="L200" s="19"/>
      <c r="M200" s="19"/>
    </row>
    <row r="201" spans="1:13" ht="15">
      <c r="A201" s="619"/>
      <c r="B201" s="617"/>
      <c r="C201" s="19"/>
      <c r="D201" s="19"/>
      <c r="E201" s="19"/>
      <c r="F201" s="19"/>
      <c r="G201" s="19"/>
      <c r="H201" s="19"/>
      <c r="I201" s="19"/>
      <c r="J201" s="19"/>
      <c r="K201" s="19"/>
      <c r="L201" s="19"/>
      <c r="M201" s="19"/>
    </row>
    <row r="202" spans="1:13" ht="15">
      <c r="A202" s="619"/>
      <c r="B202" s="617"/>
      <c r="C202" s="19"/>
      <c r="D202" s="19"/>
      <c r="E202" s="19"/>
      <c r="F202" s="19"/>
      <c r="G202" s="19"/>
      <c r="H202" s="19"/>
      <c r="I202" s="19"/>
      <c r="J202" s="19"/>
      <c r="K202" s="19"/>
      <c r="L202" s="19"/>
      <c r="M202" s="19"/>
    </row>
    <row r="203" spans="1:13" ht="15">
      <c r="A203" s="619"/>
      <c r="B203" s="617"/>
      <c r="C203" s="19"/>
      <c r="D203" s="19"/>
      <c r="E203" s="19"/>
      <c r="F203" s="19"/>
      <c r="G203" s="19"/>
      <c r="H203" s="19"/>
      <c r="I203" s="19"/>
      <c r="J203" s="19"/>
      <c r="K203" s="19"/>
      <c r="L203" s="19"/>
      <c r="M203" s="19"/>
    </row>
    <row r="204" spans="1:13" ht="15">
      <c r="A204" s="619"/>
      <c r="B204" s="617"/>
      <c r="C204" s="19"/>
      <c r="D204" s="19"/>
      <c r="E204" s="19"/>
      <c r="F204" s="19"/>
      <c r="G204" s="19"/>
      <c r="H204" s="19"/>
      <c r="I204" s="19"/>
      <c r="J204" s="19"/>
      <c r="K204" s="19"/>
      <c r="L204" s="19"/>
      <c r="M204" s="19"/>
    </row>
    <row r="205" spans="1:13" ht="15">
      <c r="A205" s="619"/>
      <c r="B205" s="617"/>
      <c r="C205" s="19"/>
      <c r="D205" s="19"/>
      <c r="E205" s="19"/>
      <c r="F205" s="19"/>
      <c r="G205" s="19"/>
      <c r="H205" s="19"/>
      <c r="I205" s="19"/>
      <c r="J205" s="19"/>
      <c r="K205" s="19"/>
      <c r="L205" s="19"/>
      <c r="M205" s="19"/>
    </row>
    <row r="206" spans="1:13" ht="15">
      <c r="A206" s="619"/>
      <c r="B206" s="617"/>
      <c r="C206" s="19"/>
      <c r="D206" s="19"/>
      <c r="E206" s="19"/>
      <c r="F206" s="19"/>
      <c r="G206" s="19"/>
      <c r="H206" s="19"/>
      <c r="I206" s="19"/>
      <c r="J206" s="19"/>
      <c r="K206" s="19"/>
      <c r="L206" s="19"/>
      <c r="M206" s="19"/>
    </row>
    <row r="207" spans="1:13" ht="15">
      <c r="A207" s="619"/>
      <c r="B207" s="617"/>
      <c r="C207" s="19"/>
      <c r="D207" s="19"/>
      <c r="E207" s="19"/>
      <c r="F207" s="19"/>
      <c r="G207" s="19"/>
      <c r="H207" s="19"/>
      <c r="I207" s="19"/>
      <c r="J207" s="19"/>
      <c r="K207" s="19"/>
      <c r="L207" s="19"/>
      <c r="M207" s="19"/>
    </row>
    <row r="208" spans="1:13" ht="15">
      <c r="A208" s="619"/>
      <c r="B208" s="617"/>
      <c r="C208" s="19"/>
      <c r="D208" s="19"/>
      <c r="E208" s="19"/>
      <c r="F208" s="19"/>
      <c r="G208" s="19"/>
      <c r="H208" s="19"/>
      <c r="I208" s="19"/>
      <c r="J208" s="19"/>
      <c r="K208" s="19"/>
      <c r="L208" s="19"/>
      <c r="M208" s="19"/>
    </row>
    <row r="209" spans="1:13" ht="15">
      <c r="A209" s="619"/>
      <c r="B209" s="617"/>
      <c r="C209" s="19"/>
      <c r="D209" s="19"/>
      <c r="E209" s="19"/>
      <c r="F209" s="19"/>
      <c r="G209" s="19"/>
      <c r="H209" s="19"/>
      <c r="I209" s="19"/>
      <c r="J209" s="19"/>
      <c r="K209" s="19"/>
      <c r="L209" s="19"/>
      <c r="M209" s="19"/>
    </row>
    <row r="210" spans="1:13" ht="15">
      <c r="A210" s="619"/>
      <c r="B210" s="617"/>
      <c r="C210" s="19"/>
      <c r="D210" s="19"/>
      <c r="E210" s="19"/>
      <c r="F210" s="19"/>
      <c r="G210" s="19"/>
      <c r="H210" s="19"/>
      <c r="I210" s="19"/>
      <c r="J210" s="19"/>
      <c r="K210" s="19"/>
      <c r="L210" s="19"/>
      <c r="M210" s="19"/>
    </row>
    <row r="211" spans="1:13" ht="15">
      <c r="A211" s="619"/>
      <c r="B211" s="617"/>
      <c r="C211" s="19"/>
      <c r="D211" s="19"/>
      <c r="E211" s="19"/>
      <c r="F211" s="19"/>
      <c r="G211" s="19"/>
      <c r="H211" s="19"/>
      <c r="I211" s="19"/>
      <c r="J211" s="19"/>
      <c r="K211" s="19"/>
      <c r="L211" s="19"/>
      <c r="M211" s="19"/>
    </row>
    <row r="212" spans="1:13" ht="15">
      <c r="A212" s="619"/>
      <c r="B212" s="617"/>
      <c r="C212" s="19"/>
      <c r="D212" s="19"/>
      <c r="E212" s="19"/>
      <c r="F212" s="19"/>
      <c r="G212" s="19"/>
      <c r="H212" s="19"/>
      <c r="I212" s="19"/>
      <c r="J212" s="19"/>
      <c r="K212" s="19"/>
      <c r="L212" s="19"/>
      <c r="M212" s="19"/>
    </row>
    <row r="213" spans="1:13" ht="15">
      <c r="A213" s="619"/>
      <c r="B213" s="617"/>
      <c r="C213" s="19"/>
      <c r="D213" s="19"/>
      <c r="E213" s="19"/>
      <c r="F213" s="19"/>
      <c r="G213" s="19"/>
      <c r="H213" s="19"/>
      <c r="I213" s="19"/>
      <c r="J213" s="19"/>
      <c r="K213" s="19"/>
      <c r="L213" s="19"/>
      <c r="M213" s="19"/>
    </row>
    <row r="214" spans="1:13" ht="15">
      <c r="A214" s="619"/>
      <c r="B214" s="617"/>
      <c r="C214" s="19"/>
      <c r="D214" s="19"/>
      <c r="E214" s="19"/>
      <c r="F214" s="19"/>
      <c r="G214" s="19"/>
      <c r="H214" s="19"/>
      <c r="I214" s="19"/>
      <c r="J214" s="19"/>
      <c r="K214" s="19"/>
      <c r="L214" s="19"/>
      <c r="M214" s="19"/>
    </row>
    <row r="215" spans="1:13" ht="15">
      <c r="A215" s="619"/>
      <c r="B215" s="617"/>
      <c r="C215" s="19"/>
      <c r="D215" s="19"/>
      <c r="E215" s="19"/>
      <c r="F215" s="19"/>
      <c r="G215" s="19"/>
      <c r="H215" s="19"/>
      <c r="I215" s="19"/>
      <c r="J215" s="19"/>
      <c r="K215" s="19"/>
      <c r="L215" s="19"/>
      <c r="M215" s="19"/>
    </row>
    <row r="216" spans="1:13" ht="15">
      <c r="A216" s="619"/>
      <c r="B216" s="617"/>
      <c r="C216" s="19"/>
      <c r="D216" s="19"/>
      <c r="E216" s="19"/>
      <c r="F216" s="19"/>
      <c r="G216" s="19"/>
      <c r="H216" s="19"/>
      <c r="I216" s="19"/>
      <c r="J216" s="19"/>
      <c r="K216" s="19"/>
      <c r="L216" s="19"/>
      <c r="M216" s="19"/>
    </row>
    <row r="217" spans="1:13" ht="15">
      <c r="A217" s="619"/>
      <c r="B217" s="617"/>
      <c r="C217" s="19"/>
      <c r="D217" s="19"/>
      <c r="E217" s="19"/>
      <c r="F217" s="19"/>
      <c r="G217" s="19"/>
      <c r="H217" s="19"/>
      <c r="I217" s="19"/>
      <c r="J217" s="19"/>
      <c r="K217" s="19"/>
      <c r="L217" s="19"/>
      <c r="M217" s="19"/>
    </row>
    <row r="218" spans="1:13" ht="15">
      <c r="A218" s="619"/>
      <c r="B218" s="617"/>
      <c r="C218" s="19"/>
      <c r="D218" s="19"/>
      <c r="E218" s="19"/>
      <c r="F218" s="19"/>
      <c r="G218" s="19"/>
      <c r="H218" s="19"/>
      <c r="I218" s="19"/>
      <c r="J218" s="19"/>
      <c r="K218" s="19"/>
      <c r="L218" s="19"/>
      <c r="M218" s="19"/>
    </row>
    <row r="219" spans="1:13" ht="15">
      <c r="A219" s="619"/>
      <c r="B219" s="617"/>
      <c r="C219" s="19"/>
      <c r="D219" s="19"/>
      <c r="E219" s="19"/>
      <c r="F219" s="19"/>
      <c r="G219" s="19"/>
      <c r="H219" s="19"/>
      <c r="I219" s="19"/>
      <c r="J219" s="19"/>
      <c r="K219" s="19"/>
      <c r="L219" s="19"/>
      <c r="M219" s="19"/>
    </row>
    <row r="220" spans="1:13" ht="15">
      <c r="A220" s="619"/>
      <c r="B220" s="617"/>
      <c r="C220" s="19"/>
      <c r="D220" s="19"/>
      <c r="E220" s="19"/>
      <c r="F220" s="19"/>
      <c r="G220" s="19"/>
      <c r="H220" s="19"/>
      <c r="I220" s="19"/>
      <c r="J220" s="19"/>
      <c r="K220" s="19"/>
      <c r="L220" s="19"/>
      <c r="M220" s="19"/>
    </row>
    <row r="221" spans="1:13" ht="15">
      <c r="A221" s="619"/>
      <c r="B221" s="617"/>
      <c r="C221" s="19"/>
      <c r="D221" s="19"/>
      <c r="E221" s="19"/>
      <c r="F221" s="19"/>
      <c r="G221" s="19"/>
      <c r="H221" s="19"/>
      <c r="I221" s="19"/>
      <c r="J221" s="19"/>
      <c r="K221" s="19"/>
      <c r="L221" s="19"/>
      <c r="M221" s="19"/>
    </row>
    <row r="222" spans="1:13" ht="15">
      <c r="A222" s="619"/>
      <c r="B222" s="617"/>
      <c r="C222" s="19"/>
      <c r="D222" s="19"/>
      <c r="E222" s="19"/>
      <c r="F222" s="19"/>
      <c r="G222" s="19"/>
      <c r="H222" s="19"/>
      <c r="I222" s="19"/>
      <c r="J222" s="19"/>
      <c r="K222" s="19"/>
      <c r="L222" s="19"/>
      <c r="M222" s="19"/>
    </row>
    <row r="223" spans="1:13" ht="15">
      <c r="A223" s="619"/>
      <c r="B223" s="617"/>
      <c r="C223" s="19"/>
      <c r="D223" s="19"/>
      <c r="E223" s="19"/>
      <c r="F223" s="19"/>
      <c r="G223" s="19"/>
      <c r="H223" s="19"/>
      <c r="I223" s="19"/>
      <c r="J223" s="19"/>
      <c r="K223" s="19"/>
      <c r="L223" s="19"/>
      <c r="M223" s="19"/>
    </row>
    <row r="224" spans="1:13" ht="15">
      <c r="A224" s="619"/>
      <c r="B224" s="617"/>
      <c r="C224" s="19"/>
      <c r="D224" s="19"/>
      <c r="E224" s="19"/>
      <c r="F224" s="19"/>
      <c r="G224" s="19"/>
      <c r="H224" s="19"/>
      <c r="I224" s="19"/>
      <c r="J224" s="19"/>
      <c r="K224" s="19"/>
      <c r="L224" s="19"/>
      <c r="M224" s="19"/>
    </row>
    <row r="225" spans="1:13" ht="15">
      <c r="A225" s="619"/>
      <c r="B225" s="617"/>
      <c r="C225" s="19"/>
      <c r="D225" s="19"/>
      <c r="E225" s="19"/>
      <c r="F225" s="19"/>
      <c r="G225" s="19"/>
      <c r="H225" s="19"/>
      <c r="I225" s="19"/>
      <c r="J225" s="19"/>
      <c r="K225" s="19"/>
      <c r="L225" s="19"/>
      <c r="M225" s="19"/>
    </row>
    <row r="226" spans="1:13" ht="15">
      <c r="A226" s="619"/>
      <c r="B226" s="617"/>
      <c r="C226" s="19"/>
      <c r="D226" s="19"/>
      <c r="E226" s="19"/>
      <c r="F226" s="19"/>
      <c r="G226" s="19"/>
      <c r="H226" s="19"/>
      <c r="I226" s="19"/>
      <c r="J226" s="19"/>
      <c r="K226" s="19"/>
      <c r="L226" s="19"/>
      <c r="M226" s="19"/>
    </row>
    <row r="227" spans="1:13" ht="15">
      <c r="A227" s="619"/>
      <c r="B227" s="617"/>
      <c r="C227" s="19"/>
      <c r="D227" s="19"/>
      <c r="E227" s="19"/>
      <c r="F227" s="19"/>
      <c r="G227" s="19"/>
      <c r="H227" s="19"/>
      <c r="I227" s="19"/>
      <c r="J227" s="19"/>
      <c r="K227" s="19"/>
      <c r="L227" s="19"/>
      <c r="M227" s="19"/>
    </row>
    <row r="228" spans="1:13" ht="15">
      <c r="A228" s="619"/>
      <c r="B228" s="617"/>
      <c r="C228" s="19"/>
      <c r="D228" s="19"/>
      <c r="E228" s="19"/>
      <c r="F228" s="19"/>
      <c r="G228" s="19"/>
      <c r="H228" s="19"/>
      <c r="I228" s="19"/>
      <c r="J228" s="19"/>
      <c r="K228" s="19"/>
      <c r="L228" s="19"/>
      <c r="M228" s="19"/>
    </row>
    <row r="229" spans="1:13" ht="15">
      <c r="A229" s="619"/>
      <c r="B229" s="617"/>
      <c r="C229" s="19"/>
      <c r="D229" s="19"/>
      <c r="E229" s="19"/>
      <c r="F229" s="19"/>
      <c r="G229" s="19"/>
      <c r="H229" s="19"/>
      <c r="I229" s="19"/>
      <c r="J229" s="19"/>
      <c r="K229" s="19"/>
      <c r="L229" s="19"/>
      <c r="M229" s="19"/>
    </row>
    <row r="230" spans="1:13" ht="15">
      <c r="A230" s="619"/>
      <c r="B230" s="617"/>
      <c r="C230" s="19"/>
      <c r="D230" s="19"/>
      <c r="E230" s="19"/>
      <c r="F230" s="19"/>
      <c r="G230" s="19"/>
      <c r="H230" s="19"/>
      <c r="I230" s="19"/>
      <c r="J230" s="19"/>
      <c r="K230" s="19"/>
      <c r="L230" s="19"/>
      <c r="M230" s="19"/>
    </row>
    <row r="231" spans="1:13" ht="15">
      <c r="A231" s="619"/>
      <c r="B231" s="617"/>
      <c r="C231" s="19"/>
      <c r="D231" s="19"/>
      <c r="E231" s="19"/>
      <c r="F231" s="19"/>
      <c r="G231" s="19"/>
      <c r="H231" s="19"/>
      <c r="I231" s="19"/>
      <c r="J231" s="19"/>
      <c r="K231" s="19"/>
      <c r="L231" s="19"/>
      <c r="M231" s="19"/>
    </row>
    <row r="232" spans="1:13" ht="15">
      <c r="A232" s="619"/>
      <c r="B232" s="617"/>
      <c r="C232" s="19"/>
      <c r="D232" s="19"/>
      <c r="E232" s="19"/>
      <c r="F232" s="19"/>
      <c r="G232" s="19"/>
      <c r="H232" s="19"/>
      <c r="I232" s="19"/>
      <c r="J232" s="19"/>
      <c r="K232" s="19"/>
      <c r="L232" s="19"/>
      <c r="M232" s="19"/>
    </row>
    <row r="233" spans="1:13" ht="15">
      <c r="A233" s="619"/>
      <c r="B233" s="617"/>
      <c r="C233" s="19"/>
      <c r="D233" s="19"/>
      <c r="E233" s="19"/>
      <c r="F233" s="19"/>
      <c r="G233" s="19"/>
      <c r="H233" s="19"/>
      <c r="I233" s="19"/>
      <c r="J233" s="19"/>
      <c r="K233" s="19"/>
      <c r="L233" s="19"/>
      <c r="M233" s="19"/>
    </row>
    <row r="234" spans="1:13" ht="15">
      <c r="A234" s="619"/>
      <c r="B234" s="617"/>
      <c r="C234" s="19"/>
      <c r="D234" s="19"/>
      <c r="E234" s="19"/>
      <c r="F234" s="19"/>
      <c r="G234" s="19"/>
      <c r="H234" s="19"/>
      <c r="I234" s="19"/>
      <c r="J234" s="19"/>
      <c r="K234" s="19"/>
      <c r="L234" s="19"/>
      <c r="M234" s="19"/>
    </row>
    <row r="235" spans="1:13" ht="15">
      <c r="A235" s="619"/>
      <c r="B235" s="617"/>
      <c r="C235" s="19"/>
      <c r="D235" s="19"/>
      <c r="E235" s="19"/>
      <c r="F235" s="19"/>
      <c r="G235" s="19"/>
      <c r="H235" s="19"/>
      <c r="I235" s="19"/>
      <c r="J235" s="19"/>
      <c r="K235" s="19"/>
      <c r="L235" s="19"/>
      <c r="M235" s="19"/>
    </row>
    <row r="236" spans="1:13" ht="15">
      <c r="A236" s="619"/>
      <c r="B236" s="617"/>
      <c r="C236" s="19"/>
      <c r="D236" s="19"/>
      <c r="E236" s="19"/>
      <c r="F236" s="19"/>
      <c r="G236" s="19"/>
      <c r="H236" s="19"/>
      <c r="I236" s="19"/>
      <c r="J236" s="19"/>
      <c r="K236" s="19"/>
      <c r="L236" s="19"/>
      <c r="M236" s="19"/>
    </row>
    <row r="237" spans="1:13" ht="15">
      <c r="A237" s="619"/>
      <c r="B237" s="617"/>
      <c r="C237" s="19"/>
      <c r="D237" s="19"/>
      <c r="E237" s="19"/>
      <c r="F237" s="19"/>
      <c r="G237" s="19"/>
      <c r="H237" s="19"/>
      <c r="I237" s="19"/>
      <c r="J237" s="19"/>
      <c r="K237" s="19"/>
      <c r="L237" s="19"/>
      <c r="M237" s="19"/>
    </row>
    <row r="238" spans="1:13" ht="15">
      <c r="A238" s="619"/>
      <c r="B238" s="617"/>
      <c r="C238" s="19"/>
      <c r="D238" s="19"/>
      <c r="E238" s="19"/>
      <c r="F238" s="19"/>
      <c r="G238" s="19"/>
      <c r="H238" s="19"/>
      <c r="I238" s="19"/>
      <c r="J238" s="19"/>
      <c r="K238" s="19"/>
      <c r="L238" s="19"/>
      <c r="M238" s="19"/>
    </row>
    <row r="239" spans="1:13" ht="15">
      <c r="A239" s="619"/>
      <c r="B239" s="617"/>
      <c r="C239" s="19"/>
      <c r="D239" s="19"/>
      <c r="E239" s="19"/>
      <c r="F239" s="19"/>
      <c r="G239" s="19"/>
      <c r="H239" s="19"/>
      <c r="I239" s="19"/>
      <c r="J239" s="19"/>
      <c r="K239" s="19"/>
      <c r="L239" s="19"/>
      <c r="M239" s="19"/>
    </row>
    <row r="240" spans="1:13" ht="15">
      <c r="A240" s="619"/>
      <c r="B240" s="617"/>
      <c r="C240" s="19"/>
      <c r="D240" s="19"/>
      <c r="E240" s="19"/>
      <c r="F240" s="19"/>
      <c r="G240" s="19"/>
      <c r="H240" s="19"/>
      <c r="I240" s="19"/>
      <c r="J240" s="19"/>
      <c r="K240" s="19"/>
      <c r="L240" s="19"/>
      <c r="M240" s="19"/>
    </row>
    <row r="241" spans="1:13" ht="15">
      <c r="A241" s="619"/>
      <c r="B241" s="617"/>
      <c r="C241" s="19"/>
      <c r="D241" s="19"/>
      <c r="E241" s="19"/>
      <c r="F241" s="19"/>
      <c r="G241" s="19"/>
      <c r="H241" s="19"/>
      <c r="I241" s="19"/>
      <c r="J241" s="19"/>
      <c r="K241" s="19"/>
      <c r="L241" s="19"/>
      <c r="M241" s="19"/>
    </row>
    <row r="242" spans="1:13" ht="15">
      <c r="A242" s="619"/>
      <c r="B242" s="617"/>
      <c r="C242" s="19"/>
      <c r="D242" s="19"/>
      <c r="E242" s="19"/>
      <c r="F242" s="19"/>
      <c r="G242" s="19"/>
      <c r="H242" s="19"/>
      <c r="I242" s="19"/>
      <c r="J242" s="19"/>
      <c r="K242" s="19"/>
      <c r="L242" s="19"/>
      <c r="M242" s="19"/>
    </row>
    <row r="243" spans="1:13" ht="15">
      <c r="A243" s="619"/>
      <c r="B243" s="617"/>
      <c r="C243" s="19"/>
      <c r="D243" s="19"/>
      <c r="E243" s="19"/>
      <c r="F243" s="19"/>
      <c r="G243" s="19"/>
      <c r="H243" s="19"/>
      <c r="I243" s="19"/>
      <c r="J243" s="19"/>
      <c r="K243" s="19"/>
      <c r="L243" s="19"/>
      <c r="M243" s="19"/>
    </row>
    <row r="244" spans="1:13" ht="15">
      <c r="A244" s="619"/>
      <c r="B244" s="617"/>
      <c r="C244" s="19"/>
      <c r="D244" s="19"/>
      <c r="E244" s="19"/>
      <c r="F244" s="19"/>
      <c r="G244" s="19"/>
      <c r="H244" s="19"/>
      <c r="I244" s="19"/>
      <c r="J244" s="19"/>
      <c r="K244" s="19"/>
      <c r="L244" s="19"/>
      <c r="M244" s="19"/>
    </row>
    <row r="245" spans="1:13" ht="15">
      <c r="A245" s="619"/>
      <c r="B245" s="617"/>
      <c r="C245" s="19"/>
      <c r="D245" s="19"/>
      <c r="E245" s="19"/>
      <c r="F245" s="19"/>
      <c r="G245" s="19"/>
      <c r="H245" s="19"/>
      <c r="I245" s="19"/>
      <c r="J245" s="19"/>
      <c r="K245" s="19"/>
      <c r="L245" s="19"/>
      <c r="M245" s="19"/>
    </row>
    <row r="246" spans="1:13" ht="15">
      <c r="A246" s="619"/>
      <c r="B246" s="617"/>
      <c r="C246" s="19"/>
      <c r="D246" s="19"/>
      <c r="E246" s="19"/>
      <c r="F246" s="19"/>
      <c r="G246" s="19"/>
      <c r="H246" s="19"/>
      <c r="I246" s="19"/>
      <c r="J246" s="19"/>
      <c r="K246" s="19"/>
      <c r="L246" s="19"/>
      <c r="M246" s="19"/>
    </row>
    <row r="247" spans="1:13" ht="15">
      <c r="A247" s="619"/>
      <c r="B247" s="617"/>
      <c r="C247" s="19"/>
      <c r="D247" s="19"/>
      <c r="E247" s="19"/>
      <c r="F247" s="19"/>
      <c r="G247" s="19"/>
      <c r="H247" s="19"/>
      <c r="I247" s="19"/>
      <c r="J247" s="19"/>
      <c r="K247" s="19"/>
      <c r="L247" s="19"/>
      <c r="M247" s="19"/>
    </row>
    <row r="248" spans="1:13" ht="15">
      <c r="A248" s="619"/>
      <c r="B248" s="617"/>
      <c r="C248" s="19"/>
      <c r="D248" s="19"/>
      <c r="E248" s="19"/>
      <c r="F248" s="19"/>
      <c r="G248" s="19"/>
      <c r="H248" s="19"/>
      <c r="I248" s="19"/>
      <c r="J248" s="19"/>
      <c r="K248" s="19"/>
      <c r="L248" s="19"/>
      <c r="M248" s="19"/>
    </row>
    <row r="249" spans="1:13" ht="15">
      <c r="A249" s="619"/>
      <c r="B249" s="617"/>
      <c r="C249" s="19"/>
      <c r="D249" s="19"/>
      <c r="E249" s="19"/>
      <c r="F249" s="19"/>
      <c r="G249" s="19"/>
      <c r="H249" s="19"/>
      <c r="I249" s="19"/>
      <c r="J249" s="19"/>
      <c r="K249" s="19"/>
      <c r="L249" s="19"/>
      <c r="M249" s="19"/>
    </row>
    <row r="250" spans="1:13" ht="15">
      <c r="A250" s="619"/>
      <c r="B250" s="617"/>
      <c r="C250" s="19"/>
      <c r="D250" s="19"/>
      <c r="E250" s="19"/>
      <c r="F250" s="19"/>
      <c r="G250" s="19"/>
      <c r="H250" s="19"/>
      <c r="I250" s="19"/>
      <c r="J250" s="19"/>
      <c r="K250" s="19"/>
      <c r="L250" s="19"/>
      <c r="M250" s="19"/>
    </row>
    <row r="251" spans="1:13" ht="15">
      <c r="A251" s="619"/>
      <c r="B251" s="617"/>
      <c r="C251" s="19"/>
      <c r="D251" s="19"/>
      <c r="E251" s="19"/>
      <c r="F251" s="19"/>
      <c r="G251" s="19"/>
      <c r="H251" s="19"/>
      <c r="I251" s="19"/>
      <c r="J251" s="19"/>
      <c r="K251" s="19"/>
      <c r="L251" s="19"/>
      <c r="M251" s="19"/>
    </row>
    <row r="252" spans="1:13" ht="15">
      <c r="A252" s="619"/>
      <c r="B252" s="617"/>
      <c r="C252" s="19"/>
      <c r="D252" s="19"/>
      <c r="E252" s="19"/>
      <c r="F252" s="19"/>
      <c r="G252" s="19"/>
      <c r="H252" s="19"/>
      <c r="I252" s="19"/>
      <c r="J252" s="19"/>
      <c r="K252" s="19"/>
      <c r="L252" s="19"/>
      <c r="M252" s="19"/>
    </row>
    <row r="253" spans="1:13" ht="15">
      <c r="A253" s="619"/>
      <c r="B253" s="617"/>
      <c r="C253" s="19"/>
      <c r="D253" s="19"/>
      <c r="E253" s="19"/>
      <c r="F253" s="19"/>
      <c r="G253" s="19"/>
      <c r="H253" s="19"/>
      <c r="I253" s="19"/>
      <c r="J253" s="19"/>
      <c r="K253" s="19"/>
      <c r="L253" s="19"/>
      <c r="M253" s="19"/>
    </row>
    <row r="254" spans="1:13" ht="15">
      <c r="A254" s="619"/>
      <c r="B254" s="617"/>
      <c r="C254" s="19"/>
      <c r="D254" s="19"/>
      <c r="E254" s="19"/>
      <c r="F254" s="19"/>
      <c r="G254" s="19"/>
      <c r="H254" s="19"/>
      <c r="I254" s="19"/>
      <c r="J254" s="19"/>
      <c r="K254" s="19"/>
      <c r="L254" s="19"/>
      <c r="M254" s="19"/>
    </row>
    <row r="255" spans="1:13" ht="15">
      <c r="A255" s="619"/>
      <c r="B255" s="617"/>
      <c r="C255" s="19"/>
      <c r="D255" s="19"/>
      <c r="E255" s="19"/>
      <c r="F255" s="19"/>
      <c r="G255" s="19"/>
      <c r="H255" s="19"/>
      <c r="I255" s="19"/>
      <c r="J255" s="19"/>
      <c r="K255" s="19"/>
      <c r="L255" s="19"/>
      <c r="M255" s="19"/>
    </row>
    <row r="256" spans="1:13" ht="15">
      <c r="A256" s="619"/>
      <c r="B256" s="617"/>
      <c r="C256" s="19"/>
      <c r="D256" s="19"/>
      <c r="E256" s="19"/>
      <c r="F256" s="19"/>
      <c r="G256" s="19"/>
      <c r="H256" s="19"/>
      <c r="I256" s="19"/>
      <c r="J256" s="19"/>
      <c r="K256" s="19"/>
      <c r="L256" s="19"/>
      <c r="M256" s="19"/>
    </row>
    <row r="257" spans="1:13" ht="15">
      <c r="A257" s="619"/>
      <c r="B257" s="617"/>
      <c r="C257" s="19"/>
      <c r="D257" s="19"/>
      <c r="E257" s="19"/>
      <c r="F257" s="19"/>
      <c r="G257" s="19"/>
      <c r="H257" s="19"/>
      <c r="I257" s="19"/>
      <c r="J257" s="19"/>
      <c r="K257" s="19"/>
      <c r="L257" s="19"/>
      <c r="M257" s="19"/>
    </row>
    <row r="258" spans="1:13" ht="15">
      <c r="A258" s="619"/>
      <c r="B258" s="617"/>
      <c r="C258" s="19"/>
      <c r="D258" s="19"/>
      <c r="E258" s="19"/>
      <c r="F258" s="19"/>
      <c r="G258" s="19"/>
      <c r="H258" s="19"/>
      <c r="I258" s="19"/>
      <c r="J258" s="19"/>
      <c r="K258" s="19"/>
      <c r="L258" s="19"/>
      <c r="M258" s="19"/>
    </row>
    <row r="259" spans="1:13" ht="15">
      <c r="A259" s="619"/>
      <c r="B259" s="617"/>
      <c r="C259" s="19"/>
      <c r="D259" s="19"/>
      <c r="E259" s="19"/>
      <c r="F259" s="19"/>
      <c r="G259" s="19"/>
      <c r="H259" s="19"/>
      <c r="I259" s="19"/>
      <c r="J259" s="19"/>
      <c r="K259" s="19"/>
      <c r="L259" s="19"/>
      <c r="M259" s="19"/>
    </row>
    <row r="260" spans="1:13" ht="15">
      <c r="A260" s="619"/>
      <c r="B260" s="617"/>
      <c r="C260" s="19"/>
      <c r="D260" s="19"/>
      <c r="E260" s="19"/>
      <c r="F260" s="19"/>
      <c r="G260" s="19"/>
      <c r="H260" s="19"/>
      <c r="I260" s="19"/>
      <c r="J260" s="19"/>
      <c r="K260" s="19"/>
      <c r="L260" s="19"/>
      <c r="M260" s="19"/>
    </row>
    <row r="261" spans="1:13" ht="15">
      <c r="A261" s="619"/>
      <c r="B261" s="617"/>
      <c r="C261" s="19"/>
      <c r="D261" s="19"/>
      <c r="E261" s="19"/>
      <c r="F261" s="19"/>
      <c r="G261" s="19"/>
      <c r="H261" s="19"/>
      <c r="I261" s="19"/>
      <c r="J261" s="19"/>
      <c r="K261" s="19"/>
      <c r="L261" s="19"/>
      <c r="M261" s="19"/>
    </row>
    <row r="262" spans="1:13" ht="15">
      <c r="A262" s="619"/>
      <c r="B262" s="617"/>
      <c r="C262" s="19"/>
      <c r="D262" s="19"/>
      <c r="E262" s="19"/>
      <c r="F262" s="19"/>
      <c r="G262" s="19"/>
      <c r="H262" s="19"/>
      <c r="I262" s="19"/>
      <c r="J262" s="19"/>
      <c r="K262" s="19"/>
      <c r="L262" s="19"/>
      <c r="M262" s="19"/>
    </row>
    <row r="263" spans="1:13" ht="15">
      <c r="A263" s="619"/>
      <c r="B263" s="617"/>
      <c r="C263" s="19"/>
      <c r="D263" s="19"/>
      <c r="E263" s="19"/>
      <c r="F263" s="19"/>
      <c r="G263" s="19"/>
      <c r="H263" s="19"/>
      <c r="I263" s="19"/>
      <c r="J263" s="19"/>
      <c r="K263" s="19"/>
      <c r="L263" s="19"/>
      <c r="M263" s="19"/>
    </row>
    <row r="264" spans="1:13" ht="15">
      <c r="A264" s="619"/>
      <c r="B264" s="617"/>
      <c r="C264" s="19"/>
      <c r="D264" s="19"/>
      <c r="E264" s="19"/>
      <c r="F264" s="19"/>
      <c r="G264" s="19"/>
      <c r="H264" s="19"/>
      <c r="I264" s="19"/>
      <c r="J264" s="19"/>
      <c r="K264" s="19"/>
      <c r="L264" s="19"/>
      <c r="M264" s="19"/>
    </row>
    <row r="265" spans="1:13" ht="15">
      <c r="A265" s="619"/>
      <c r="B265" s="617"/>
      <c r="C265" s="19"/>
      <c r="D265" s="19"/>
      <c r="E265" s="19"/>
      <c r="F265" s="19"/>
      <c r="G265" s="19"/>
      <c r="H265" s="19"/>
      <c r="I265" s="19"/>
      <c r="J265" s="19"/>
      <c r="K265" s="19"/>
      <c r="L265" s="19"/>
      <c r="M265" s="19"/>
    </row>
    <row r="266" spans="1:13" ht="15">
      <c r="A266" s="619"/>
      <c r="B266" s="617"/>
      <c r="C266" s="19"/>
      <c r="D266" s="19"/>
      <c r="E266" s="19"/>
      <c r="F266" s="19"/>
      <c r="G266" s="19"/>
      <c r="H266" s="19"/>
      <c r="I266" s="19"/>
      <c r="J266" s="19"/>
      <c r="K266" s="19"/>
      <c r="L266" s="19"/>
      <c r="M266" s="19"/>
    </row>
    <row r="267" spans="1:13" ht="15">
      <c r="A267" s="619"/>
      <c r="B267" s="617"/>
      <c r="C267" s="19"/>
      <c r="D267" s="19"/>
      <c r="E267" s="19"/>
      <c r="F267" s="19"/>
      <c r="G267" s="19"/>
      <c r="H267" s="19"/>
      <c r="I267" s="19"/>
      <c r="J267" s="19"/>
      <c r="K267" s="19"/>
      <c r="L267" s="19"/>
      <c r="M267" s="19"/>
    </row>
    <row r="268" spans="1:13" ht="15">
      <c r="A268" s="619"/>
      <c r="B268" s="617"/>
      <c r="C268" s="19"/>
      <c r="D268" s="19"/>
      <c r="E268" s="19"/>
      <c r="F268" s="19"/>
      <c r="G268" s="19"/>
      <c r="H268" s="19"/>
      <c r="I268" s="19"/>
      <c r="J268" s="19"/>
      <c r="K268" s="19"/>
      <c r="L268" s="19"/>
      <c r="M268" s="19"/>
    </row>
    <row r="269" spans="1:13" ht="15">
      <c r="A269" s="619"/>
      <c r="B269" s="617"/>
      <c r="C269" s="19"/>
      <c r="D269" s="19"/>
      <c r="E269" s="19"/>
      <c r="F269" s="19"/>
      <c r="G269" s="19"/>
      <c r="H269" s="19"/>
      <c r="I269" s="19"/>
      <c r="J269" s="19"/>
      <c r="K269" s="19"/>
      <c r="L269" s="19"/>
      <c r="M269" s="19"/>
    </row>
    <row r="270" spans="1:13" ht="15">
      <c r="A270" s="619"/>
      <c r="B270" s="617"/>
      <c r="C270" s="19"/>
      <c r="D270" s="19"/>
      <c r="E270" s="19"/>
      <c r="F270" s="19"/>
      <c r="G270" s="19"/>
      <c r="H270" s="19"/>
      <c r="I270" s="19"/>
      <c r="J270" s="19"/>
      <c r="K270" s="19"/>
      <c r="L270" s="19"/>
      <c r="M270" s="19"/>
    </row>
    <row r="271" spans="1:13" ht="15">
      <c r="A271" s="619"/>
      <c r="B271" s="617"/>
      <c r="C271" s="19"/>
      <c r="D271" s="19"/>
      <c r="E271" s="19"/>
      <c r="F271" s="19"/>
      <c r="G271" s="19"/>
      <c r="H271" s="19"/>
      <c r="I271" s="19"/>
      <c r="J271" s="19"/>
      <c r="K271" s="19"/>
      <c r="L271" s="19"/>
      <c r="M271" s="19"/>
    </row>
    <row r="272" spans="1:13" ht="15">
      <c r="A272" s="619"/>
      <c r="B272" s="617"/>
      <c r="C272" s="19"/>
      <c r="D272" s="19"/>
      <c r="E272" s="19"/>
      <c r="F272" s="19"/>
      <c r="G272" s="19"/>
      <c r="H272" s="19"/>
      <c r="I272" s="19"/>
      <c r="J272" s="19"/>
      <c r="K272" s="19"/>
      <c r="L272" s="19"/>
      <c r="M272" s="19"/>
    </row>
    <row r="273" spans="1:13" ht="15">
      <c r="A273" s="619"/>
      <c r="B273" s="617"/>
      <c r="C273" s="19"/>
      <c r="D273" s="19"/>
      <c r="E273" s="19"/>
      <c r="F273" s="19"/>
      <c r="G273" s="19"/>
      <c r="H273" s="19"/>
      <c r="I273" s="19"/>
      <c r="J273" s="19"/>
      <c r="K273" s="19"/>
      <c r="L273" s="19"/>
      <c r="M273" s="19"/>
    </row>
    <row r="274" spans="1:13" ht="15">
      <c r="A274" s="619"/>
      <c r="B274" s="617"/>
      <c r="C274" s="19"/>
      <c r="D274" s="19"/>
      <c r="E274" s="19"/>
      <c r="F274" s="19"/>
      <c r="G274" s="19"/>
      <c r="H274" s="19"/>
      <c r="I274" s="19"/>
      <c r="J274" s="19"/>
      <c r="K274" s="19"/>
      <c r="L274" s="19"/>
      <c r="M274" s="19"/>
    </row>
    <row r="275" spans="1:13" ht="15">
      <c r="A275" s="619"/>
      <c r="B275" s="617"/>
      <c r="C275" s="19"/>
      <c r="D275" s="19"/>
      <c r="E275" s="19"/>
      <c r="F275" s="19"/>
      <c r="G275" s="19"/>
      <c r="H275" s="19"/>
      <c r="I275" s="19"/>
      <c r="J275" s="19"/>
      <c r="K275" s="19"/>
      <c r="L275" s="19"/>
      <c r="M275" s="19"/>
    </row>
    <row r="276" spans="1:13" ht="15">
      <c r="A276" s="619"/>
      <c r="B276" s="617"/>
      <c r="C276" s="19"/>
      <c r="D276" s="19"/>
      <c r="E276" s="19"/>
      <c r="F276" s="19"/>
      <c r="G276" s="19"/>
      <c r="H276" s="19"/>
      <c r="I276" s="19"/>
      <c r="J276" s="19"/>
      <c r="K276" s="19"/>
      <c r="L276" s="19"/>
      <c r="M276" s="19"/>
    </row>
    <row r="277" spans="1:13" ht="15">
      <c r="A277" s="619"/>
      <c r="B277" s="617"/>
      <c r="C277" s="19"/>
      <c r="D277" s="19"/>
      <c r="E277" s="19"/>
      <c r="F277" s="19"/>
      <c r="G277" s="19"/>
      <c r="H277" s="19"/>
      <c r="I277" s="19"/>
      <c r="J277" s="19"/>
      <c r="K277" s="19"/>
      <c r="L277" s="19"/>
      <c r="M277" s="19"/>
    </row>
    <row r="278" spans="1:13" ht="15">
      <c r="A278" s="619"/>
      <c r="B278" s="617"/>
      <c r="C278" s="19"/>
      <c r="D278" s="19"/>
      <c r="E278" s="19"/>
      <c r="F278" s="19"/>
      <c r="G278" s="19"/>
      <c r="H278" s="19"/>
      <c r="I278" s="19"/>
      <c r="J278" s="19"/>
      <c r="K278" s="19"/>
      <c r="L278" s="19"/>
      <c r="M278" s="19"/>
    </row>
    <row r="279" spans="1:13" ht="15">
      <c r="A279" s="619"/>
      <c r="B279" s="617"/>
      <c r="C279" s="19"/>
      <c r="D279" s="19"/>
      <c r="E279" s="19"/>
      <c r="F279" s="19"/>
      <c r="G279" s="19"/>
      <c r="H279" s="19"/>
      <c r="I279" s="19"/>
      <c r="J279" s="19"/>
      <c r="K279" s="19"/>
      <c r="L279" s="19"/>
      <c r="M279" s="19"/>
    </row>
    <row r="280" spans="1:13" ht="15">
      <c r="A280" s="619"/>
      <c r="B280" s="617"/>
      <c r="C280" s="19"/>
      <c r="D280" s="19"/>
      <c r="E280" s="19"/>
      <c r="F280" s="19"/>
      <c r="G280" s="19"/>
      <c r="H280" s="19"/>
      <c r="I280" s="19"/>
      <c r="J280" s="19"/>
      <c r="K280" s="19"/>
      <c r="L280" s="19"/>
      <c r="M280" s="19"/>
    </row>
    <row r="281" spans="1:13" ht="15">
      <c r="A281" s="619"/>
      <c r="B281" s="617"/>
      <c r="C281" s="19"/>
      <c r="D281" s="19"/>
      <c r="E281" s="19"/>
      <c r="F281" s="19"/>
      <c r="G281" s="19"/>
      <c r="H281" s="19"/>
      <c r="I281" s="19"/>
      <c r="J281" s="19"/>
      <c r="K281" s="19"/>
      <c r="L281" s="19"/>
      <c r="M281" s="19"/>
    </row>
    <row r="282" spans="1:13" ht="15">
      <c r="A282" s="619"/>
      <c r="B282" s="617"/>
      <c r="C282" s="19"/>
      <c r="D282" s="19"/>
      <c r="E282" s="19"/>
      <c r="F282" s="19"/>
      <c r="G282" s="19"/>
      <c r="H282" s="19"/>
      <c r="I282" s="19"/>
      <c r="J282" s="19"/>
      <c r="K282" s="19"/>
      <c r="L282" s="19"/>
      <c r="M282" s="19"/>
    </row>
    <row r="283" spans="1:13" ht="15">
      <c r="A283" s="619"/>
      <c r="B283" s="617"/>
      <c r="C283" s="19"/>
      <c r="D283" s="19"/>
      <c r="E283" s="19"/>
      <c r="F283" s="19"/>
      <c r="G283" s="19"/>
      <c r="H283" s="19"/>
      <c r="I283" s="19"/>
      <c r="J283" s="19"/>
      <c r="K283" s="19"/>
      <c r="L283" s="19"/>
      <c r="M283" s="19"/>
    </row>
    <row r="284" spans="1:13" ht="15">
      <c r="A284" s="619"/>
      <c r="B284" s="617"/>
      <c r="C284" s="19"/>
      <c r="D284" s="19"/>
      <c r="E284" s="19"/>
      <c r="F284" s="19"/>
      <c r="G284" s="19"/>
      <c r="H284" s="19"/>
      <c r="I284" s="19"/>
      <c r="J284" s="19"/>
      <c r="K284" s="19"/>
      <c r="L284" s="19"/>
      <c r="M284" s="19"/>
    </row>
    <row r="285" spans="1:13" ht="15">
      <c r="A285" s="619"/>
      <c r="B285" s="617"/>
      <c r="C285" s="19"/>
      <c r="D285" s="19"/>
      <c r="E285" s="19"/>
      <c r="F285" s="19"/>
      <c r="G285" s="19"/>
      <c r="H285" s="19"/>
      <c r="I285" s="19"/>
      <c r="J285" s="19"/>
      <c r="K285" s="19"/>
      <c r="L285" s="19"/>
      <c r="M285" s="19"/>
    </row>
    <row r="286" spans="1:13" ht="15">
      <c r="A286" s="619"/>
      <c r="B286" s="617"/>
      <c r="C286" s="19"/>
      <c r="D286" s="19"/>
      <c r="E286" s="19"/>
      <c r="F286" s="19"/>
      <c r="G286" s="19"/>
      <c r="H286" s="19"/>
      <c r="I286" s="19"/>
      <c r="J286" s="19"/>
      <c r="K286" s="19"/>
      <c r="L286" s="19"/>
      <c r="M286" s="19"/>
    </row>
    <row r="287" spans="1:13" ht="15">
      <c r="A287" s="619"/>
      <c r="B287" s="617"/>
      <c r="C287" s="19"/>
      <c r="D287" s="19"/>
      <c r="E287" s="19"/>
      <c r="F287" s="19"/>
      <c r="G287" s="19"/>
      <c r="H287" s="19"/>
      <c r="I287" s="19"/>
      <c r="J287" s="19"/>
      <c r="K287" s="19"/>
      <c r="L287" s="19"/>
      <c r="M287" s="19"/>
    </row>
    <row r="288" spans="1:13" ht="15">
      <c r="A288" s="619"/>
      <c r="B288" s="617"/>
      <c r="C288" s="19"/>
      <c r="D288" s="19"/>
      <c r="E288" s="19"/>
      <c r="F288" s="19"/>
      <c r="G288" s="19"/>
      <c r="H288" s="19"/>
      <c r="I288" s="19"/>
      <c r="J288" s="19"/>
      <c r="K288" s="19"/>
      <c r="L288" s="19"/>
      <c r="M288" s="19"/>
    </row>
    <row r="289" spans="1:13" ht="15">
      <c r="A289" s="619"/>
      <c r="B289" s="617"/>
      <c r="C289" s="19"/>
      <c r="D289" s="19"/>
      <c r="E289" s="19"/>
      <c r="F289" s="19"/>
      <c r="G289" s="19"/>
      <c r="H289" s="19"/>
      <c r="I289" s="19"/>
      <c r="J289" s="19"/>
      <c r="K289" s="19"/>
      <c r="L289" s="19"/>
      <c r="M289" s="19"/>
    </row>
    <row r="290" spans="1:13" ht="15">
      <c r="A290" s="619"/>
      <c r="B290" s="617"/>
      <c r="C290" s="19"/>
      <c r="D290" s="19"/>
      <c r="E290" s="19"/>
      <c r="F290" s="19"/>
      <c r="G290" s="19"/>
      <c r="H290" s="19"/>
      <c r="I290" s="19"/>
      <c r="J290" s="19"/>
      <c r="K290" s="19"/>
      <c r="L290" s="19"/>
      <c r="M290" s="19"/>
    </row>
    <row r="291" spans="1:13" ht="15">
      <c r="A291" s="619"/>
      <c r="B291" s="617"/>
      <c r="C291" s="19"/>
      <c r="D291" s="19"/>
      <c r="E291" s="19"/>
      <c r="F291" s="19"/>
      <c r="G291" s="19"/>
      <c r="H291" s="19"/>
      <c r="I291" s="19"/>
      <c r="J291" s="19"/>
      <c r="K291" s="19"/>
      <c r="L291" s="19"/>
      <c r="M291" s="19"/>
    </row>
    <row r="292" spans="1:13" ht="15">
      <c r="A292" s="619"/>
      <c r="B292" s="617"/>
      <c r="C292" s="19"/>
      <c r="D292" s="19"/>
      <c r="E292" s="19"/>
      <c r="F292" s="19"/>
      <c r="G292" s="19"/>
      <c r="H292" s="19"/>
      <c r="I292" s="19"/>
      <c r="J292" s="19"/>
      <c r="K292" s="19"/>
      <c r="L292" s="19"/>
      <c r="M292" s="19"/>
    </row>
    <row r="293" spans="1:13" ht="15">
      <c r="A293" s="619"/>
      <c r="B293" s="617"/>
      <c r="C293" s="19"/>
      <c r="D293" s="19"/>
      <c r="E293" s="19"/>
      <c r="F293" s="19"/>
      <c r="G293" s="19"/>
      <c r="H293" s="19"/>
      <c r="I293" s="19"/>
      <c r="J293" s="19"/>
      <c r="K293" s="19"/>
      <c r="L293" s="19"/>
      <c r="M293" s="19"/>
    </row>
    <row r="294" spans="1:13" ht="15">
      <c r="A294" s="619"/>
      <c r="B294" s="617"/>
      <c r="C294" s="19"/>
      <c r="D294" s="19"/>
      <c r="E294" s="19"/>
      <c r="F294" s="19"/>
      <c r="G294" s="19"/>
      <c r="H294" s="19"/>
      <c r="I294" s="19"/>
      <c r="J294" s="19"/>
      <c r="K294" s="19"/>
      <c r="L294" s="19"/>
      <c r="M294" s="19"/>
    </row>
    <row r="295" spans="1:13" ht="15">
      <c r="A295" s="619"/>
      <c r="B295" s="617"/>
      <c r="C295" s="19"/>
      <c r="D295" s="19"/>
      <c r="E295" s="19"/>
      <c r="F295" s="19"/>
      <c r="G295" s="19"/>
      <c r="H295" s="19"/>
      <c r="I295" s="19"/>
      <c r="J295" s="19"/>
      <c r="K295" s="19"/>
      <c r="L295" s="19"/>
      <c r="M295" s="19"/>
    </row>
    <row r="296" spans="1:13" ht="15">
      <c r="A296" s="619"/>
      <c r="B296" s="617"/>
      <c r="C296" s="19"/>
      <c r="D296" s="19"/>
      <c r="E296" s="19"/>
      <c r="F296" s="19"/>
      <c r="G296" s="19"/>
      <c r="H296" s="19"/>
      <c r="I296" s="19"/>
      <c r="J296" s="19"/>
      <c r="K296" s="19"/>
      <c r="L296" s="19"/>
      <c r="M296" s="19"/>
    </row>
    <row r="297" spans="1:13" ht="15">
      <c r="A297" s="619"/>
      <c r="B297" s="617"/>
      <c r="C297" s="19"/>
      <c r="D297" s="19"/>
      <c r="E297" s="19"/>
      <c r="F297" s="19"/>
      <c r="G297" s="19"/>
      <c r="H297" s="19"/>
      <c r="I297" s="19"/>
      <c r="J297" s="19"/>
      <c r="K297" s="19"/>
      <c r="L297" s="19"/>
      <c r="M297" s="19"/>
    </row>
    <row r="298" spans="1:13" ht="15">
      <c r="A298" s="619"/>
      <c r="B298" s="617"/>
      <c r="C298" s="19"/>
      <c r="D298" s="19"/>
      <c r="E298" s="19"/>
      <c r="F298" s="19"/>
      <c r="G298" s="19"/>
      <c r="H298" s="19"/>
      <c r="I298" s="19"/>
      <c r="J298" s="19"/>
      <c r="K298" s="19"/>
      <c r="L298" s="19"/>
      <c r="M298" s="19"/>
    </row>
    <row r="299" spans="1:13" ht="15">
      <c r="A299" s="619"/>
      <c r="B299" s="617"/>
      <c r="C299" s="19"/>
      <c r="D299" s="19"/>
      <c r="E299" s="19"/>
      <c r="F299" s="19"/>
      <c r="G299" s="19"/>
      <c r="H299" s="19"/>
      <c r="I299" s="19"/>
      <c r="J299" s="19"/>
      <c r="K299" s="19"/>
      <c r="L299" s="19"/>
      <c r="M299" s="19"/>
    </row>
    <row r="300" spans="1:13" ht="15">
      <c r="A300" s="619"/>
      <c r="B300" s="617"/>
      <c r="C300" s="19"/>
      <c r="D300" s="19"/>
      <c r="E300" s="19"/>
      <c r="F300" s="19"/>
      <c r="G300" s="19"/>
      <c r="H300" s="19"/>
      <c r="I300" s="19"/>
      <c r="J300" s="19"/>
      <c r="K300" s="19"/>
      <c r="L300" s="19"/>
      <c r="M300" s="19"/>
    </row>
    <row r="301" spans="1:13" ht="15">
      <c r="A301" s="619"/>
      <c r="B301" s="617"/>
      <c r="C301" s="19"/>
      <c r="D301" s="19"/>
      <c r="E301" s="19"/>
      <c r="F301" s="19"/>
      <c r="G301" s="19"/>
      <c r="H301" s="19"/>
      <c r="I301" s="19"/>
      <c r="J301" s="19"/>
      <c r="K301" s="19"/>
      <c r="L301" s="19"/>
      <c r="M301" s="19"/>
    </row>
    <row r="302" spans="1:13" ht="15">
      <c r="A302" s="619"/>
      <c r="B302" s="617"/>
      <c r="C302" s="19"/>
      <c r="D302" s="19"/>
      <c r="E302" s="19"/>
      <c r="F302" s="19"/>
      <c r="G302" s="19"/>
      <c r="H302" s="19"/>
      <c r="I302" s="19"/>
      <c r="J302" s="19"/>
      <c r="K302" s="19"/>
      <c r="L302" s="19"/>
      <c r="M302" s="19"/>
    </row>
    <row r="303" spans="1:13" ht="15">
      <c r="A303" s="619"/>
      <c r="B303" s="617"/>
      <c r="C303" s="19"/>
      <c r="D303" s="19"/>
      <c r="E303" s="19"/>
      <c r="F303" s="19"/>
      <c r="G303" s="19"/>
      <c r="H303" s="19"/>
      <c r="I303" s="19"/>
      <c r="J303" s="19"/>
      <c r="K303" s="19"/>
      <c r="L303" s="19"/>
      <c r="M303" s="19"/>
    </row>
    <row r="304" spans="1:13" ht="15">
      <c r="A304" s="619"/>
      <c r="B304" s="617"/>
      <c r="C304" s="19"/>
      <c r="D304" s="19"/>
      <c r="E304" s="19"/>
      <c r="F304" s="19"/>
      <c r="G304" s="19"/>
      <c r="H304" s="19"/>
      <c r="I304" s="19"/>
      <c r="J304" s="19"/>
      <c r="K304" s="19"/>
      <c r="L304" s="19"/>
      <c r="M304" s="19"/>
    </row>
    <row r="305" spans="1:13" ht="15">
      <c r="A305" s="619"/>
      <c r="B305" s="617"/>
      <c r="C305" s="19"/>
      <c r="D305" s="19"/>
      <c r="E305" s="19"/>
      <c r="F305" s="19"/>
      <c r="G305" s="19"/>
      <c r="H305" s="19"/>
      <c r="I305" s="19"/>
      <c r="J305" s="19"/>
      <c r="K305" s="19"/>
      <c r="L305" s="19"/>
      <c r="M305" s="19"/>
    </row>
    <row r="306" spans="1:13" ht="15">
      <c r="A306" s="619"/>
      <c r="B306" s="617"/>
      <c r="C306" s="19"/>
      <c r="D306" s="19"/>
      <c r="E306" s="19"/>
      <c r="F306" s="19"/>
      <c r="G306" s="19"/>
      <c r="H306" s="19"/>
      <c r="I306" s="19"/>
      <c r="J306" s="19"/>
      <c r="K306" s="19"/>
      <c r="L306" s="19"/>
      <c r="M306" s="19"/>
    </row>
    <row r="307" spans="1:13" ht="15">
      <c r="A307" s="619"/>
      <c r="B307" s="617"/>
      <c r="C307" s="19"/>
      <c r="D307" s="19"/>
      <c r="E307" s="19"/>
      <c r="F307" s="19"/>
      <c r="G307" s="19"/>
      <c r="H307" s="19"/>
      <c r="I307" s="19"/>
      <c r="J307" s="19"/>
      <c r="K307" s="19"/>
      <c r="L307" s="19"/>
      <c r="M307" s="19"/>
    </row>
    <row r="308" spans="1:13" ht="15">
      <c r="A308" s="619"/>
      <c r="B308" s="617"/>
      <c r="C308" s="19"/>
      <c r="D308" s="19"/>
      <c r="E308" s="19"/>
      <c r="F308" s="19"/>
      <c r="G308" s="19"/>
      <c r="H308" s="19"/>
      <c r="I308" s="19"/>
      <c r="J308" s="19"/>
      <c r="K308" s="19"/>
      <c r="L308" s="19"/>
      <c r="M308" s="19"/>
    </row>
    <row r="309" spans="1:13" ht="15">
      <c r="A309" s="619"/>
      <c r="B309" s="617"/>
      <c r="C309" s="19"/>
      <c r="D309" s="19"/>
      <c r="E309" s="19"/>
      <c r="F309" s="19"/>
      <c r="G309" s="19"/>
      <c r="H309" s="19"/>
      <c r="I309" s="19"/>
      <c r="J309" s="19"/>
      <c r="K309" s="19"/>
      <c r="L309" s="19"/>
      <c r="M309" s="19"/>
    </row>
    <row r="310" spans="1:13" ht="15">
      <c r="A310" s="619"/>
      <c r="B310" s="617"/>
      <c r="C310" s="19"/>
      <c r="D310" s="19"/>
      <c r="E310" s="19"/>
      <c r="F310" s="19"/>
      <c r="G310" s="19"/>
      <c r="H310" s="19"/>
      <c r="I310" s="19"/>
      <c r="J310" s="19"/>
      <c r="K310" s="19"/>
      <c r="L310" s="19"/>
      <c r="M310" s="19"/>
    </row>
    <row r="311" spans="1:13" ht="15">
      <c r="A311" s="619"/>
      <c r="B311" s="617"/>
      <c r="C311" s="19"/>
      <c r="D311" s="19"/>
      <c r="E311" s="19"/>
      <c r="F311" s="19"/>
      <c r="G311" s="19"/>
      <c r="H311" s="19"/>
      <c r="I311" s="19"/>
      <c r="J311" s="19"/>
      <c r="K311" s="19"/>
      <c r="L311" s="19"/>
      <c r="M311" s="19"/>
    </row>
    <row r="312" spans="1:13" ht="15">
      <c r="A312" s="619"/>
      <c r="B312" s="617"/>
      <c r="C312" s="19"/>
      <c r="D312" s="19"/>
      <c r="E312" s="19"/>
      <c r="F312" s="19"/>
      <c r="G312" s="19"/>
      <c r="H312" s="19"/>
      <c r="I312" s="19"/>
      <c r="J312" s="19"/>
      <c r="K312" s="19"/>
      <c r="L312" s="19"/>
      <c r="M312" s="19"/>
    </row>
    <row r="313" spans="1:13" ht="15">
      <c r="A313" s="619"/>
      <c r="B313" s="617"/>
      <c r="C313" s="19"/>
      <c r="D313" s="19"/>
      <c r="E313" s="19"/>
      <c r="F313" s="19"/>
      <c r="G313" s="19"/>
      <c r="H313" s="19"/>
      <c r="I313" s="19"/>
      <c r="J313" s="19"/>
      <c r="K313" s="19"/>
      <c r="L313" s="19"/>
      <c r="M313" s="19"/>
    </row>
    <row r="314" spans="1:13" ht="15">
      <c r="A314" s="619"/>
      <c r="B314" s="617"/>
      <c r="C314" s="19"/>
      <c r="D314" s="19"/>
      <c r="E314" s="19"/>
      <c r="F314" s="19"/>
      <c r="G314" s="19"/>
      <c r="H314" s="19"/>
      <c r="I314" s="19"/>
      <c r="J314" s="19"/>
      <c r="K314" s="19"/>
      <c r="L314" s="19"/>
      <c r="M314" s="19"/>
    </row>
    <row r="315" spans="1:13" ht="15">
      <c r="A315" s="619"/>
      <c r="B315" s="617"/>
      <c r="C315" s="19"/>
      <c r="D315" s="19"/>
      <c r="E315" s="19"/>
      <c r="F315" s="19"/>
      <c r="G315" s="19"/>
      <c r="H315" s="19"/>
      <c r="I315" s="19"/>
      <c r="J315" s="19"/>
      <c r="K315" s="19"/>
      <c r="L315" s="19"/>
      <c r="M315" s="19"/>
    </row>
    <row r="316" spans="1:13" ht="15">
      <c r="A316" s="619"/>
      <c r="B316" s="617"/>
      <c r="C316" s="19"/>
      <c r="D316" s="19"/>
      <c r="E316" s="19"/>
      <c r="F316" s="19"/>
      <c r="G316" s="19"/>
      <c r="H316" s="19"/>
      <c r="I316" s="19"/>
      <c r="J316" s="19"/>
      <c r="K316" s="19"/>
      <c r="L316" s="19"/>
      <c r="M316" s="19"/>
    </row>
    <row r="317" spans="1:13" ht="15">
      <c r="A317" s="619"/>
      <c r="B317" s="617"/>
      <c r="C317" s="19"/>
      <c r="D317" s="19"/>
      <c r="E317" s="19"/>
      <c r="F317" s="19"/>
      <c r="G317" s="19"/>
      <c r="H317" s="19"/>
      <c r="I317" s="19"/>
      <c r="J317" s="19"/>
      <c r="K317" s="19"/>
      <c r="L317" s="19"/>
      <c r="M317" s="19"/>
    </row>
    <row r="318" spans="1:13" ht="15">
      <c r="A318" s="619"/>
      <c r="B318" s="617"/>
      <c r="C318" s="19"/>
      <c r="D318" s="19"/>
      <c r="E318" s="19"/>
      <c r="F318" s="19"/>
      <c r="G318" s="19"/>
      <c r="H318" s="19"/>
      <c r="I318" s="19"/>
      <c r="J318" s="19"/>
      <c r="K318" s="19"/>
      <c r="L318" s="19"/>
      <c r="M318" s="19"/>
    </row>
    <row r="319" spans="1:13" ht="15">
      <c r="A319" s="619"/>
      <c r="B319" s="617"/>
      <c r="C319" s="19"/>
      <c r="D319" s="19"/>
      <c r="E319" s="19"/>
      <c r="F319" s="19"/>
      <c r="G319" s="19"/>
      <c r="H319" s="19"/>
      <c r="I319" s="19"/>
      <c r="J319" s="19"/>
      <c r="K319" s="19"/>
      <c r="L319" s="19"/>
      <c r="M319" s="19"/>
    </row>
    <row r="320" spans="1:13" ht="15">
      <c r="A320" s="619"/>
      <c r="B320" s="617"/>
      <c r="C320" s="19"/>
      <c r="D320" s="19"/>
      <c r="E320" s="19"/>
      <c r="F320" s="19"/>
      <c r="G320" s="19"/>
      <c r="H320" s="19"/>
      <c r="I320" s="19"/>
      <c r="J320" s="19"/>
      <c r="K320" s="19"/>
      <c r="L320" s="19"/>
      <c r="M320" s="19"/>
    </row>
    <row r="321" spans="1:13" ht="15">
      <c r="A321" s="619"/>
      <c r="B321" s="617"/>
      <c r="C321" s="19"/>
      <c r="D321" s="19"/>
      <c r="E321" s="19"/>
      <c r="F321" s="19"/>
      <c r="G321" s="19"/>
      <c r="H321" s="19"/>
      <c r="I321" s="19"/>
      <c r="J321" s="19"/>
      <c r="K321" s="19"/>
      <c r="L321" s="19"/>
      <c r="M321" s="19"/>
    </row>
    <row r="322" spans="1:13" ht="15">
      <c r="A322" s="619"/>
      <c r="B322" s="617"/>
      <c r="C322" s="19"/>
      <c r="D322" s="19"/>
      <c r="E322" s="19"/>
      <c r="F322" s="19"/>
      <c r="G322" s="19"/>
      <c r="H322" s="19"/>
      <c r="I322" s="19"/>
      <c r="J322" s="19"/>
      <c r="K322" s="19"/>
      <c r="L322" s="19"/>
      <c r="M322" s="19"/>
    </row>
    <row r="323" spans="1:13" ht="15">
      <c r="A323" s="619"/>
      <c r="B323" s="617"/>
      <c r="C323" s="19"/>
      <c r="D323" s="19"/>
      <c r="E323" s="19"/>
      <c r="F323" s="19"/>
      <c r="G323" s="19"/>
      <c r="H323" s="19"/>
      <c r="I323" s="19"/>
      <c r="J323" s="19"/>
      <c r="K323" s="19"/>
      <c r="L323" s="19"/>
      <c r="M323" s="19"/>
    </row>
    <row r="324" spans="1:13" ht="15">
      <c r="A324" s="619"/>
      <c r="B324" s="617"/>
      <c r="C324" s="19"/>
      <c r="D324" s="19"/>
      <c r="E324" s="19"/>
      <c r="F324" s="19"/>
      <c r="G324" s="19"/>
      <c r="H324" s="19"/>
      <c r="I324" s="19"/>
      <c r="J324" s="19"/>
      <c r="K324" s="19"/>
      <c r="L324" s="19"/>
      <c r="M324" s="19"/>
    </row>
    <row r="325" spans="1:13" ht="15">
      <c r="A325" s="619"/>
      <c r="B325" s="617"/>
      <c r="C325" s="19"/>
      <c r="D325" s="19"/>
      <c r="E325" s="19"/>
      <c r="F325" s="19"/>
      <c r="G325" s="19"/>
      <c r="H325" s="19"/>
      <c r="I325" s="19"/>
      <c r="J325" s="19"/>
      <c r="K325" s="19"/>
      <c r="L325" s="19"/>
      <c r="M325" s="19"/>
    </row>
    <row r="326" spans="1:13" ht="15">
      <c r="A326" s="619"/>
      <c r="B326" s="617"/>
      <c r="C326" s="19"/>
      <c r="D326" s="19"/>
      <c r="E326" s="19"/>
      <c r="F326" s="19"/>
      <c r="G326" s="19"/>
      <c r="H326" s="19"/>
      <c r="I326" s="19"/>
      <c r="J326" s="19"/>
      <c r="K326" s="19"/>
      <c r="L326" s="19"/>
      <c r="M326" s="19"/>
    </row>
    <row r="327" spans="1:13" ht="15">
      <c r="A327" s="619"/>
      <c r="B327" s="617"/>
      <c r="C327" s="19"/>
      <c r="D327" s="19"/>
      <c r="E327" s="19"/>
      <c r="F327" s="19"/>
      <c r="G327" s="19"/>
      <c r="H327" s="19"/>
      <c r="I327" s="19"/>
      <c r="J327" s="19"/>
      <c r="K327" s="19"/>
      <c r="L327" s="19"/>
      <c r="M327" s="19"/>
    </row>
    <row r="328" spans="1:13" ht="15">
      <c r="A328" s="619"/>
      <c r="B328" s="617"/>
      <c r="C328" s="19"/>
      <c r="D328" s="19"/>
      <c r="E328" s="19"/>
      <c r="F328" s="19"/>
      <c r="G328" s="19"/>
      <c r="H328" s="19"/>
      <c r="I328" s="19"/>
      <c r="J328" s="19"/>
      <c r="K328" s="19"/>
      <c r="L328" s="19"/>
      <c r="M328" s="19"/>
    </row>
    <row r="329" spans="1:13" ht="15">
      <c r="A329" s="619"/>
      <c r="B329" s="617"/>
      <c r="C329" s="19"/>
      <c r="D329" s="19"/>
      <c r="E329" s="19"/>
      <c r="F329" s="19"/>
      <c r="G329" s="19"/>
      <c r="H329" s="19"/>
      <c r="I329" s="19"/>
      <c r="J329" s="19"/>
      <c r="K329" s="19"/>
      <c r="L329" s="19"/>
      <c r="M329" s="19"/>
    </row>
    <row r="330" spans="1:13" ht="15">
      <c r="A330" s="619"/>
      <c r="B330" s="617"/>
      <c r="C330" s="19"/>
      <c r="D330" s="19"/>
      <c r="E330" s="19"/>
      <c r="F330" s="19"/>
      <c r="G330" s="19"/>
      <c r="H330" s="19"/>
      <c r="I330" s="19"/>
      <c r="J330" s="19"/>
      <c r="K330" s="19"/>
      <c r="L330" s="19"/>
      <c r="M330" s="19"/>
    </row>
    <row r="331" spans="1:13" ht="15">
      <c r="A331" s="619"/>
      <c r="B331" s="617"/>
      <c r="C331" s="19"/>
      <c r="D331" s="19"/>
      <c r="E331" s="19"/>
      <c r="F331" s="19"/>
      <c r="G331" s="19"/>
      <c r="H331" s="19"/>
      <c r="I331" s="19"/>
      <c r="J331" s="19"/>
      <c r="K331" s="19"/>
      <c r="L331" s="19"/>
      <c r="M331" s="19"/>
    </row>
    <row r="332" spans="1:13" ht="15">
      <c r="A332" s="619"/>
      <c r="B332" s="617"/>
      <c r="C332" s="19"/>
      <c r="D332" s="19"/>
      <c r="E332" s="19"/>
      <c r="F332" s="19"/>
      <c r="G332" s="19"/>
      <c r="H332" s="19"/>
      <c r="I332" s="19"/>
      <c r="J332" s="19"/>
      <c r="K332" s="19"/>
      <c r="L332" s="19"/>
      <c r="M332" s="19"/>
    </row>
    <row r="333" spans="1:13" ht="15">
      <c r="A333" s="619"/>
      <c r="B333" s="617"/>
      <c r="C333" s="19"/>
      <c r="D333" s="19"/>
      <c r="E333" s="19"/>
      <c r="F333" s="19"/>
      <c r="G333" s="19"/>
      <c r="H333" s="19"/>
      <c r="I333" s="19"/>
      <c r="J333" s="19"/>
      <c r="K333" s="19"/>
      <c r="L333" s="19"/>
      <c r="M333" s="19"/>
    </row>
    <row r="334" spans="1:13" ht="15">
      <c r="A334" s="619"/>
      <c r="B334" s="617"/>
      <c r="C334" s="19"/>
      <c r="D334" s="19"/>
      <c r="E334" s="19"/>
      <c r="F334" s="19"/>
      <c r="G334" s="19"/>
      <c r="H334" s="19"/>
      <c r="I334" s="19"/>
      <c r="J334" s="19"/>
      <c r="K334" s="19"/>
      <c r="L334" s="19"/>
      <c r="M334" s="19"/>
    </row>
    <row r="335" spans="1:13" ht="15">
      <c r="A335" s="619"/>
      <c r="B335" s="617"/>
      <c r="C335" s="19"/>
      <c r="D335" s="19"/>
      <c r="E335" s="19"/>
      <c r="F335" s="19"/>
      <c r="G335" s="19"/>
      <c r="H335" s="19"/>
      <c r="I335" s="19"/>
      <c r="J335" s="19"/>
      <c r="K335" s="19"/>
      <c r="L335" s="19"/>
      <c r="M335" s="19"/>
    </row>
    <row r="336" spans="1:13" ht="15">
      <c r="A336" s="619"/>
      <c r="B336" s="617"/>
      <c r="C336" s="19"/>
      <c r="D336" s="19"/>
      <c r="E336" s="19"/>
      <c r="F336" s="19"/>
      <c r="G336" s="19"/>
      <c r="H336" s="19"/>
      <c r="I336" s="19"/>
      <c r="J336" s="19"/>
      <c r="K336" s="19"/>
      <c r="L336" s="19"/>
      <c r="M336" s="19"/>
    </row>
    <row r="337" spans="1:13" ht="15">
      <c r="A337" s="619"/>
      <c r="B337" s="617"/>
      <c r="C337" s="19"/>
      <c r="D337" s="19"/>
      <c r="E337" s="19"/>
      <c r="F337" s="19"/>
      <c r="G337" s="19"/>
      <c r="H337" s="19"/>
      <c r="I337" s="19"/>
      <c r="J337" s="19"/>
      <c r="K337" s="19"/>
      <c r="L337" s="19"/>
      <c r="M337" s="19"/>
    </row>
    <row r="338" spans="1:13" ht="15">
      <c r="A338" s="619"/>
      <c r="B338" s="617"/>
      <c r="C338" s="19"/>
      <c r="D338" s="19"/>
      <c r="E338" s="19"/>
      <c r="F338" s="19"/>
      <c r="G338" s="19"/>
      <c r="H338" s="19"/>
      <c r="I338" s="19"/>
      <c r="J338" s="19"/>
      <c r="K338" s="19"/>
      <c r="L338" s="19"/>
      <c r="M338" s="19"/>
    </row>
    <row r="339" spans="1:13" ht="15">
      <c r="A339" s="619"/>
      <c r="B339" s="617"/>
      <c r="C339" s="19"/>
      <c r="D339" s="19"/>
      <c r="E339" s="19"/>
      <c r="F339" s="19"/>
      <c r="G339" s="19"/>
      <c r="H339" s="19"/>
      <c r="I339" s="19"/>
      <c r="J339" s="19"/>
      <c r="K339" s="19"/>
      <c r="L339" s="19"/>
      <c r="M339" s="19"/>
    </row>
    <row r="340" spans="1:13" ht="15">
      <c r="A340" s="619"/>
      <c r="B340" s="617"/>
      <c r="C340" s="19"/>
      <c r="D340" s="19"/>
      <c r="E340" s="19"/>
      <c r="F340" s="19"/>
      <c r="G340" s="19"/>
      <c r="H340" s="19"/>
      <c r="I340" s="19"/>
      <c r="J340" s="19"/>
      <c r="K340" s="19"/>
      <c r="L340" s="19"/>
      <c r="M340" s="19"/>
    </row>
    <row r="341" spans="1:13" ht="15">
      <c r="A341" s="619"/>
      <c r="B341" s="617"/>
      <c r="C341" s="19"/>
      <c r="D341" s="19"/>
      <c r="E341" s="19"/>
      <c r="F341" s="19"/>
      <c r="G341" s="19"/>
      <c r="H341" s="19"/>
      <c r="I341" s="19"/>
      <c r="J341" s="19"/>
      <c r="K341" s="19"/>
      <c r="L341" s="19"/>
      <c r="M341" s="19"/>
    </row>
    <row r="342" spans="1:13" ht="15">
      <c r="A342" s="619"/>
      <c r="B342" s="617"/>
      <c r="C342" s="19"/>
      <c r="D342" s="19"/>
      <c r="E342" s="19"/>
      <c r="F342" s="19"/>
      <c r="G342" s="19"/>
      <c r="H342" s="19"/>
      <c r="I342" s="19"/>
      <c r="J342" s="19"/>
      <c r="K342" s="19"/>
      <c r="L342" s="19"/>
      <c r="M342" s="19"/>
    </row>
    <row r="343" spans="1:13" ht="15">
      <c r="A343" s="619"/>
      <c r="B343" s="617"/>
      <c r="C343" s="19"/>
      <c r="D343" s="19"/>
      <c r="E343" s="19"/>
      <c r="F343" s="19"/>
      <c r="G343" s="19"/>
      <c r="H343" s="19"/>
      <c r="I343" s="19"/>
      <c r="J343" s="19"/>
      <c r="K343" s="19"/>
      <c r="L343" s="19"/>
      <c r="M343" s="19"/>
    </row>
    <row r="344" spans="1:13" ht="15">
      <c r="A344" s="619"/>
      <c r="B344" s="617"/>
      <c r="C344" s="19"/>
      <c r="D344" s="19"/>
      <c r="E344" s="19"/>
      <c r="F344" s="19"/>
      <c r="G344" s="19"/>
      <c r="H344" s="19"/>
      <c r="I344" s="19"/>
      <c r="J344" s="19"/>
      <c r="K344" s="19"/>
      <c r="L344" s="19"/>
      <c r="M344" s="19"/>
    </row>
    <row r="345" spans="1:13" ht="15">
      <c r="A345" s="619"/>
      <c r="B345" s="617"/>
      <c r="C345" s="19"/>
      <c r="D345" s="19"/>
      <c r="E345" s="19"/>
      <c r="F345" s="19"/>
      <c r="G345" s="19"/>
      <c r="H345" s="19"/>
      <c r="I345" s="19"/>
      <c r="J345" s="19"/>
      <c r="K345" s="19"/>
      <c r="L345" s="19"/>
      <c r="M345" s="19"/>
    </row>
    <row r="346" spans="1:13" ht="15">
      <c r="A346" s="619"/>
      <c r="B346" s="617"/>
      <c r="C346" s="19"/>
      <c r="D346" s="19"/>
      <c r="E346" s="19"/>
      <c r="F346" s="19"/>
      <c r="G346" s="19"/>
      <c r="H346" s="19"/>
      <c r="I346" s="19"/>
      <c r="J346" s="19"/>
      <c r="K346" s="19"/>
      <c r="L346" s="19"/>
      <c r="M346" s="19"/>
    </row>
    <row r="347" spans="1:13" ht="15">
      <c r="A347" s="619"/>
      <c r="B347" s="617"/>
      <c r="C347" s="19"/>
      <c r="D347" s="19"/>
      <c r="E347" s="19"/>
      <c r="F347" s="19"/>
      <c r="G347" s="19"/>
      <c r="H347" s="19"/>
      <c r="I347" s="19"/>
      <c r="J347" s="19"/>
      <c r="K347" s="19"/>
      <c r="L347" s="19"/>
      <c r="M347" s="19"/>
    </row>
    <row r="348" spans="1:13" ht="15">
      <c r="A348" s="619"/>
      <c r="B348" s="617"/>
      <c r="C348" s="19"/>
      <c r="D348" s="19"/>
      <c r="E348" s="19"/>
      <c r="F348" s="19"/>
      <c r="G348" s="19"/>
      <c r="H348" s="19"/>
      <c r="I348" s="19"/>
      <c r="J348" s="19"/>
      <c r="K348" s="19"/>
      <c r="L348" s="19"/>
      <c r="M348" s="19"/>
    </row>
    <row r="349" spans="1:13" ht="15">
      <c r="A349" s="619"/>
      <c r="B349" s="617"/>
      <c r="C349" s="19"/>
      <c r="D349" s="19"/>
      <c r="E349" s="19"/>
      <c r="F349" s="19"/>
      <c r="G349" s="19"/>
      <c r="H349" s="19"/>
      <c r="I349" s="19"/>
      <c r="J349" s="19"/>
      <c r="K349" s="19"/>
      <c r="L349" s="19"/>
      <c r="M349" s="19"/>
    </row>
    <row r="350" spans="1:13" ht="15">
      <c r="A350" s="619"/>
      <c r="B350" s="617"/>
      <c r="C350" s="19"/>
      <c r="D350" s="19"/>
      <c r="E350" s="19"/>
      <c r="F350" s="19"/>
      <c r="G350" s="19"/>
      <c r="H350" s="19"/>
      <c r="I350" s="19"/>
      <c r="J350" s="19"/>
      <c r="K350" s="19"/>
      <c r="L350" s="19"/>
      <c r="M350" s="19"/>
    </row>
    <row r="351" spans="1:13" ht="15">
      <c r="A351" s="619"/>
      <c r="B351" s="617"/>
      <c r="C351" s="19"/>
      <c r="D351" s="19"/>
      <c r="E351" s="19"/>
      <c r="F351" s="19"/>
      <c r="G351" s="19"/>
      <c r="H351" s="19"/>
      <c r="I351" s="19"/>
      <c r="J351" s="19"/>
      <c r="K351" s="19"/>
      <c r="L351" s="19"/>
      <c r="M351" s="19"/>
    </row>
    <row r="352" spans="1:13" ht="15">
      <c r="A352" s="619"/>
      <c r="B352" s="617"/>
      <c r="C352" s="19"/>
      <c r="D352" s="19"/>
      <c r="E352" s="19"/>
      <c r="F352" s="19"/>
      <c r="G352" s="19"/>
      <c r="H352" s="19"/>
      <c r="I352" s="19"/>
      <c r="J352" s="19"/>
      <c r="K352" s="19"/>
      <c r="L352" s="19"/>
      <c r="M352" s="19"/>
    </row>
    <row r="353" spans="1:13" ht="15">
      <c r="A353" s="619"/>
      <c r="B353" s="617"/>
      <c r="C353" s="19"/>
      <c r="D353" s="19"/>
      <c r="E353" s="19"/>
      <c r="F353" s="19"/>
      <c r="G353" s="19"/>
      <c r="H353" s="19"/>
      <c r="I353" s="19"/>
      <c r="J353" s="19"/>
      <c r="K353" s="19"/>
      <c r="L353" s="19"/>
      <c r="M353" s="19"/>
    </row>
    <row r="354" spans="1:13" ht="15">
      <c r="A354" s="619"/>
      <c r="B354" s="617"/>
      <c r="C354" s="19"/>
      <c r="D354" s="19"/>
      <c r="E354" s="19"/>
      <c r="F354" s="19"/>
      <c r="G354" s="19"/>
      <c r="H354" s="19"/>
      <c r="I354" s="19"/>
      <c r="J354" s="19"/>
      <c r="K354" s="19"/>
      <c r="L354" s="19"/>
      <c r="M354" s="19"/>
    </row>
    <row r="355" spans="1:13" ht="15">
      <c r="A355" s="619"/>
      <c r="B355" s="617"/>
      <c r="C355" s="19"/>
      <c r="D355" s="19"/>
      <c r="E355" s="19"/>
      <c r="F355" s="19"/>
      <c r="G355" s="19"/>
      <c r="H355" s="19"/>
      <c r="I355" s="19"/>
      <c r="J355" s="19"/>
      <c r="K355" s="19"/>
      <c r="L355" s="19"/>
      <c r="M355" s="19"/>
    </row>
    <row r="356" spans="1:13" ht="15">
      <c r="A356" s="619"/>
      <c r="B356" s="617"/>
      <c r="C356" s="19"/>
      <c r="D356" s="19"/>
      <c r="E356" s="19"/>
      <c r="F356" s="19"/>
      <c r="G356" s="19"/>
      <c r="H356" s="19"/>
      <c r="I356" s="19"/>
      <c r="J356" s="19"/>
      <c r="K356" s="19"/>
      <c r="L356" s="19"/>
      <c r="M356" s="19"/>
    </row>
    <row r="357" spans="1:13" ht="15">
      <c r="A357" s="619"/>
      <c r="B357" s="617"/>
      <c r="C357" s="19"/>
      <c r="D357" s="19"/>
      <c r="E357" s="19"/>
      <c r="F357" s="19"/>
      <c r="G357" s="19"/>
      <c r="H357" s="19"/>
      <c r="I357" s="19"/>
      <c r="J357" s="19"/>
      <c r="K357" s="19"/>
      <c r="L357" s="19"/>
      <c r="M357" s="19"/>
    </row>
    <row r="358" spans="1:13" ht="15">
      <c r="A358" s="619"/>
      <c r="B358" s="617"/>
      <c r="C358" s="19"/>
      <c r="D358" s="19"/>
      <c r="E358" s="19"/>
      <c r="F358" s="19"/>
      <c r="G358" s="19"/>
      <c r="H358" s="19"/>
      <c r="I358" s="19"/>
      <c r="J358" s="19"/>
      <c r="K358" s="19"/>
      <c r="L358" s="19"/>
      <c r="M358" s="19"/>
    </row>
    <row r="359" spans="1:13" ht="15">
      <c r="A359" s="619"/>
      <c r="B359" s="617"/>
      <c r="C359" s="19"/>
      <c r="D359" s="19"/>
      <c r="E359" s="19"/>
      <c r="F359" s="19"/>
      <c r="G359" s="19"/>
      <c r="H359" s="19"/>
      <c r="I359" s="19"/>
      <c r="J359" s="19"/>
      <c r="K359" s="19"/>
      <c r="L359" s="19"/>
      <c r="M359" s="19"/>
    </row>
    <row r="360" spans="1:13" ht="15">
      <c r="A360" s="619"/>
      <c r="B360" s="617"/>
      <c r="C360" s="19"/>
      <c r="D360" s="19"/>
      <c r="E360" s="19"/>
      <c r="F360" s="19"/>
      <c r="G360" s="19"/>
      <c r="H360" s="19"/>
      <c r="I360" s="19"/>
      <c r="J360" s="19"/>
      <c r="K360" s="19"/>
      <c r="L360" s="19"/>
      <c r="M360" s="19"/>
    </row>
    <row r="361" spans="1:13" ht="15">
      <c r="A361" s="619"/>
      <c r="B361" s="617"/>
      <c r="C361" s="19"/>
      <c r="D361" s="19"/>
      <c r="E361" s="19"/>
      <c r="F361" s="19"/>
      <c r="G361" s="19"/>
      <c r="H361" s="19"/>
      <c r="I361" s="19"/>
      <c r="J361" s="19"/>
      <c r="K361" s="19"/>
      <c r="L361" s="19"/>
      <c r="M361" s="19"/>
    </row>
    <row r="362" spans="1:13" ht="15">
      <c r="A362" s="619"/>
      <c r="B362" s="617"/>
      <c r="C362" s="19"/>
      <c r="D362" s="19"/>
      <c r="E362" s="19"/>
      <c r="F362" s="19"/>
      <c r="G362" s="19"/>
      <c r="H362" s="19"/>
      <c r="I362" s="19"/>
      <c r="J362" s="19"/>
      <c r="K362" s="19"/>
      <c r="L362" s="19"/>
      <c r="M362" s="19"/>
    </row>
    <row r="363" spans="1:13" ht="15">
      <c r="A363" s="619"/>
      <c r="B363" s="617"/>
      <c r="C363" s="19"/>
      <c r="D363" s="19"/>
      <c r="E363" s="19"/>
      <c r="F363" s="19"/>
      <c r="G363" s="19"/>
      <c r="H363" s="19"/>
      <c r="I363" s="19"/>
      <c r="J363" s="19"/>
      <c r="K363" s="19"/>
      <c r="L363" s="19"/>
      <c r="M363" s="19"/>
    </row>
    <row r="364" spans="1:13" ht="15">
      <c r="A364" s="619"/>
      <c r="B364" s="617"/>
      <c r="C364" s="19"/>
      <c r="D364" s="19"/>
      <c r="E364" s="19"/>
      <c r="F364" s="19"/>
      <c r="G364" s="19"/>
      <c r="H364" s="19"/>
      <c r="I364" s="19"/>
      <c r="J364" s="19"/>
      <c r="K364" s="19"/>
      <c r="L364" s="19"/>
      <c r="M364" s="19"/>
    </row>
    <row r="365" spans="1:13" ht="15">
      <c r="A365" s="619"/>
      <c r="B365" s="617"/>
      <c r="C365" s="19"/>
      <c r="D365" s="19"/>
      <c r="E365" s="19"/>
      <c r="F365" s="19"/>
      <c r="G365" s="19"/>
      <c r="H365" s="19"/>
      <c r="I365" s="19"/>
      <c r="J365" s="19"/>
      <c r="K365" s="19"/>
      <c r="L365" s="19"/>
      <c r="M365" s="19"/>
    </row>
    <row r="366" spans="1:13" ht="15">
      <c r="A366" s="619"/>
      <c r="B366" s="617"/>
      <c r="C366" s="19"/>
      <c r="D366" s="19"/>
      <c r="E366" s="19"/>
      <c r="F366" s="19"/>
      <c r="G366" s="19"/>
      <c r="H366" s="19"/>
      <c r="I366" s="19"/>
      <c r="J366" s="19"/>
      <c r="K366" s="19"/>
      <c r="L366" s="19"/>
      <c r="M366" s="19"/>
    </row>
    <row r="367" spans="1:13" ht="15">
      <c r="A367" s="619"/>
      <c r="B367" s="617"/>
      <c r="C367" s="19"/>
      <c r="D367" s="19"/>
      <c r="E367" s="19"/>
      <c r="F367" s="19"/>
      <c r="G367" s="19"/>
      <c r="H367" s="19"/>
      <c r="I367" s="19"/>
      <c r="J367" s="19"/>
      <c r="K367" s="19"/>
      <c r="L367" s="19"/>
      <c r="M367" s="19"/>
    </row>
    <row r="368" spans="1:13" ht="15">
      <c r="A368" s="619"/>
      <c r="B368" s="617"/>
      <c r="C368" s="19"/>
      <c r="D368" s="19"/>
      <c r="E368" s="19"/>
      <c r="F368" s="19"/>
      <c r="G368" s="19"/>
      <c r="H368" s="19"/>
      <c r="I368" s="19"/>
      <c r="J368" s="19"/>
      <c r="K368" s="19"/>
      <c r="L368" s="19"/>
      <c r="M368" s="19"/>
    </row>
    <row r="369" spans="1:13" ht="15">
      <c r="A369" s="619"/>
      <c r="B369" s="617"/>
      <c r="C369" s="19"/>
      <c r="D369" s="19"/>
      <c r="E369" s="19"/>
      <c r="F369" s="19"/>
      <c r="G369" s="19"/>
      <c r="H369" s="19"/>
      <c r="I369" s="19"/>
      <c r="J369" s="19"/>
      <c r="K369" s="19"/>
      <c r="L369" s="19"/>
      <c r="M369" s="19"/>
    </row>
    <row r="370" spans="1:13" ht="15">
      <c r="A370" s="619"/>
      <c r="B370" s="617"/>
      <c r="C370" s="19"/>
      <c r="D370" s="19"/>
      <c r="E370" s="19"/>
      <c r="F370" s="19"/>
      <c r="G370" s="19"/>
      <c r="H370" s="19"/>
      <c r="I370" s="19"/>
      <c r="J370" s="19"/>
      <c r="K370" s="19"/>
      <c r="L370" s="19"/>
      <c r="M370" s="19"/>
    </row>
    <row r="371" spans="1:13" ht="15">
      <c r="A371" s="619"/>
      <c r="B371" s="617"/>
      <c r="C371" s="19"/>
      <c r="D371" s="19"/>
      <c r="E371" s="19"/>
      <c r="F371" s="19"/>
      <c r="G371" s="19"/>
      <c r="H371" s="19"/>
      <c r="I371" s="19"/>
      <c r="J371" s="19"/>
      <c r="K371" s="19"/>
      <c r="L371" s="19"/>
      <c r="M371" s="19"/>
    </row>
    <row r="372" spans="1:13" ht="15">
      <c r="A372" s="619"/>
      <c r="B372" s="617"/>
      <c r="C372" s="19"/>
      <c r="D372" s="19"/>
      <c r="E372" s="19"/>
      <c r="F372" s="19"/>
      <c r="G372" s="19"/>
      <c r="H372" s="19"/>
      <c r="I372" s="19"/>
      <c r="J372" s="19"/>
      <c r="K372" s="19"/>
      <c r="L372" s="19"/>
      <c r="M372" s="19"/>
    </row>
    <row r="373" spans="1:13" ht="15">
      <c r="A373" s="619"/>
      <c r="B373" s="617"/>
      <c r="C373" s="19"/>
      <c r="D373" s="19"/>
      <c r="E373" s="19"/>
      <c r="F373" s="19"/>
      <c r="G373" s="19"/>
      <c r="H373" s="19"/>
      <c r="I373" s="19"/>
      <c r="J373" s="19"/>
      <c r="K373" s="19"/>
      <c r="L373" s="19"/>
      <c r="M373" s="19"/>
    </row>
    <row r="374" spans="1:13" ht="15">
      <c r="A374" s="619"/>
      <c r="B374" s="617"/>
      <c r="C374" s="19"/>
      <c r="D374" s="19"/>
      <c r="E374" s="19"/>
      <c r="F374" s="19"/>
      <c r="G374" s="19"/>
      <c r="H374" s="19"/>
      <c r="I374" s="19"/>
      <c r="J374" s="19"/>
      <c r="K374" s="19"/>
      <c r="L374" s="19"/>
      <c r="M374" s="19"/>
    </row>
    <row r="375" spans="1:13" ht="15">
      <c r="A375" s="619"/>
      <c r="B375" s="617"/>
      <c r="C375" s="19"/>
      <c r="D375" s="19"/>
      <c r="E375" s="19"/>
      <c r="F375" s="19"/>
      <c r="G375" s="19"/>
      <c r="H375" s="19"/>
      <c r="I375" s="19"/>
      <c r="J375" s="19"/>
      <c r="K375" s="19"/>
      <c r="L375" s="19"/>
      <c r="M375" s="19"/>
    </row>
    <row r="376" spans="1:13" ht="15">
      <c r="A376" s="619"/>
      <c r="B376" s="617"/>
      <c r="C376" s="19"/>
      <c r="D376" s="19"/>
      <c r="E376" s="19"/>
      <c r="F376" s="19"/>
      <c r="G376" s="19"/>
      <c r="H376" s="19"/>
      <c r="I376" s="19"/>
      <c r="J376" s="19"/>
      <c r="K376" s="19"/>
      <c r="L376" s="19"/>
      <c r="M376" s="19"/>
    </row>
    <row r="377" spans="1:13" ht="15">
      <c r="A377" s="619"/>
      <c r="B377" s="617"/>
      <c r="C377" s="19"/>
      <c r="D377" s="19"/>
      <c r="E377" s="19"/>
      <c r="F377" s="19"/>
      <c r="G377" s="19"/>
      <c r="H377" s="19"/>
      <c r="I377" s="19"/>
      <c r="J377" s="19"/>
      <c r="K377" s="19"/>
      <c r="L377" s="19"/>
      <c r="M377" s="19"/>
    </row>
    <row r="378" spans="1:13" ht="15">
      <c r="A378" s="619"/>
      <c r="B378" s="617"/>
      <c r="C378" s="19"/>
      <c r="D378" s="19"/>
      <c r="E378" s="19"/>
      <c r="F378" s="19"/>
      <c r="G378" s="19"/>
      <c r="H378" s="19"/>
      <c r="I378" s="19"/>
      <c r="J378" s="19"/>
      <c r="K378" s="19"/>
      <c r="L378" s="19"/>
      <c r="M378" s="19"/>
    </row>
    <row r="379" spans="1:13" ht="15">
      <c r="A379" s="619"/>
      <c r="B379" s="617"/>
      <c r="C379" s="19"/>
      <c r="D379" s="19"/>
      <c r="E379" s="19"/>
      <c r="F379" s="19"/>
      <c r="G379" s="19"/>
      <c r="H379" s="19"/>
      <c r="I379" s="19"/>
      <c r="J379" s="19"/>
      <c r="K379" s="19"/>
      <c r="L379" s="19"/>
      <c r="M379" s="19"/>
    </row>
    <row r="380" spans="1:13" ht="15">
      <c r="A380" s="619"/>
      <c r="B380" s="617"/>
      <c r="C380" s="19"/>
      <c r="D380" s="19"/>
      <c r="E380" s="19"/>
      <c r="F380" s="19"/>
      <c r="G380" s="19"/>
      <c r="H380" s="19"/>
      <c r="I380" s="19"/>
      <c r="J380" s="19"/>
      <c r="K380" s="19"/>
      <c r="L380" s="19"/>
      <c r="M380" s="19"/>
    </row>
    <row r="381" spans="1:13" ht="15">
      <c r="A381" s="619"/>
      <c r="B381" s="617"/>
      <c r="C381" s="19"/>
      <c r="D381" s="19"/>
      <c r="E381" s="19"/>
      <c r="F381" s="19"/>
      <c r="G381" s="19"/>
      <c r="H381" s="19"/>
      <c r="I381" s="19"/>
      <c r="J381" s="19"/>
      <c r="K381" s="19"/>
      <c r="L381" s="19"/>
      <c r="M381" s="19"/>
    </row>
    <row r="382" spans="1:13" ht="15">
      <c r="A382" s="619"/>
      <c r="B382" s="617"/>
      <c r="C382" s="19"/>
      <c r="D382" s="19"/>
      <c r="E382" s="19"/>
      <c r="F382" s="19"/>
      <c r="G382" s="19"/>
      <c r="H382" s="19"/>
      <c r="I382" s="19"/>
      <c r="J382" s="19"/>
      <c r="K382" s="19"/>
      <c r="L382" s="19"/>
      <c r="M382" s="19"/>
    </row>
    <row r="383" spans="1:13" ht="15">
      <c r="A383" s="619"/>
      <c r="B383" s="617"/>
      <c r="C383" s="19"/>
      <c r="D383" s="19"/>
      <c r="E383" s="19"/>
      <c r="F383" s="19"/>
      <c r="G383" s="19"/>
      <c r="H383" s="19"/>
      <c r="I383" s="19"/>
      <c r="J383" s="19"/>
      <c r="K383" s="19"/>
      <c r="L383" s="19"/>
      <c r="M383" s="19"/>
    </row>
    <row r="384" spans="1:13" ht="15">
      <c r="A384" s="619"/>
      <c r="B384" s="617"/>
      <c r="C384" s="19"/>
      <c r="D384" s="19"/>
      <c r="E384" s="19"/>
      <c r="F384" s="19"/>
      <c r="G384" s="19"/>
      <c r="H384" s="19"/>
      <c r="I384" s="19"/>
      <c r="J384" s="19"/>
      <c r="K384" s="19"/>
      <c r="L384" s="19"/>
      <c r="M384" s="19"/>
    </row>
    <row r="385" spans="1:13" ht="15">
      <c r="A385" s="619"/>
      <c r="B385" s="617"/>
      <c r="C385" s="19"/>
      <c r="D385" s="19"/>
      <c r="E385" s="19"/>
      <c r="F385" s="19"/>
      <c r="G385" s="19"/>
      <c r="H385" s="19"/>
      <c r="I385" s="19"/>
      <c r="J385" s="19"/>
      <c r="K385" s="19"/>
      <c r="L385" s="19"/>
      <c r="M385" s="19"/>
    </row>
    <row r="386" spans="1:13" ht="15">
      <c r="A386" s="619"/>
      <c r="B386" s="617"/>
      <c r="C386" s="19"/>
      <c r="D386" s="19"/>
      <c r="E386" s="19"/>
      <c r="F386" s="19"/>
      <c r="G386" s="19"/>
      <c r="H386" s="19"/>
      <c r="I386" s="19"/>
      <c r="J386" s="19"/>
      <c r="K386" s="19"/>
      <c r="L386" s="19"/>
      <c r="M386" s="19"/>
    </row>
    <row r="387" spans="1:13" ht="15">
      <c r="A387" s="619"/>
      <c r="B387" s="617"/>
      <c r="C387" s="19"/>
      <c r="D387" s="19"/>
      <c r="E387" s="19"/>
      <c r="F387" s="19"/>
      <c r="G387" s="19"/>
      <c r="H387" s="19"/>
      <c r="I387" s="19"/>
      <c r="J387" s="19"/>
      <c r="K387" s="19"/>
      <c r="L387" s="19"/>
      <c r="M387" s="19"/>
    </row>
    <row r="388" spans="1:13" ht="15">
      <c r="A388" s="619"/>
      <c r="B388" s="617"/>
      <c r="C388" s="19"/>
      <c r="D388" s="19"/>
      <c r="E388" s="19"/>
      <c r="F388" s="19"/>
      <c r="G388" s="19"/>
      <c r="H388" s="19"/>
      <c r="I388" s="19"/>
      <c r="J388" s="19"/>
      <c r="K388" s="19"/>
      <c r="L388" s="19"/>
      <c r="M388" s="19"/>
    </row>
    <row r="389" spans="1:13" ht="15">
      <c r="A389" s="619"/>
      <c r="B389" s="617"/>
      <c r="C389" s="19"/>
      <c r="D389" s="19"/>
      <c r="E389" s="19"/>
      <c r="F389" s="19"/>
      <c r="G389" s="19"/>
      <c r="H389" s="19"/>
      <c r="I389" s="19"/>
      <c r="J389" s="19"/>
      <c r="K389" s="19"/>
      <c r="L389" s="19"/>
      <c r="M389" s="19"/>
    </row>
    <row r="390" spans="1:13" ht="15">
      <c r="A390" s="619"/>
      <c r="B390" s="617"/>
      <c r="C390" s="19"/>
      <c r="D390" s="19"/>
      <c r="E390" s="19"/>
      <c r="F390" s="19"/>
      <c r="G390" s="19"/>
      <c r="H390" s="19"/>
      <c r="I390" s="19"/>
      <c r="J390" s="19"/>
      <c r="K390" s="19"/>
      <c r="L390" s="19"/>
      <c r="M390" s="19"/>
    </row>
    <row r="391" spans="1:13" ht="15">
      <c r="A391" s="619"/>
      <c r="B391" s="617"/>
      <c r="C391" s="19"/>
      <c r="D391" s="19"/>
      <c r="E391" s="19"/>
      <c r="F391" s="19"/>
      <c r="G391" s="19"/>
      <c r="H391" s="19"/>
      <c r="I391" s="19"/>
      <c r="J391" s="19"/>
      <c r="K391" s="19"/>
      <c r="L391" s="19"/>
      <c r="M391" s="19"/>
    </row>
    <row r="392" spans="1:13" ht="15">
      <c r="A392" s="619"/>
      <c r="B392" s="617"/>
      <c r="C392" s="19"/>
      <c r="D392" s="19"/>
      <c r="E392" s="19"/>
      <c r="F392" s="19"/>
      <c r="G392" s="19"/>
      <c r="H392" s="19"/>
      <c r="I392" s="19"/>
      <c r="J392" s="19"/>
      <c r="K392" s="19"/>
      <c r="L392" s="19"/>
      <c r="M392" s="19"/>
    </row>
    <row r="393" spans="1:13" ht="15">
      <c r="A393" s="619"/>
      <c r="B393" s="617"/>
      <c r="C393" s="19"/>
      <c r="D393" s="19"/>
      <c r="E393" s="19"/>
      <c r="F393" s="19"/>
      <c r="G393" s="19"/>
      <c r="H393" s="19"/>
      <c r="I393" s="19"/>
      <c r="J393" s="19"/>
      <c r="K393" s="19"/>
      <c r="L393" s="19"/>
      <c r="M393" s="19"/>
    </row>
    <row r="394" spans="1:13" ht="15">
      <c r="A394" s="619"/>
      <c r="B394" s="617"/>
      <c r="C394" s="19"/>
      <c r="D394" s="19"/>
      <c r="E394" s="19"/>
      <c r="F394" s="19"/>
      <c r="G394" s="19"/>
      <c r="H394" s="19"/>
      <c r="I394" s="19"/>
      <c r="J394" s="19"/>
      <c r="K394" s="19"/>
      <c r="L394" s="19"/>
      <c r="M394" s="19"/>
    </row>
    <row r="395" spans="1:13" ht="15">
      <c r="A395" s="619"/>
      <c r="B395" s="617"/>
      <c r="C395" s="19"/>
      <c r="D395" s="19"/>
      <c r="E395" s="19"/>
      <c r="F395" s="19"/>
      <c r="G395" s="19"/>
      <c r="H395" s="19"/>
      <c r="I395" s="19"/>
      <c r="J395" s="19"/>
      <c r="K395" s="19"/>
      <c r="L395" s="19"/>
      <c r="M395" s="19"/>
    </row>
    <row r="396" spans="1:13" ht="15">
      <c r="A396" s="619"/>
      <c r="B396" s="617"/>
      <c r="C396" s="19"/>
      <c r="D396" s="19"/>
      <c r="E396" s="19"/>
      <c r="F396" s="19"/>
      <c r="G396" s="19"/>
      <c r="H396" s="19"/>
      <c r="I396" s="19"/>
      <c r="J396" s="19"/>
      <c r="K396" s="19"/>
      <c r="L396" s="19"/>
      <c r="M396" s="19"/>
    </row>
    <row r="397" spans="1:13" ht="15">
      <c r="A397" s="619"/>
      <c r="B397" s="617"/>
      <c r="C397" s="19"/>
      <c r="D397" s="19"/>
      <c r="E397" s="19"/>
      <c r="F397" s="19"/>
      <c r="G397" s="19"/>
      <c r="H397" s="19"/>
      <c r="I397" s="19"/>
      <c r="J397" s="19"/>
      <c r="K397" s="19"/>
      <c r="L397" s="19"/>
      <c r="M397" s="19"/>
    </row>
    <row r="398" spans="1:13" ht="15">
      <c r="A398" s="619"/>
      <c r="B398" s="617"/>
      <c r="C398" s="19"/>
      <c r="D398" s="19"/>
      <c r="E398" s="19"/>
      <c r="F398" s="19"/>
      <c r="G398" s="19"/>
      <c r="H398" s="19"/>
      <c r="I398" s="19"/>
      <c r="J398" s="19"/>
      <c r="K398" s="19"/>
      <c r="L398" s="19"/>
      <c r="M398" s="19"/>
    </row>
    <row r="399" spans="1:13" ht="15">
      <c r="A399" s="619"/>
      <c r="B399" s="617"/>
      <c r="C399" s="19"/>
      <c r="D399" s="19"/>
      <c r="E399" s="19"/>
      <c r="F399" s="19"/>
      <c r="G399" s="19"/>
      <c r="H399" s="19"/>
      <c r="I399" s="19"/>
      <c r="J399" s="19"/>
      <c r="K399" s="19"/>
      <c r="L399" s="19"/>
      <c r="M399" s="19"/>
    </row>
    <row r="400" spans="1:13" ht="15">
      <c r="A400" s="619"/>
      <c r="B400" s="617"/>
      <c r="C400" s="19"/>
      <c r="D400" s="19"/>
      <c r="E400" s="19"/>
      <c r="F400" s="19"/>
      <c r="G400" s="19"/>
      <c r="H400" s="19"/>
      <c r="I400" s="19"/>
      <c r="J400" s="19"/>
      <c r="K400" s="19"/>
      <c r="L400" s="19"/>
      <c r="M400" s="19"/>
    </row>
    <row r="401" spans="1:13" ht="15">
      <c r="A401" s="619"/>
      <c r="B401" s="617"/>
      <c r="C401" s="19"/>
      <c r="D401" s="19"/>
      <c r="E401" s="19"/>
      <c r="F401" s="19"/>
      <c r="G401" s="19"/>
      <c r="H401" s="19"/>
      <c r="I401" s="19"/>
      <c r="J401" s="19"/>
      <c r="K401" s="19"/>
      <c r="L401" s="19"/>
      <c r="M401" s="19"/>
    </row>
    <row r="402" spans="1:13" ht="15">
      <c r="A402" s="619"/>
      <c r="B402" s="617"/>
      <c r="C402" s="19"/>
      <c r="D402" s="19"/>
      <c r="E402" s="19"/>
      <c r="F402" s="19"/>
      <c r="G402" s="19"/>
      <c r="H402" s="19"/>
      <c r="I402" s="19"/>
      <c r="J402" s="19"/>
      <c r="K402" s="19"/>
      <c r="L402" s="19"/>
      <c r="M402" s="19"/>
    </row>
    <row r="403" spans="1:13" ht="15">
      <c r="A403" s="619"/>
      <c r="B403" s="617"/>
      <c r="C403" s="19"/>
      <c r="D403" s="19"/>
      <c r="E403" s="19"/>
      <c r="F403" s="19"/>
      <c r="G403" s="19"/>
      <c r="H403" s="19"/>
      <c r="I403" s="19"/>
      <c r="J403" s="19"/>
      <c r="K403" s="19"/>
      <c r="L403" s="19"/>
      <c r="M403" s="19"/>
    </row>
    <row r="404" spans="1:13" ht="15">
      <c r="A404" s="619"/>
      <c r="B404" s="617"/>
      <c r="C404" s="19"/>
      <c r="D404" s="19"/>
      <c r="E404" s="19"/>
      <c r="F404" s="19"/>
      <c r="G404" s="19"/>
      <c r="H404" s="19"/>
      <c r="I404" s="19"/>
      <c r="J404" s="19"/>
      <c r="K404" s="19"/>
      <c r="L404" s="19"/>
      <c r="M404" s="19"/>
    </row>
    <row r="405" spans="1:13" ht="15">
      <c r="A405" s="619"/>
      <c r="B405" s="617"/>
      <c r="C405" s="19"/>
      <c r="D405" s="19"/>
      <c r="E405" s="19"/>
      <c r="F405" s="19"/>
      <c r="G405" s="19"/>
      <c r="H405" s="19"/>
      <c r="I405" s="19"/>
      <c r="J405" s="19"/>
      <c r="K405" s="19"/>
      <c r="L405" s="19"/>
      <c r="M405" s="19"/>
    </row>
    <row r="406" spans="1:13" ht="15">
      <c r="A406" s="619"/>
      <c r="B406" s="617"/>
      <c r="C406" s="19"/>
      <c r="D406" s="19"/>
      <c r="E406" s="19"/>
      <c r="F406" s="19"/>
      <c r="G406" s="19"/>
      <c r="H406" s="19"/>
      <c r="I406" s="19"/>
      <c r="J406" s="19"/>
      <c r="K406" s="19"/>
      <c r="L406" s="19"/>
      <c r="M406" s="19"/>
    </row>
    <row r="407" spans="1:13" ht="15">
      <c r="A407" s="619"/>
      <c r="B407" s="617"/>
      <c r="C407" s="19"/>
      <c r="D407" s="19"/>
      <c r="E407" s="19"/>
      <c r="F407" s="19"/>
      <c r="G407" s="19"/>
      <c r="H407" s="19"/>
      <c r="I407" s="19"/>
      <c r="J407" s="19"/>
      <c r="K407" s="19"/>
      <c r="L407" s="19"/>
      <c r="M407" s="19"/>
    </row>
    <row r="408" spans="1:13" ht="15">
      <c r="A408" s="619"/>
      <c r="B408" s="617"/>
      <c r="C408" s="19"/>
      <c r="D408" s="19"/>
      <c r="E408" s="19"/>
      <c r="F408" s="19"/>
      <c r="G408" s="19"/>
      <c r="H408" s="19"/>
      <c r="I408" s="19"/>
      <c r="J408" s="19"/>
      <c r="K408" s="19"/>
      <c r="L408" s="19"/>
      <c r="M408" s="19"/>
    </row>
    <row r="409" spans="1:13" ht="15">
      <c r="A409" s="619"/>
      <c r="B409" s="617"/>
      <c r="C409" s="19"/>
      <c r="D409" s="19"/>
      <c r="E409" s="19"/>
      <c r="F409" s="19"/>
      <c r="G409" s="19"/>
      <c r="H409" s="19"/>
      <c r="I409" s="19"/>
      <c r="J409" s="19"/>
      <c r="K409" s="19"/>
      <c r="L409" s="19"/>
      <c r="M409" s="19"/>
    </row>
    <row r="410" spans="1:13" ht="15">
      <c r="A410" s="619"/>
      <c r="B410" s="617"/>
      <c r="C410" s="19"/>
      <c r="D410" s="19"/>
      <c r="E410" s="19"/>
      <c r="F410" s="19"/>
      <c r="G410" s="19"/>
      <c r="H410" s="19"/>
      <c r="I410" s="19"/>
      <c r="J410" s="19"/>
      <c r="K410" s="19"/>
      <c r="L410" s="19"/>
      <c r="M410" s="19"/>
    </row>
    <row r="411" spans="1:13" ht="15">
      <c r="A411" s="619"/>
      <c r="B411" s="617"/>
      <c r="C411" s="19"/>
      <c r="D411" s="19"/>
      <c r="E411" s="19"/>
      <c r="F411" s="19"/>
      <c r="G411" s="19"/>
      <c r="H411" s="19"/>
      <c r="I411" s="19"/>
      <c r="J411" s="19"/>
      <c r="K411" s="19"/>
      <c r="L411" s="19"/>
      <c r="M411" s="19"/>
    </row>
    <row r="412" spans="1:13" ht="15">
      <c r="A412" s="619"/>
      <c r="B412" s="617"/>
      <c r="C412" s="19"/>
      <c r="D412" s="19"/>
      <c r="E412" s="19"/>
      <c r="F412" s="19"/>
      <c r="G412" s="19"/>
      <c r="H412" s="19"/>
      <c r="I412" s="19"/>
      <c r="J412" s="19"/>
      <c r="K412" s="19"/>
      <c r="L412" s="19"/>
      <c r="M412" s="19"/>
    </row>
    <row r="413" spans="1:13" ht="15">
      <c r="A413" s="619"/>
      <c r="B413" s="617"/>
      <c r="C413" s="19"/>
      <c r="D413" s="19"/>
      <c r="E413" s="19"/>
      <c r="F413" s="19"/>
      <c r="G413" s="19"/>
      <c r="H413" s="19"/>
      <c r="I413" s="19"/>
      <c r="J413" s="19"/>
      <c r="K413" s="19"/>
      <c r="L413" s="19"/>
      <c r="M413" s="19"/>
    </row>
    <row r="414" spans="1:13" ht="15">
      <c r="A414" s="619"/>
      <c r="B414" s="617"/>
      <c r="C414" s="19"/>
      <c r="D414" s="19"/>
      <c r="E414" s="19"/>
      <c r="F414" s="19"/>
      <c r="G414" s="19"/>
      <c r="H414" s="19"/>
      <c r="I414" s="19"/>
      <c r="J414" s="19"/>
      <c r="K414" s="19"/>
      <c r="L414" s="19"/>
      <c r="M414" s="19"/>
    </row>
    <row r="415" spans="1:13" ht="15">
      <c r="A415" s="619"/>
      <c r="B415" s="617"/>
      <c r="C415" s="19"/>
      <c r="D415" s="19"/>
      <c r="E415" s="19"/>
      <c r="F415" s="19"/>
      <c r="G415" s="19"/>
      <c r="H415" s="19"/>
      <c r="I415" s="19"/>
      <c r="J415" s="19"/>
      <c r="K415" s="19"/>
      <c r="L415" s="19"/>
      <c r="M415" s="19"/>
    </row>
    <row r="416" spans="1:13" ht="15">
      <c r="A416" s="619"/>
      <c r="B416" s="617"/>
      <c r="C416" s="19"/>
      <c r="D416" s="19"/>
      <c r="E416" s="19"/>
      <c r="F416" s="19"/>
      <c r="G416" s="19"/>
      <c r="H416" s="19"/>
      <c r="I416" s="19"/>
      <c r="J416" s="19"/>
      <c r="K416" s="19"/>
      <c r="L416" s="19"/>
      <c r="M416" s="19"/>
    </row>
    <row r="417" spans="1:13" ht="15">
      <c r="A417" s="619"/>
      <c r="B417" s="617"/>
      <c r="C417" s="19"/>
      <c r="D417" s="19"/>
      <c r="E417" s="19"/>
      <c r="F417" s="19"/>
      <c r="G417" s="19"/>
      <c r="H417" s="19"/>
      <c r="I417" s="19"/>
      <c r="J417" s="19"/>
      <c r="K417" s="19"/>
      <c r="L417" s="19"/>
      <c r="M417" s="19"/>
    </row>
    <row r="418" spans="1:13" ht="15">
      <c r="A418" s="619"/>
      <c r="B418" s="617"/>
      <c r="C418" s="19"/>
      <c r="D418" s="19"/>
      <c r="E418" s="19"/>
      <c r="F418" s="19"/>
      <c r="G418" s="19"/>
      <c r="H418" s="19"/>
      <c r="I418" s="19"/>
      <c r="J418" s="19"/>
      <c r="K418" s="19"/>
      <c r="L418" s="19"/>
      <c r="M418" s="19"/>
    </row>
    <row r="419" spans="1:13" ht="15">
      <c r="A419" s="619"/>
      <c r="B419" s="617"/>
      <c r="C419" s="19"/>
      <c r="D419" s="19"/>
      <c r="E419" s="19"/>
      <c r="F419" s="19"/>
      <c r="G419" s="19"/>
      <c r="H419" s="19"/>
      <c r="I419" s="19"/>
      <c r="J419" s="19"/>
      <c r="K419" s="19"/>
      <c r="L419" s="19"/>
      <c r="M419" s="19"/>
    </row>
    <row r="420" spans="1:13" ht="15">
      <c r="A420" s="619"/>
      <c r="B420" s="617"/>
      <c r="C420" s="19"/>
      <c r="D420" s="19"/>
      <c r="E420" s="19"/>
      <c r="F420" s="19"/>
      <c r="G420" s="19"/>
      <c r="H420" s="19"/>
      <c r="I420" s="19"/>
      <c r="J420" s="19"/>
      <c r="K420" s="19"/>
      <c r="L420" s="19"/>
      <c r="M420" s="19"/>
    </row>
    <row r="421" spans="1:13" ht="15">
      <c r="A421" s="619"/>
      <c r="B421" s="617"/>
      <c r="C421" s="19"/>
      <c r="D421" s="19"/>
      <c r="E421" s="19"/>
      <c r="F421" s="19"/>
      <c r="G421" s="19"/>
      <c r="H421" s="19"/>
      <c r="I421" s="19"/>
      <c r="J421" s="19"/>
      <c r="K421" s="19"/>
      <c r="L421" s="19"/>
      <c r="M421" s="19"/>
    </row>
    <row r="422" spans="1:13" ht="15">
      <c r="A422" s="619"/>
      <c r="B422" s="617"/>
      <c r="C422" s="19"/>
      <c r="D422" s="19"/>
      <c r="E422" s="19"/>
      <c r="F422" s="19"/>
      <c r="G422" s="19"/>
      <c r="H422" s="19"/>
      <c r="I422" s="19"/>
      <c r="J422" s="19"/>
      <c r="K422" s="19"/>
      <c r="L422" s="19"/>
      <c r="M422" s="19"/>
    </row>
    <row r="423" spans="1:13" ht="15">
      <c r="A423" s="619"/>
      <c r="B423" s="617"/>
      <c r="C423" s="19"/>
      <c r="D423" s="19"/>
      <c r="E423" s="19"/>
      <c r="F423" s="19"/>
      <c r="G423" s="19"/>
      <c r="H423" s="19"/>
      <c r="I423" s="19"/>
      <c r="J423" s="19"/>
      <c r="K423" s="19"/>
      <c r="L423" s="19"/>
      <c r="M423" s="19"/>
    </row>
    <row r="424" spans="1:13" ht="15">
      <c r="A424" s="619"/>
      <c r="B424" s="617"/>
      <c r="C424" s="19"/>
      <c r="D424" s="19"/>
      <c r="E424" s="19"/>
      <c r="F424" s="19"/>
      <c r="G424" s="19"/>
      <c r="H424" s="19"/>
      <c r="I424" s="19"/>
      <c r="J424" s="19"/>
      <c r="K424" s="19"/>
      <c r="L424" s="19"/>
      <c r="M424" s="19"/>
    </row>
    <row r="425" spans="1:13" ht="15">
      <c r="A425" s="619"/>
      <c r="B425" s="617"/>
      <c r="C425" s="19"/>
      <c r="D425" s="19"/>
      <c r="E425" s="19"/>
      <c r="F425" s="19"/>
      <c r="G425" s="19"/>
      <c r="H425" s="19"/>
      <c r="I425" s="19"/>
      <c r="J425" s="19"/>
      <c r="K425" s="19"/>
      <c r="L425" s="19"/>
      <c r="M425" s="19"/>
    </row>
    <row r="426" spans="1:13" ht="15">
      <c r="A426" s="619"/>
      <c r="B426" s="617"/>
      <c r="C426" s="19"/>
      <c r="D426" s="19"/>
      <c r="E426" s="19"/>
      <c r="F426" s="19"/>
      <c r="G426" s="19"/>
      <c r="H426" s="19"/>
      <c r="I426" s="19"/>
      <c r="J426" s="19"/>
      <c r="K426" s="19"/>
      <c r="L426" s="19"/>
      <c r="M426" s="19"/>
    </row>
    <row r="427" spans="1:13" ht="15">
      <c r="A427" s="619"/>
      <c r="B427" s="617"/>
      <c r="C427" s="19"/>
      <c r="D427" s="19"/>
      <c r="E427" s="19"/>
      <c r="F427" s="19"/>
      <c r="G427" s="19"/>
      <c r="H427" s="19"/>
      <c r="I427" s="19"/>
      <c r="J427" s="19"/>
      <c r="K427" s="19"/>
      <c r="L427" s="19"/>
      <c r="M427" s="19"/>
    </row>
    <row r="428" spans="1:13" ht="15">
      <c r="A428" s="619"/>
      <c r="B428" s="617"/>
      <c r="C428" s="19"/>
      <c r="D428" s="19"/>
      <c r="E428" s="19"/>
      <c r="F428" s="19"/>
      <c r="G428" s="19"/>
      <c r="H428" s="19"/>
      <c r="I428" s="19"/>
      <c r="J428" s="19"/>
      <c r="K428" s="19"/>
      <c r="L428" s="19"/>
      <c r="M428" s="19"/>
    </row>
    <row r="429" spans="1:13" ht="15">
      <c r="A429" s="619"/>
      <c r="B429" s="617"/>
      <c r="C429" s="19"/>
      <c r="D429" s="19"/>
      <c r="E429" s="19"/>
      <c r="F429" s="19"/>
      <c r="G429" s="19"/>
      <c r="H429" s="19"/>
      <c r="I429" s="19"/>
      <c r="J429" s="19"/>
      <c r="K429" s="19"/>
      <c r="L429" s="19"/>
      <c r="M429" s="19"/>
    </row>
    <row r="430" spans="1:13" ht="15">
      <c r="A430" s="619"/>
      <c r="B430" s="617"/>
      <c r="C430" s="19"/>
      <c r="D430" s="19"/>
      <c r="E430" s="19"/>
      <c r="F430" s="19"/>
      <c r="G430" s="19"/>
      <c r="H430" s="19"/>
      <c r="I430" s="19"/>
      <c r="J430" s="19"/>
      <c r="K430" s="19"/>
      <c r="L430" s="19"/>
      <c r="M430" s="19"/>
    </row>
    <row r="431" spans="1:13" ht="15">
      <c r="A431" s="619"/>
      <c r="B431" s="617"/>
      <c r="C431" s="19"/>
      <c r="D431" s="19"/>
      <c r="E431" s="19"/>
      <c r="F431" s="19"/>
      <c r="G431" s="19"/>
      <c r="H431" s="19"/>
      <c r="I431" s="19"/>
      <c r="J431" s="19"/>
      <c r="K431" s="19"/>
      <c r="L431" s="19"/>
      <c r="M431" s="19"/>
    </row>
    <row r="432" spans="1:13" ht="15">
      <c r="A432" s="619"/>
      <c r="B432" s="617"/>
      <c r="C432" s="19"/>
      <c r="D432" s="19"/>
      <c r="E432" s="19"/>
      <c r="F432" s="19"/>
      <c r="G432" s="19"/>
      <c r="H432" s="19"/>
      <c r="I432" s="19"/>
      <c r="J432" s="19"/>
      <c r="K432" s="19"/>
      <c r="L432" s="19"/>
      <c r="M432" s="19"/>
    </row>
    <row r="433" spans="1:13" ht="15">
      <c r="A433" s="619"/>
      <c r="B433" s="617"/>
      <c r="C433" s="19"/>
      <c r="D433" s="19"/>
      <c r="E433" s="19"/>
      <c r="F433" s="19"/>
      <c r="G433" s="19"/>
      <c r="H433" s="19"/>
      <c r="I433" s="19"/>
      <c r="J433" s="19"/>
      <c r="K433" s="19"/>
      <c r="L433" s="19"/>
      <c r="M433" s="19"/>
    </row>
    <row r="434" spans="1:13" ht="15">
      <c r="A434" s="619"/>
      <c r="B434" s="617"/>
      <c r="C434" s="19"/>
      <c r="D434" s="19"/>
      <c r="E434" s="19"/>
      <c r="F434" s="19"/>
      <c r="G434" s="19"/>
      <c r="H434" s="19"/>
      <c r="I434" s="19"/>
      <c r="J434" s="19"/>
      <c r="K434" s="19"/>
      <c r="L434" s="19"/>
      <c r="M434" s="19"/>
    </row>
    <row r="435" spans="1:13" ht="15">
      <c r="A435" s="619"/>
      <c r="B435" s="617"/>
      <c r="C435" s="19"/>
      <c r="D435" s="19"/>
      <c r="E435" s="19"/>
      <c r="F435" s="19"/>
      <c r="G435" s="19"/>
      <c r="H435" s="19"/>
      <c r="I435" s="19"/>
      <c r="J435" s="19"/>
      <c r="K435" s="19"/>
      <c r="L435" s="19"/>
      <c r="M435" s="19"/>
    </row>
    <row r="436" spans="1:13" ht="15">
      <c r="A436" s="619"/>
      <c r="B436" s="617"/>
      <c r="C436" s="19"/>
      <c r="D436" s="19"/>
      <c r="E436" s="19"/>
      <c r="F436" s="19"/>
      <c r="G436" s="19"/>
      <c r="H436" s="19"/>
      <c r="I436" s="19"/>
      <c r="J436" s="19"/>
      <c r="K436" s="19"/>
      <c r="L436" s="19"/>
      <c r="M436" s="19"/>
    </row>
    <row r="437" spans="1:13" ht="15">
      <c r="A437" s="619"/>
      <c r="B437" s="617"/>
      <c r="C437" s="19"/>
      <c r="D437" s="19"/>
      <c r="E437" s="19"/>
      <c r="F437" s="19"/>
      <c r="G437" s="19"/>
      <c r="H437" s="19"/>
      <c r="I437" s="19"/>
      <c r="J437" s="19"/>
      <c r="K437" s="19"/>
      <c r="L437" s="19"/>
      <c r="M437" s="19"/>
    </row>
    <row r="438" spans="1:13" ht="15">
      <c r="A438" s="619"/>
      <c r="B438" s="617"/>
      <c r="C438" s="19"/>
      <c r="D438" s="19"/>
      <c r="E438" s="19"/>
      <c r="F438" s="19"/>
      <c r="G438" s="19"/>
      <c r="H438" s="19"/>
      <c r="I438" s="19"/>
      <c r="J438" s="19"/>
      <c r="K438" s="19"/>
      <c r="L438" s="19"/>
      <c r="M438" s="19"/>
    </row>
    <row r="439" spans="1:13" ht="15">
      <c r="A439" s="619"/>
      <c r="B439" s="617"/>
      <c r="C439" s="19"/>
      <c r="D439" s="19"/>
      <c r="E439" s="19"/>
      <c r="F439" s="19"/>
      <c r="G439" s="19"/>
      <c r="H439" s="19"/>
      <c r="I439" s="19"/>
      <c r="J439" s="19"/>
      <c r="K439" s="19"/>
      <c r="L439" s="19"/>
      <c r="M439" s="19"/>
    </row>
    <row r="440" spans="1:13" ht="15">
      <c r="A440" s="619"/>
      <c r="B440" s="617"/>
      <c r="C440" s="19"/>
      <c r="D440" s="19"/>
      <c r="E440" s="19"/>
      <c r="F440" s="19"/>
      <c r="G440" s="19"/>
      <c r="H440" s="19"/>
      <c r="I440" s="19"/>
      <c r="J440" s="19"/>
      <c r="K440" s="19"/>
      <c r="L440" s="19"/>
      <c r="M440" s="19"/>
    </row>
    <row r="441" spans="1:13" ht="15">
      <c r="A441" s="619"/>
      <c r="B441" s="617"/>
      <c r="C441" s="19"/>
      <c r="D441" s="19"/>
      <c r="E441" s="19"/>
      <c r="F441" s="19"/>
      <c r="G441" s="19"/>
      <c r="H441" s="19"/>
      <c r="I441" s="19"/>
      <c r="J441" s="19"/>
      <c r="K441" s="19"/>
      <c r="L441" s="19"/>
      <c r="M441" s="19"/>
    </row>
    <row r="442" spans="1:13" ht="15">
      <c r="A442" s="619"/>
      <c r="B442" s="617"/>
      <c r="C442" s="19"/>
      <c r="D442" s="19"/>
      <c r="E442" s="19"/>
      <c r="F442" s="19"/>
      <c r="G442" s="19"/>
      <c r="H442" s="19"/>
      <c r="I442" s="19"/>
      <c r="J442" s="19"/>
      <c r="K442" s="19"/>
      <c r="L442" s="19"/>
      <c r="M442" s="19"/>
    </row>
    <row r="443" spans="1:13" ht="15">
      <c r="A443" s="619"/>
      <c r="B443" s="617"/>
      <c r="C443" s="19"/>
      <c r="D443" s="19"/>
      <c r="E443" s="19"/>
      <c r="F443" s="19"/>
      <c r="G443" s="19"/>
      <c r="H443" s="19"/>
      <c r="I443" s="19"/>
      <c r="J443" s="19"/>
      <c r="K443" s="19"/>
      <c r="L443" s="19"/>
      <c r="M443" s="19"/>
    </row>
    <row r="444" spans="1:13" ht="15">
      <c r="A444" s="619"/>
      <c r="B444" s="617"/>
      <c r="C444" s="19"/>
      <c r="D444" s="19"/>
      <c r="E444" s="19"/>
      <c r="F444" s="19"/>
      <c r="G444" s="19"/>
      <c r="H444" s="19"/>
      <c r="I444" s="19"/>
      <c r="J444" s="19"/>
      <c r="K444" s="19"/>
      <c r="L444" s="19"/>
      <c r="M444" s="19"/>
    </row>
    <row r="445" spans="1:13" ht="15">
      <c r="A445" s="619"/>
      <c r="B445" s="617"/>
      <c r="C445" s="19"/>
      <c r="D445" s="19"/>
      <c r="E445" s="19"/>
      <c r="F445" s="19"/>
      <c r="G445" s="19"/>
      <c r="H445" s="19"/>
      <c r="I445" s="19"/>
      <c r="J445" s="19"/>
      <c r="K445" s="19"/>
      <c r="L445" s="19"/>
      <c r="M445" s="19"/>
    </row>
    <row r="446" spans="1:13" ht="15">
      <c r="A446" s="619"/>
      <c r="B446" s="617"/>
      <c r="C446" s="19"/>
      <c r="D446" s="19"/>
      <c r="E446" s="19"/>
      <c r="F446" s="19"/>
      <c r="G446" s="19"/>
      <c r="H446" s="19"/>
      <c r="I446" s="19"/>
      <c r="J446" s="19"/>
      <c r="K446" s="19"/>
      <c r="L446" s="19"/>
      <c r="M446" s="19"/>
    </row>
    <row r="447" spans="1:13" ht="15">
      <c r="A447" s="619"/>
      <c r="B447" s="617"/>
      <c r="C447" s="19"/>
      <c r="D447" s="19"/>
      <c r="E447" s="19"/>
      <c r="F447" s="19"/>
      <c r="G447" s="19"/>
      <c r="H447" s="19"/>
      <c r="I447" s="19"/>
      <c r="J447" s="19"/>
      <c r="K447" s="19"/>
      <c r="L447" s="19"/>
      <c r="M447" s="19"/>
    </row>
    <row r="448" spans="1:13" ht="15">
      <c r="A448" s="619"/>
      <c r="B448" s="617"/>
      <c r="C448" s="19"/>
      <c r="D448" s="19"/>
      <c r="E448" s="19"/>
      <c r="F448" s="19"/>
      <c r="G448" s="19"/>
      <c r="H448" s="19"/>
      <c r="I448" s="19"/>
      <c r="J448" s="19"/>
      <c r="K448" s="19"/>
      <c r="L448" s="19"/>
      <c r="M448" s="19"/>
    </row>
    <row r="449" spans="1:13" ht="15">
      <c r="A449" s="619"/>
      <c r="B449" s="617"/>
      <c r="C449" s="19"/>
      <c r="D449" s="19"/>
      <c r="E449" s="19"/>
      <c r="F449" s="19"/>
      <c r="G449" s="19"/>
      <c r="H449" s="19"/>
      <c r="I449" s="19"/>
      <c r="J449" s="19"/>
      <c r="K449" s="19"/>
      <c r="L449" s="19"/>
      <c r="M449" s="19"/>
    </row>
    <row r="450" spans="1:13" ht="15">
      <c r="A450" s="619"/>
      <c r="B450" s="617"/>
      <c r="C450" s="19"/>
      <c r="D450" s="19"/>
      <c r="E450" s="19"/>
      <c r="F450" s="19"/>
      <c r="G450" s="19"/>
      <c r="H450" s="19"/>
      <c r="I450" s="19"/>
      <c r="J450" s="19"/>
      <c r="K450" s="19"/>
      <c r="L450" s="19"/>
      <c r="M450" s="19"/>
    </row>
    <row r="451" spans="1:13" ht="15">
      <c r="A451" s="619"/>
      <c r="B451" s="617"/>
      <c r="C451" s="19"/>
      <c r="D451" s="19"/>
      <c r="E451" s="19"/>
      <c r="F451" s="19"/>
      <c r="G451" s="19"/>
      <c r="H451" s="19"/>
      <c r="I451" s="19"/>
      <c r="J451" s="19"/>
      <c r="K451" s="19"/>
      <c r="L451" s="19"/>
      <c r="M451" s="19"/>
    </row>
    <row r="452" spans="1:13" ht="15">
      <c r="A452" s="619"/>
      <c r="B452" s="617"/>
      <c r="C452" s="19"/>
      <c r="D452" s="19"/>
      <c r="E452" s="19"/>
      <c r="F452" s="19"/>
      <c r="G452" s="19"/>
      <c r="H452" s="19"/>
      <c r="I452" s="19"/>
      <c r="J452" s="19"/>
      <c r="K452" s="19"/>
      <c r="L452" s="19"/>
      <c r="M452" s="19"/>
    </row>
    <row r="453" spans="1:13" ht="15">
      <c r="A453" s="619"/>
      <c r="B453" s="617"/>
      <c r="C453" s="19"/>
      <c r="D453" s="19"/>
      <c r="E453" s="19"/>
      <c r="F453" s="19"/>
      <c r="G453" s="19"/>
      <c r="H453" s="19"/>
      <c r="I453" s="19"/>
      <c r="J453" s="19"/>
      <c r="K453" s="19"/>
      <c r="L453" s="19"/>
      <c r="M453" s="19"/>
    </row>
    <row r="454" spans="1:13" ht="15">
      <c r="A454" s="619"/>
      <c r="B454" s="617"/>
      <c r="C454" s="19"/>
      <c r="D454" s="19"/>
      <c r="E454" s="19"/>
      <c r="F454" s="19"/>
      <c r="G454" s="19"/>
      <c r="H454" s="19"/>
      <c r="I454" s="19"/>
      <c r="J454" s="19"/>
      <c r="K454" s="19"/>
      <c r="L454" s="19"/>
      <c r="M454" s="19"/>
    </row>
    <row r="455" spans="1:13" ht="15">
      <c r="A455" s="619"/>
      <c r="B455" s="617"/>
      <c r="C455" s="19"/>
      <c r="D455" s="19"/>
      <c r="E455" s="19"/>
      <c r="F455" s="19"/>
      <c r="G455" s="19"/>
      <c r="H455" s="19"/>
      <c r="I455" s="19"/>
      <c r="J455" s="19"/>
      <c r="K455" s="19"/>
      <c r="L455" s="19"/>
      <c r="M455" s="19"/>
    </row>
    <row r="456" spans="1:13" ht="15">
      <c r="A456" s="619"/>
      <c r="B456" s="617"/>
      <c r="C456" s="19"/>
      <c r="D456" s="19"/>
      <c r="E456" s="19"/>
      <c r="F456" s="19"/>
      <c r="G456" s="19"/>
      <c r="H456" s="19"/>
      <c r="I456" s="19"/>
      <c r="J456" s="19"/>
      <c r="K456" s="19"/>
      <c r="L456" s="19"/>
      <c r="M456" s="19"/>
    </row>
    <row r="457" spans="1:13" ht="15">
      <c r="A457" s="619"/>
      <c r="B457" s="617"/>
      <c r="C457" s="19"/>
      <c r="D457" s="19"/>
      <c r="E457" s="19"/>
      <c r="F457" s="19"/>
      <c r="G457" s="19"/>
      <c r="H457" s="19"/>
      <c r="I457" s="19"/>
      <c r="J457" s="19"/>
      <c r="K457" s="19"/>
      <c r="L457" s="19"/>
      <c r="M457" s="19"/>
    </row>
    <row r="458" spans="1:13" ht="15">
      <c r="A458" s="619"/>
      <c r="B458" s="617"/>
      <c r="C458" s="19"/>
      <c r="D458" s="19"/>
      <c r="E458" s="19"/>
      <c r="F458" s="19"/>
      <c r="G458" s="19"/>
      <c r="H458" s="19"/>
      <c r="I458" s="19"/>
      <c r="J458" s="19"/>
      <c r="K458" s="19"/>
      <c r="L458" s="19"/>
      <c r="M458" s="19"/>
    </row>
    <row r="459" spans="1:13" ht="15">
      <c r="A459" s="619"/>
      <c r="B459" s="617"/>
      <c r="C459" s="19"/>
      <c r="D459" s="19"/>
      <c r="E459" s="19"/>
      <c r="F459" s="19"/>
      <c r="G459" s="19"/>
      <c r="H459" s="19"/>
      <c r="I459" s="19"/>
      <c r="J459" s="19"/>
      <c r="K459" s="19"/>
      <c r="L459" s="19"/>
      <c r="M459" s="19"/>
    </row>
    <row r="460" spans="1:13" ht="15">
      <c r="A460" s="619"/>
      <c r="B460" s="617"/>
      <c r="C460" s="19"/>
      <c r="D460" s="19"/>
      <c r="E460" s="19"/>
      <c r="F460" s="19"/>
      <c r="G460" s="19"/>
      <c r="H460" s="19"/>
      <c r="I460" s="19"/>
      <c r="J460" s="19"/>
      <c r="K460" s="19"/>
      <c r="L460" s="19"/>
      <c r="M460" s="19"/>
    </row>
    <row r="461" spans="1:13" ht="15">
      <c r="A461" s="619"/>
      <c r="B461" s="617"/>
      <c r="C461" s="19"/>
      <c r="D461" s="19"/>
      <c r="E461" s="19"/>
      <c r="F461" s="19"/>
      <c r="G461" s="19"/>
      <c r="H461" s="19"/>
      <c r="I461" s="19"/>
      <c r="J461" s="19"/>
      <c r="K461" s="19"/>
      <c r="L461" s="19"/>
      <c r="M461" s="19"/>
    </row>
    <row r="462" spans="1:13" ht="15">
      <c r="A462" s="619"/>
      <c r="B462" s="617"/>
      <c r="C462" s="19"/>
      <c r="D462" s="19"/>
      <c r="E462" s="19"/>
      <c r="F462" s="19"/>
      <c r="G462" s="19"/>
      <c r="H462" s="19"/>
      <c r="I462" s="19"/>
      <c r="J462" s="19"/>
      <c r="K462" s="19"/>
      <c r="L462" s="19"/>
      <c r="M462" s="19"/>
    </row>
    <row r="463" spans="1:13" ht="15">
      <c r="A463" s="619"/>
      <c r="B463" s="617"/>
      <c r="C463" s="19"/>
      <c r="D463" s="19"/>
      <c r="E463" s="19"/>
      <c r="F463" s="19"/>
      <c r="G463" s="19"/>
      <c r="H463" s="19"/>
      <c r="I463" s="19"/>
      <c r="J463" s="19"/>
      <c r="K463" s="19"/>
      <c r="L463" s="19"/>
      <c r="M463" s="19"/>
    </row>
    <row r="464" spans="1:13" ht="15">
      <c r="A464" s="619"/>
      <c r="B464" s="617"/>
      <c r="C464" s="19"/>
      <c r="D464" s="19"/>
      <c r="E464" s="19"/>
      <c r="F464" s="19"/>
      <c r="G464" s="19"/>
      <c r="H464" s="19"/>
      <c r="I464" s="19"/>
      <c r="J464" s="19"/>
      <c r="K464" s="19"/>
      <c r="L464" s="19"/>
      <c r="M464" s="19"/>
    </row>
    <row r="465" spans="1:13" ht="15">
      <c r="A465" s="619"/>
      <c r="B465" s="617"/>
      <c r="C465" s="19"/>
      <c r="D465" s="19"/>
      <c r="E465" s="19"/>
      <c r="F465" s="19"/>
      <c r="G465" s="19"/>
      <c r="H465" s="19"/>
      <c r="I465" s="19"/>
      <c r="J465" s="19"/>
      <c r="K465" s="19"/>
      <c r="L465" s="19"/>
      <c r="M465" s="19"/>
    </row>
    <row r="466" spans="1:13" ht="15">
      <c r="A466" s="619"/>
      <c r="B466" s="617"/>
      <c r="C466" s="19"/>
      <c r="D466" s="19"/>
      <c r="E466" s="19"/>
      <c r="F466" s="19"/>
      <c r="G466" s="19"/>
      <c r="H466" s="19"/>
      <c r="I466" s="19"/>
      <c r="J466" s="19"/>
      <c r="K466" s="19"/>
      <c r="L466" s="19"/>
      <c r="M466" s="19"/>
    </row>
    <row r="467" spans="1:13" ht="15">
      <c r="A467" s="619"/>
      <c r="B467" s="617"/>
      <c r="C467" s="19"/>
      <c r="D467" s="19"/>
      <c r="E467" s="19"/>
      <c r="F467" s="19"/>
      <c r="G467" s="19"/>
      <c r="H467" s="19"/>
      <c r="I467" s="19"/>
      <c r="J467" s="19"/>
      <c r="K467" s="19"/>
      <c r="L467" s="19"/>
      <c r="M467" s="19"/>
    </row>
    <row r="468" spans="1:13" ht="15">
      <c r="A468" s="619"/>
      <c r="B468" s="617"/>
      <c r="C468" s="19"/>
      <c r="D468" s="19"/>
      <c r="E468" s="19"/>
      <c r="F468" s="19"/>
      <c r="G468" s="19"/>
      <c r="H468" s="19"/>
      <c r="I468" s="19"/>
      <c r="J468" s="19"/>
      <c r="K468" s="19"/>
      <c r="L468" s="19"/>
      <c r="M468" s="19"/>
    </row>
    <row r="469" spans="1:13" ht="15">
      <c r="A469" s="619"/>
      <c r="B469" s="617"/>
      <c r="C469" s="19"/>
      <c r="D469" s="19"/>
      <c r="E469" s="19"/>
      <c r="F469" s="19"/>
      <c r="G469" s="19"/>
      <c r="H469" s="19"/>
      <c r="I469" s="19"/>
      <c r="J469" s="19"/>
      <c r="K469" s="19"/>
      <c r="L469" s="19"/>
      <c r="M469" s="19"/>
    </row>
    <row r="470" spans="1:13" ht="15">
      <c r="A470" s="619"/>
      <c r="B470" s="617"/>
      <c r="C470" s="19"/>
      <c r="D470" s="19"/>
      <c r="E470" s="19"/>
      <c r="F470" s="19"/>
      <c r="G470" s="19"/>
      <c r="H470" s="19"/>
      <c r="I470" s="19"/>
      <c r="J470" s="19"/>
      <c r="K470" s="19"/>
      <c r="L470" s="19"/>
      <c r="M470" s="19"/>
    </row>
    <row r="471" spans="1:13" ht="15">
      <c r="A471" s="619"/>
      <c r="B471" s="617"/>
      <c r="C471" s="19"/>
      <c r="D471" s="19"/>
      <c r="E471" s="19"/>
      <c r="F471" s="19"/>
      <c r="G471" s="19"/>
      <c r="H471" s="19"/>
      <c r="I471" s="19"/>
      <c r="J471" s="19"/>
      <c r="K471" s="19"/>
      <c r="L471" s="19"/>
      <c r="M471" s="19"/>
    </row>
    <row r="472" spans="1:13" ht="15">
      <c r="A472" s="619"/>
      <c r="B472" s="617"/>
      <c r="C472" s="19"/>
      <c r="D472" s="19"/>
      <c r="E472" s="19"/>
      <c r="F472" s="19"/>
      <c r="G472" s="19"/>
      <c r="H472" s="19"/>
      <c r="I472" s="19"/>
      <c r="J472" s="19"/>
      <c r="K472" s="19"/>
      <c r="L472" s="19"/>
      <c r="M472" s="19"/>
    </row>
    <row r="473" spans="1:13" ht="15">
      <c r="A473" s="619"/>
      <c r="B473" s="617"/>
      <c r="C473" s="19"/>
      <c r="D473" s="19"/>
      <c r="E473" s="19"/>
      <c r="F473" s="19"/>
      <c r="G473" s="19"/>
      <c r="H473" s="19"/>
      <c r="I473" s="19"/>
      <c r="J473" s="19"/>
      <c r="K473" s="19"/>
      <c r="L473" s="19"/>
      <c r="M473" s="19"/>
    </row>
    <row r="474" spans="1:13" ht="15">
      <c r="A474" s="619"/>
      <c r="B474" s="617"/>
      <c r="C474" s="19"/>
      <c r="D474" s="19"/>
      <c r="E474" s="19"/>
      <c r="F474" s="19"/>
      <c r="G474" s="19"/>
      <c r="H474" s="19"/>
      <c r="I474" s="19"/>
      <c r="J474" s="19"/>
      <c r="K474" s="19"/>
      <c r="L474" s="19"/>
      <c r="M474" s="19"/>
    </row>
    <row r="475" spans="1:13" ht="15">
      <c r="A475" s="619"/>
      <c r="B475" s="617"/>
      <c r="C475" s="19"/>
      <c r="D475" s="19"/>
      <c r="E475" s="19"/>
      <c r="F475" s="19"/>
      <c r="G475" s="19"/>
      <c r="H475" s="19"/>
      <c r="I475" s="19"/>
      <c r="J475" s="19"/>
      <c r="K475" s="19"/>
      <c r="L475" s="19"/>
      <c r="M475" s="19"/>
    </row>
    <row r="476" spans="1:13" ht="15">
      <c r="A476" s="619"/>
      <c r="B476" s="617"/>
      <c r="C476" s="19"/>
      <c r="D476" s="19"/>
      <c r="E476" s="19"/>
      <c r="F476" s="19"/>
      <c r="G476" s="19"/>
      <c r="H476" s="19"/>
      <c r="I476" s="19"/>
      <c r="J476" s="19"/>
      <c r="K476" s="19"/>
      <c r="L476" s="19"/>
      <c r="M476" s="19"/>
    </row>
    <row r="477" spans="1:13" ht="15">
      <c r="A477" s="619"/>
      <c r="B477" s="617"/>
      <c r="C477" s="19"/>
      <c r="D477" s="19"/>
      <c r="E477" s="19"/>
      <c r="F477" s="19"/>
      <c r="G477" s="19"/>
      <c r="H477" s="19"/>
      <c r="I477" s="19"/>
      <c r="J477" s="19"/>
      <c r="K477" s="19"/>
      <c r="L477" s="19"/>
      <c r="M477" s="19"/>
    </row>
    <row r="478" spans="1:13" ht="15">
      <c r="A478" s="619"/>
      <c r="B478" s="617"/>
      <c r="C478" s="19"/>
      <c r="D478" s="19"/>
      <c r="E478" s="19"/>
      <c r="F478" s="19"/>
      <c r="G478" s="19"/>
      <c r="H478" s="19"/>
      <c r="I478" s="19"/>
      <c r="J478" s="19"/>
      <c r="K478" s="19"/>
      <c r="L478" s="19"/>
      <c r="M478" s="19"/>
    </row>
    <row r="479" spans="1:13" ht="15">
      <c r="A479" s="619"/>
      <c r="B479" s="617"/>
      <c r="C479" s="19"/>
      <c r="D479" s="19"/>
      <c r="E479" s="19"/>
      <c r="F479" s="19"/>
      <c r="G479" s="19"/>
      <c r="H479" s="19"/>
      <c r="I479" s="19"/>
      <c r="J479" s="19"/>
      <c r="K479" s="19"/>
      <c r="L479" s="19"/>
      <c r="M479" s="19"/>
    </row>
    <row r="480" spans="1:13" ht="15">
      <c r="A480" s="619"/>
      <c r="B480" s="617"/>
      <c r="C480" s="19"/>
      <c r="D480" s="19"/>
      <c r="E480" s="19"/>
      <c r="F480" s="19"/>
      <c r="G480" s="19"/>
      <c r="H480" s="19"/>
      <c r="I480" s="19"/>
      <c r="J480" s="19"/>
      <c r="K480" s="19"/>
      <c r="L480" s="19"/>
      <c r="M480" s="19"/>
    </row>
    <row r="481" spans="1:13" ht="15">
      <c r="A481" s="619"/>
      <c r="B481" s="617"/>
      <c r="C481" s="19"/>
      <c r="D481" s="19"/>
      <c r="E481" s="19"/>
      <c r="F481" s="19"/>
      <c r="G481" s="19"/>
      <c r="H481" s="19"/>
      <c r="I481" s="19"/>
      <c r="J481" s="19"/>
      <c r="K481" s="19"/>
      <c r="L481" s="19"/>
      <c r="M481" s="19"/>
    </row>
    <row r="482" spans="1:13" ht="15">
      <c r="A482" s="619"/>
      <c r="B482" s="617"/>
      <c r="C482" s="19"/>
      <c r="D482" s="19"/>
      <c r="E482" s="19"/>
      <c r="F482" s="19"/>
      <c r="G482" s="19"/>
      <c r="H482" s="19"/>
      <c r="I482" s="19"/>
      <c r="J482" s="19"/>
      <c r="K482" s="19"/>
      <c r="L482" s="19"/>
      <c r="M482" s="19"/>
    </row>
    <row r="483" spans="1:13" ht="15">
      <c r="A483" s="619"/>
      <c r="B483" s="617"/>
      <c r="C483" s="19"/>
      <c r="D483" s="19"/>
      <c r="E483" s="19"/>
      <c r="F483" s="19"/>
      <c r="G483" s="19"/>
      <c r="H483" s="19"/>
      <c r="I483" s="19"/>
      <c r="J483" s="19"/>
      <c r="K483" s="19"/>
      <c r="L483" s="19"/>
      <c r="M483" s="19"/>
    </row>
    <row r="484" spans="1:13" ht="15">
      <c r="A484" s="619"/>
      <c r="B484" s="617"/>
      <c r="C484" s="19"/>
      <c r="D484" s="19"/>
      <c r="E484" s="19"/>
      <c r="F484" s="19"/>
      <c r="G484" s="19"/>
      <c r="H484" s="19"/>
      <c r="I484" s="19"/>
      <c r="J484" s="19"/>
      <c r="K484" s="19"/>
      <c r="L484" s="19"/>
      <c r="M484" s="19"/>
    </row>
    <row r="485" spans="1:13" ht="15">
      <c r="A485" s="619"/>
      <c r="B485" s="617"/>
      <c r="C485" s="19"/>
      <c r="D485" s="19"/>
      <c r="E485" s="19"/>
      <c r="F485" s="19"/>
      <c r="G485" s="19"/>
      <c r="H485" s="19"/>
      <c r="I485" s="19"/>
      <c r="J485" s="19"/>
      <c r="K485" s="19"/>
      <c r="L485" s="19"/>
      <c r="M485" s="19"/>
    </row>
    <row r="486" spans="1:13" ht="15">
      <c r="A486" s="619"/>
      <c r="B486" s="617"/>
      <c r="C486" s="19"/>
      <c r="D486" s="19"/>
      <c r="E486" s="19"/>
      <c r="F486" s="19"/>
      <c r="G486" s="19"/>
      <c r="H486" s="19"/>
      <c r="I486" s="19"/>
      <c r="J486" s="19"/>
      <c r="K486" s="19"/>
      <c r="L486" s="19"/>
      <c r="M486" s="19"/>
    </row>
    <row r="487" spans="1:13" ht="15">
      <c r="A487" s="619"/>
      <c r="B487" s="617"/>
      <c r="C487" s="19"/>
      <c r="D487" s="19"/>
      <c r="E487" s="19"/>
      <c r="F487" s="19"/>
      <c r="G487" s="19"/>
      <c r="H487" s="19"/>
      <c r="I487" s="19"/>
      <c r="J487" s="19"/>
      <c r="K487" s="19"/>
      <c r="L487" s="19"/>
      <c r="M487" s="19"/>
    </row>
    <row r="488" spans="1:13" ht="15">
      <c r="A488" s="619"/>
      <c r="B488" s="617"/>
      <c r="C488" s="19"/>
      <c r="D488" s="19"/>
      <c r="E488" s="19"/>
      <c r="F488" s="19"/>
      <c r="G488" s="19"/>
      <c r="H488" s="19"/>
      <c r="I488" s="19"/>
      <c r="J488" s="19"/>
      <c r="K488" s="19"/>
      <c r="L488" s="19"/>
      <c r="M488" s="19"/>
    </row>
    <row r="489" spans="1:13" ht="15">
      <c r="A489" s="619"/>
      <c r="B489" s="617"/>
      <c r="C489" s="19"/>
      <c r="D489" s="19"/>
      <c r="E489" s="19"/>
      <c r="F489" s="19"/>
      <c r="G489" s="19"/>
      <c r="H489" s="19"/>
      <c r="I489" s="19"/>
      <c r="J489" s="19"/>
      <c r="K489" s="19"/>
      <c r="L489" s="19"/>
      <c r="M489" s="19"/>
    </row>
    <row r="490" spans="1:13" ht="15">
      <c r="A490" s="619"/>
      <c r="B490" s="617"/>
      <c r="C490" s="19"/>
      <c r="D490" s="19"/>
      <c r="E490" s="19"/>
      <c r="F490" s="19"/>
      <c r="G490" s="19"/>
      <c r="H490" s="19"/>
      <c r="I490" s="19"/>
      <c r="J490" s="19"/>
      <c r="K490" s="19"/>
      <c r="L490" s="19"/>
      <c r="M490" s="19"/>
    </row>
    <row r="491" spans="1:13" ht="15">
      <c r="A491" s="619"/>
      <c r="B491" s="617"/>
      <c r="C491" s="19"/>
      <c r="D491" s="19"/>
      <c r="E491" s="19"/>
      <c r="F491" s="19"/>
      <c r="G491" s="19"/>
      <c r="H491" s="19"/>
      <c r="I491" s="19"/>
      <c r="J491" s="19"/>
      <c r="K491" s="19"/>
      <c r="L491" s="19"/>
      <c r="M491" s="19"/>
    </row>
    <row r="492" spans="1:13" ht="15">
      <c r="A492" s="619"/>
      <c r="B492" s="617"/>
      <c r="C492" s="19"/>
      <c r="D492" s="19"/>
      <c r="E492" s="19"/>
      <c r="F492" s="19"/>
      <c r="G492" s="19"/>
      <c r="H492" s="19"/>
      <c r="I492" s="19"/>
      <c r="J492" s="19"/>
      <c r="K492" s="19"/>
      <c r="L492" s="19"/>
      <c r="M492" s="19"/>
    </row>
    <row r="493" spans="1:13" ht="15">
      <c r="A493" s="619"/>
      <c r="B493" s="617"/>
      <c r="C493" s="19"/>
      <c r="D493" s="19"/>
      <c r="E493" s="19"/>
      <c r="F493" s="19"/>
      <c r="G493" s="19"/>
      <c r="H493" s="19"/>
      <c r="I493" s="19"/>
      <c r="J493" s="19"/>
      <c r="K493" s="19"/>
      <c r="L493" s="19"/>
      <c r="M493" s="19"/>
    </row>
    <row r="494" spans="1:13" ht="15">
      <c r="A494" s="619"/>
      <c r="B494" s="617"/>
      <c r="C494" s="19"/>
      <c r="D494" s="19"/>
      <c r="E494" s="19"/>
      <c r="F494" s="19"/>
      <c r="G494" s="19"/>
      <c r="H494" s="19"/>
      <c r="I494" s="19"/>
      <c r="J494" s="19"/>
      <c r="K494" s="19"/>
      <c r="L494" s="19"/>
      <c r="M494" s="19"/>
    </row>
    <row r="495" spans="1:13" ht="15">
      <c r="A495" s="619"/>
      <c r="B495" s="617"/>
      <c r="C495" s="19"/>
      <c r="D495" s="19"/>
      <c r="E495" s="19"/>
      <c r="F495" s="19"/>
      <c r="G495" s="19"/>
      <c r="H495" s="19"/>
      <c r="I495" s="19"/>
      <c r="J495" s="19"/>
      <c r="K495" s="19"/>
      <c r="L495" s="19"/>
      <c r="M495" s="19"/>
    </row>
    <row r="496" spans="1:13" ht="15">
      <c r="A496" s="619"/>
      <c r="B496" s="617"/>
      <c r="C496" s="19"/>
      <c r="D496" s="19"/>
      <c r="E496" s="19"/>
      <c r="F496" s="19"/>
      <c r="G496" s="19"/>
      <c r="H496" s="19"/>
      <c r="I496" s="19"/>
      <c r="J496" s="19"/>
      <c r="K496" s="19"/>
      <c r="L496" s="19"/>
      <c r="M496" s="19"/>
    </row>
    <row r="497" spans="1:13" ht="15">
      <c r="A497" s="619"/>
      <c r="B497" s="617"/>
      <c r="C497" s="19"/>
      <c r="D497" s="19"/>
      <c r="E497" s="19"/>
      <c r="F497" s="19"/>
      <c r="G497" s="19"/>
      <c r="H497" s="19"/>
      <c r="I497" s="19"/>
      <c r="J497" s="19"/>
      <c r="K497" s="19"/>
      <c r="L497" s="19"/>
      <c r="M497" s="19"/>
    </row>
    <row r="498" spans="1:13" ht="15">
      <c r="A498" s="619"/>
      <c r="B498" s="617"/>
      <c r="C498" s="19"/>
      <c r="D498" s="19"/>
      <c r="E498" s="19"/>
      <c r="F498" s="19"/>
      <c r="G498" s="19"/>
      <c r="H498" s="19"/>
      <c r="I498" s="19"/>
      <c r="J498" s="19"/>
      <c r="K498" s="19"/>
      <c r="L498" s="19"/>
      <c r="M498" s="19"/>
    </row>
    <row r="499" spans="1:13" ht="15">
      <c r="A499" s="619"/>
      <c r="B499" s="617"/>
      <c r="C499" s="19"/>
      <c r="D499" s="19"/>
      <c r="E499" s="19"/>
      <c r="F499" s="19"/>
      <c r="G499" s="19"/>
      <c r="H499" s="19"/>
      <c r="I499" s="19"/>
      <c r="J499" s="19"/>
      <c r="K499" s="19"/>
      <c r="L499" s="19"/>
      <c r="M499" s="19"/>
    </row>
    <row r="500" spans="1:13" ht="15">
      <c r="A500" s="619"/>
      <c r="B500" s="617"/>
      <c r="C500" s="19"/>
      <c r="D500" s="19"/>
      <c r="E500" s="19"/>
      <c r="F500" s="19"/>
      <c r="G500" s="19"/>
      <c r="H500" s="19"/>
      <c r="I500" s="19"/>
      <c r="J500" s="19"/>
      <c r="K500" s="19"/>
      <c r="L500" s="19"/>
      <c r="M500" s="19"/>
    </row>
    <row r="501" spans="1:13" ht="15">
      <c r="A501" s="619"/>
      <c r="B501" s="617"/>
      <c r="C501" s="19"/>
      <c r="D501" s="19"/>
      <c r="E501" s="19"/>
      <c r="F501" s="19"/>
      <c r="G501" s="19"/>
      <c r="H501" s="19"/>
      <c r="I501" s="19"/>
      <c r="J501" s="19"/>
      <c r="K501" s="19"/>
      <c r="L501" s="19"/>
      <c r="M501" s="19"/>
    </row>
    <row r="502" spans="1:13" ht="15">
      <c r="A502" s="619"/>
      <c r="B502" s="617"/>
      <c r="C502" s="19"/>
      <c r="D502" s="19"/>
      <c r="E502" s="19"/>
      <c r="F502" s="19"/>
      <c r="G502" s="19"/>
      <c r="H502" s="19"/>
      <c r="I502" s="19"/>
      <c r="J502" s="19"/>
      <c r="K502" s="19"/>
      <c r="L502" s="19"/>
      <c r="M502" s="19"/>
    </row>
    <row r="503" spans="1:13" ht="15">
      <c r="A503" s="619"/>
      <c r="B503" s="617"/>
      <c r="C503" s="19"/>
      <c r="D503" s="19"/>
      <c r="E503" s="19"/>
      <c r="F503" s="19"/>
      <c r="G503" s="19"/>
      <c r="H503" s="19"/>
      <c r="I503" s="19"/>
      <c r="J503" s="19"/>
      <c r="K503" s="19"/>
      <c r="L503" s="19"/>
      <c r="M503" s="19"/>
    </row>
    <row r="504" spans="1:13" ht="15">
      <c r="A504" s="619"/>
      <c r="B504" s="617"/>
      <c r="C504" s="19"/>
      <c r="D504" s="19"/>
      <c r="E504" s="19"/>
      <c r="F504" s="19"/>
      <c r="G504" s="19"/>
      <c r="H504" s="19"/>
      <c r="I504" s="19"/>
      <c r="J504" s="19"/>
      <c r="K504" s="19"/>
      <c r="L504" s="19"/>
      <c r="M504" s="19"/>
    </row>
    <row r="505" spans="1:13" ht="15">
      <c r="A505" s="619"/>
      <c r="B505" s="617"/>
      <c r="C505" s="19"/>
      <c r="D505" s="19"/>
      <c r="E505" s="19"/>
      <c r="F505" s="19"/>
      <c r="G505" s="19"/>
      <c r="H505" s="19"/>
      <c r="I505" s="19"/>
      <c r="J505" s="19"/>
      <c r="K505" s="19"/>
      <c r="L505" s="19"/>
      <c r="M505" s="19"/>
    </row>
    <row r="506" spans="1:13" ht="15">
      <c r="A506" s="619"/>
      <c r="B506" s="617"/>
      <c r="C506" s="19"/>
      <c r="D506" s="19"/>
      <c r="E506" s="19"/>
      <c r="F506" s="19"/>
      <c r="G506" s="19"/>
      <c r="H506" s="19"/>
      <c r="I506" s="19"/>
      <c r="J506" s="19"/>
      <c r="K506" s="19"/>
      <c r="L506" s="19"/>
      <c r="M506" s="19"/>
    </row>
    <row r="507" spans="1:13" ht="15">
      <c r="A507" s="619"/>
      <c r="B507" s="617"/>
      <c r="C507" s="19"/>
      <c r="D507" s="19"/>
      <c r="E507" s="19"/>
      <c r="F507" s="19"/>
      <c r="G507" s="19"/>
      <c r="H507" s="19"/>
      <c r="I507" s="19"/>
      <c r="J507" s="19"/>
      <c r="K507" s="19"/>
      <c r="L507" s="19"/>
      <c r="M507" s="19"/>
    </row>
    <row r="508" spans="1:13" ht="15">
      <c r="A508" s="619"/>
      <c r="B508" s="617"/>
      <c r="C508" s="19"/>
      <c r="D508" s="19"/>
      <c r="E508" s="19"/>
      <c r="F508" s="19"/>
      <c r="G508" s="19"/>
      <c r="H508" s="19"/>
      <c r="I508" s="19"/>
      <c r="J508" s="19"/>
      <c r="K508" s="19"/>
      <c r="L508" s="19"/>
      <c r="M508" s="19"/>
    </row>
    <row r="509" spans="1:13" ht="15">
      <c r="A509" s="619"/>
      <c r="B509" s="617"/>
      <c r="C509" s="19"/>
      <c r="D509" s="19"/>
      <c r="E509" s="19"/>
      <c r="F509" s="19"/>
      <c r="G509" s="19"/>
      <c r="H509" s="19"/>
      <c r="I509" s="19"/>
      <c r="J509" s="19"/>
      <c r="K509" s="19"/>
      <c r="L509" s="19"/>
      <c r="M509" s="19"/>
    </row>
    <row r="510" spans="1:13" ht="15">
      <c r="A510" s="619"/>
      <c r="B510" s="617"/>
      <c r="C510" s="19"/>
      <c r="D510" s="19"/>
      <c r="E510" s="19"/>
      <c r="F510" s="19"/>
      <c r="G510" s="19"/>
      <c r="H510" s="19"/>
      <c r="I510" s="19"/>
      <c r="J510" s="19"/>
      <c r="K510" s="19"/>
      <c r="L510" s="19"/>
      <c r="M510" s="19"/>
    </row>
    <row r="511" spans="1:13" ht="15">
      <c r="A511" s="619"/>
      <c r="B511" s="617"/>
      <c r="C511" s="19"/>
      <c r="D511" s="19"/>
      <c r="E511" s="19"/>
      <c r="F511" s="19"/>
      <c r="G511" s="19"/>
      <c r="H511" s="19"/>
      <c r="I511" s="19"/>
      <c r="J511" s="19"/>
      <c r="K511" s="19"/>
      <c r="L511" s="19"/>
      <c r="M511" s="19"/>
    </row>
    <row r="512" spans="1:13" ht="15">
      <c r="A512" s="619"/>
      <c r="B512" s="617"/>
      <c r="C512" s="19"/>
      <c r="D512" s="19"/>
      <c r="E512" s="19"/>
      <c r="F512" s="19"/>
      <c r="G512" s="19"/>
      <c r="H512" s="19"/>
      <c r="I512" s="19"/>
      <c r="J512" s="19"/>
      <c r="K512" s="19"/>
      <c r="L512" s="19"/>
      <c r="M512" s="19"/>
    </row>
    <row r="513" spans="1:13" ht="15">
      <c r="A513" s="619"/>
      <c r="B513" s="617"/>
      <c r="C513" s="19"/>
      <c r="D513" s="19"/>
      <c r="E513" s="19"/>
      <c r="F513" s="19"/>
      <c r="G513" s="19"/>
      <c r="H513" s="19"/>
      <c r="I513" s="19"/>
      <c r="J513" s="19"/>
      <c r="K513" s="19"/>
      <c r="L513" s="19"/>
      <c r="M513" s="19"/>
    </row>
    <row r="514" spans="1:13" ht="15">
      <c r="A514" s="619"/>
      <c r="B514" s="617"/>
      <c r="C514" s="19"/>
      <c r="D514" s="19"/>
      <c r="E514" s="19"/>
      <c r="F514" s="19"/>
      <c r="G514" s="19"/>
      <c r="H514" s="19"/>
      <c r="I514" s="19"/>
      <c r="J514" s="19"/>
      <c r="K514" s="19"/>
      <c r="L514" s="19"/>
      <c r="M514" s="19"/>
    </row>
    <row r="515" spans="1:13" ht="15">
      <c r="A515" s="619"/>
      <c r="B515" s="617"/>
      <c r="C515" s="19"/>
      <c r="D515" s="19"/>
      <c r="E515" s="19"/>
      <c r="F515" s="19"/>
      <c r="G515" s="19"/>
      <c r="H515" s="19"/>
      <c r="I515" s="19"/>
      <c r="J515" s="19"/>
      <c r="K515" s="19"/>
      <c r="L515" s="19"/>
      <c r="M515" s="19"/>
    </row>
    <row r="516" spans="1:13" ht="15">
      <c r="A516" s="619"/>
      <c r="B516" s="617"/>
      <c r="C516" s="19"/>
      <c r="D516" s="19"/>
      <c r="E516" s="19"/>
      <c r="F516" s="19"/>
      <c r="G516" s="19"/>
      <c r="H516" s="19"/>
      <c r="I516" s="19"/>
      <c r="J516" s="19"/>
      <c r="K516" s="19"/>
      <c r="L516" s="19"/>
      <c r="M516" s="19"/>
    </row>
    <row r="517" spans="1:13" ht="15">
      <c r="A517" s="619"/>
      <c r="B517" s="617"/>
      <c r="C517" s="19"/>
      <c r="D517" s="19"/>
      <c r="E517" s="19"/>
      <c r="F517" s="19"/>
      <c r="G517" s="19"/>
      <c r="H517" s="19"/>
      <c r="I517" s="19"/>
      <c r="J517" s="19"/>
      <c r="K517" s="19"/>
      <c r="L517" s="19"/>
      <c r="M517" s="19"/>
    </row>
    <row r="518" spans="1:13" ht="15">
      <c r="A518" s="619"/>
      <c r="B518" s="617"/>
      <c r="C518" s="19"/>
      <c r="D518" s="19"/>
      <c r="E518" s="19"/>
      <c r="F518" s="19"/>
      <c r="G518" s="19"/>
      <c r="H518" s="19"/>
      <c r="I518" s="19"/>
      <c r="J518" s="19"/>
      <c r="K518" s="19"/>
      <c r="L518" s="19"/>
      <c r="M518" s="19"/>
    </row>
    <row r="519" spans="1:13" ht="15">
      <c r="A519" s="619"/>
      <c r="B519" s="617"/>
      <c r="C519" s="19"/>
      <c r="D519" s="19"/>
      <c r="E519" s="19"/>
      <c r="F519" s="19"/>
      <c r="G519" s="19"/>
      <c r="H519" s="19"/>
      <c r="I519" s="19"/>
      <c r="J519" s="19"/>
      <c r="K519" s="19"/>
      <c r="L519" s="19"/>
      <c r="M519" s="19"/>
    </row>
    <row r="520" spans="1:13" ht="15">
      <c r="A520" s="619"/>
      <c r="B520" s="617"/>
      <c r="C520" s="19"/>
      <c r="D520" s="19"/>
      <c r="E520" s="19"/>
      <c r="F520" s="19"/>
      <c r="G520" s="19"/>
      <c r="H520" s="19"/>
      <c r="I520" s="19"/>
      <c r="J520" s="19"/>
      <c r="K520" s="19"/>
      <c r="L520" s="19"/>
      <c r="M520" s="19"/>
    </row>
    <row r="521" spans="1:13" ht="15">
      <c r="A521" s="619"/>
      <c r="B521" s="617"/>
      <c r="C521" s="19"/>
      <c r="D521" s="19"/>
      <c r="E521" s="19"/>
      <c r="F521" s="19"/>
      <c r="G521" s="19"/>
      <c r="H521" s="19"/>
      <c r="I521" s="19"/>
      <c r="J521" s="19"/>
      <c r="K521" s="19"/>
      <c r="L521" s="19"/>
      <c r="M521" s="19"/>
    </row>
    <row r="522" spans="1:13" ht="15">
      <c r="A522" s="619"/>
      <c r="B522" s="617"/>
      <c r="C522" s="19"/>
      <c r="D522" s="19"/>
      <c r="E522" s="19"/>
      <c r="F522" s="19"/>
      <c r="G522" s="19"/>
      <c r="H522" s="19"/>
      <c r="I522" s="19"/>
      <c r="J522" s="19"/>
      <c r="K522" s="19"/>
      <c r="L522" s="19"/>
      <c r="M522" s="19"/>
    </row>
    <row r="523" spans="1:13" ht="15">
      <c r="A523" s="619"/>
      <c r="B523" s="617"/>
      <c r="C523" s="19"/>
      <c r="D523" s="19"/>
      <c r="E523" s="19"/>
      <c r="F523" s="19"/>
      <c r="G523" s="19"/>
      <c r="H523" s="19"/>
      <c r="I523" s="19"/>
      <c r="J523" s="19"/>
      <c r="K523" s="19"/>
      <c r="L523" s="19"/>
      <c r="M523" s="19"/>
    </row>
    <row r="524" spans="1:13" ht="15">
      <c r="A524" s="619"/>
      <c r="B524" s="617"/>
      <c r="C524" s="19"/>
      <c r="D524" s="19"/>
      <c r="E524" s="19"/>
      <c r="F524" s="19"/>
      <c r="G524" s="19"/>
      <c r="H524" s="19"/>
      <c r="I524" s="19"/>
      <c r="J524" s="19"/>
      <c r="K524" s="19"/>
      <c r="L524" s="19"/>
      <c r="M524" s="19"/>
    </row>
    <row r="525" spans="1:13" ht="15">
      <c r="A525" s="619"/>
      <c r="B525" s="617"/>
      <c r="C525" s="19"/>
      <c r="D525" s="19"/>
      <c r="E525" s="19"/>
      <c r="F525" s="19"/>
      <c r="G525" s="19"/>
      <c r="H525" s="19"/>
      <c r="I525" s="19"/>
      <c r="J525" s="19"/>
      <c r="K525" s="19"/>
      <c r="L525" s="19"/>
      <c r="M525" s="19"/>
    </row>
    <row r="526" spans="1:13" ht="15">
      <c r="A526" s="619"/>
      <c r="B526" s="617"/>
      <c r="C526" s="19"/>
      <c r="D526" s="19"/>
      <c r="E526" s="19"/>
      <c r="F526" s="19"/>
      <c r="G526" s="19"/>
      <c r="H526" s="19"/>
      <c r="I526" s="19"/>
      <c r="J526" s="19"/>
      <c r="K526" s="19"/>
      <c r="L526" s="19"/>
      <c r="M526" s="19"/>
    </row>
    <row r="527" spans="1:13" ht="15">
      <c r="A527" s="619"/>
      <c r="B527" s="617"/>
      <c r="C527" s="19"/>
      <c r="D527" s="19"/>
      <c r="E527" s="19"/>
      <c r="F527" s="19"/>
      <c r="G527" s="19"/>
      <c r="H527" s="19"/>
      <c r="I527" s="19"/>
      <c r="J527" s="19"/>
      <c r="K527" s="19"/>
      <c r="L527" s="19"/>
      <c r="M527" s="19"/>
    </row>
    <row r="528" spans="1:13" ht="15">
      <c r="A528" s="619"/>
      <c r="B528" s="617"/>
      <c r="C528" s="19"/>
      <c r="D528" s="19"/>
      <c r="E528" s="19"/>
      <c r="F528" s="19"/>
      <c r="G528" s="19"/>
      <c r="H528" s="19"/>
      <c r="I528" s="19"/>
      <c r="J528" s="19"/>
      <c r="K528" s="19"/>
      <c r="L528" s="19"/>
      <c r="M528" s="19"/>
    </row>
    <row r="529" spans="1:13" ht="15">
      <c r="A529" s="619"/>
      <c r="B529" s="617"/>
      <c r="C529" s="19"/>
      <c r="D529" s="19"/>
      <c r="E529" s="19"/>
      <c r="F529" s="19"/>
      <c r="G529" s="19"/>
      <c r="H529" s="19"/>
      <c r="I529" s="19"/>
      <c r="J529" s="19"/>
      <c r="K529" s="19"/>
      <c r="L529" s="19"/>
      <c r="M529" s="19"/>
    </row>
    <row r="530" spans="1:13" ht="15">
      <c r="A530" s="619"/>
      <c r="B530" s="617"/>
      <c r="C530" s="19"/>
      <c r="D530" s="19"/>
      <c r="E530" s="19"/>
      <c r="F530" s="19"/>
      <c r="G530" s="19"/>
      <c r="H530" s="19"/>
      <c r="I530" s="19"/>
      <c r="J530" s="19"/>
      <c r="K530" s="19"/>
      <c r="L530" s="19"/>
      <c r="M530" s="19"/>
    </row>
    <row r="531" spans="1:13" ht="15">
      <c r="A531" s="619"/>
      <c r="B531" s="617"/>
      <c r="C531" s="19"/>
      <c r="D531" s="19"/>
      <c r="E531" s="19"/>
      <c r="F531" s="19"/>
      <c r="G531" s="19"/>
      <c r="H531" s="19"/>
      <c r="I531" s="19"/>
      <c r="J531" s="19"/>
      <c r="K531" s="19"/>
      <c r="L531" s="19"/>
      <c r="M531" s="19"/>
    </row>
    <row r="532" spans="1:13" ht="15">
      <c r="A532" s="619"/>
      <c r="B532" s="617"/>
      <c r="C532" s="19"/>
      <c r="D532" s="19"/>
      <c r="E532" s="19"/>
      <c r="F532" s="19"/>
      <c r="G532" s="19"/>
      <c r="H532" s="19"/>
      <c r="I532" s="19"/>
      <c r="J532" s="19"/>
      <c r="K532" s="19"/>
      <c r="L532" s="19"/>
      <c r="M532" s="19"/>
    </row>
    <row r="533" spans="1:13" ht="15">
      <c r="A533" s="619"/>
      <c r="B533" s="617"/>
      <c r="C533" s="19"/>
      <c r="D533" s="19"/>
      <c r="E533" s="19"/>
      <c r="F533" s="19"/>
      <c r="G533" s="19"/>
      <c r="H533" s="19"/>
      <c r="I533" s="19"/>
      <c r="J533" s="19"/>
      <c r="K533" s="19"/>
      <c r="L533" s="19"/>
      <c r="M533" s="19"/>
    </row>
    <row r="534" spans="1:13" ht="15">
      <c r="A534" s="619"/>
      <c r="B534" s="617"/>
      <c r="C534" s="19"/>
      <c r="D534" s="19"/>
      <c r="E534" s="19"/>
      <c r="F534" s="19"/>
      <c r="G534" s="19"/>
      <c r="H534" s="19"/>
      <c r="I534" s="19"/>
      <c r="J534" s="19"/>
      <c r="K534" s="19"/>
      <c r="L534" s="19"/>
      <c r="M534" s="19"/>
    </row>
    <row r="535" spans="1:13" ht="15">
      <c r="A535" s="619"/>
      <c r="B535" s="617"/>
      <c r="C535" s="19"/>
      <c r="D535" s="19"/>
      <c r="E535" s="19"/>
      <c r="F535" s="19"/>
      <c r="G535" s="19"/>
      <c r="H535" s="19"/>
      <c r="I535" s="19"/>
      <c r="J535" s="19"/>
      <c r="K535" s="19"/>
      <c r="L535" s="19"/>
      <c r="M535" s="19"/>
    </row>
    <row r="536" spans="1:13" ht="15">
      <c r="A536" s="619"/>
      <c r="B536" s="617"/>
      <c r="C536" s="19"/>
      <c r="D536" s="19"/>
      <c r="E536" s="19"/>
      <c r="F536" s="19"/>
      <c r="G536" s="19"/>
      <c r="H536" s="19"/>
      <c r="I536" s="19"/>
      <c r="J536" s="19"/>
      <c r="K536" s="19"/>
      <c r="L536" s="19"/>
      <c r="M536" s="19"/>
    </row>
    <row r="537" spans="1:13" ht="15">
      <c r="A537" s="619"/>
      <c r="B537" s="617"/>
      <c r="C537" s="19"/>
      <c r="D537" s="19"/>
      <c r="E537" s="19"/>
      <c r="F537" s="19"/>
      <c r="G537" s="19"/>
      <c r="H537" s="19"/>
      <c r="I537" s="19"/>
      <c r="J537" s="19"/>
      <c r="K537" s="19"/>
      <c r="L537" s="19"/>
      <c r="M537" s="19"/>
    </row>
    <row r="538" spans="1:13" ht="15">
      <c r="A538" s="619"/>
      <c r="B538" s="617"/>
      <c r="C538" s="19"/>
      <c r="D538" s="19"/>
      <c r="E538" s="19"/>
      <c r="F538" s="19"/>
      <c r="G538" s="19"/>
      <c r="H538" s="19"/>
      <c r="I538" s="19"/>
      <c r="J538" s="19"/>
      <c r="K538" s="19"/>
      <c r="L538" s="19"/>
      <c r="M538" s="19"/>
    </row>
    <row r="539" spans="1:13" ht="15">
      <c r="A539" s="619"/>
      <c r="B539" s="617"/>
      <c r="C539" s="19"/>
      <c r="D539" s="19"/>
      <c r="E539" s="19"/>
      <c r="F539" s="19"/>
      <c r="G539" s="19"/>
      <c r="H539" s="19"/>
      <c r="I539" s="19"/>
      <c r="J539" s="19"/>
      <c r="K539" s="19"/>
      <c r="L539" s="19"/>
      <c r="M539" s="19"/>
    </row>
    <row r="540" spans="1:13" ht="15">
      <c r="A540" s="619"/>
      <c r="B540" s="617"/>
      <c r="C540" s="19"/>
      <c r="D540" s="19"/>
      <c r="E540" s="19"/>
      <c r="F540" s="19"/>
      <c r="G540" s="19"/>
      <c r="H540" s="19"/>
      <c r="I540" s="19"/>
      <c r="J540" s="19"/>
      <c r="K540" s="19"/>
      <c r="L540" s="19"/>
      <c r="M540" s="19"/>
    </row>
    <row r="541" spans="1:13" ht="15">
      <c r="A541" s="619"/>
      <c r="B541" s="617"/>
      <c r="C541" s="19"/>
      <c r="D541" s="19"/>
      <c r="E541" s="19"/>
      <c r="F541" s="19"/>
      <c r="G541" s="19"/>
      <c r="H541" s="19"/>
      <c r="I541" s="19"/>
      <c r="J541" s="19"/>
      <c r="K541" s="19"/>
      <c r="L541" s="19"/>
      <c r="M541" s="19"/>
    </row>
    <row r="542" spans="1:13" ht="15">
      <c r="A542" s="619"/>
      <c r="B542" s="617"/>
      <c r="C542" s="19"/>
      <c r="D542" s="19"/>
      <c r="E542" s="19"/>
      <c r="F542" s="19"/>
      <c r="G542" s="19"/>
      <c r="H542" s="19"/>
      <c r="I542" s="19"/>
      <c r="J542" s="19"/>
      <c r="K542" s="19"/>
      <c r="L542" s="19"/>
      <c r="M542" s="19"/>
    </row>
    <row r="543" spans="1:13" ht="15">
      <c r="A543" s="619"/>
      <c r="B543" s="617"/>
      <c r="C543" s="19"/>
      <c r="D543" s="19"/>
      <c r="E543" s="19"/>
      <c r="F543" s="19"/>
      <c r="G543" s="19"/>
      <c r="H543" s="19"/>
      <c r="I543" s="19"/>
      <c r="J543" s="19"/>
      <c r="K543" s="19"/>
      <c r="L543" s="19"/>
      <c r="M543" s="19"/>
    </row>
    <row r="544" spans="1:13" ht="15">
      <c r="A544" s="619"/>
      <c r="B544" s="617"/>
      <c r="C544" s="19"/>
      <c r="D544" s="19"/>
      <c r="E544" s="19"/>
      <c r="F544" s="19"/>
      <c r="G544" s="19"/>
      <c r="H544" s="19"/>
      <c r="I544" s="19"/>
      <c r="J544" s="19"/>
      <c r="K544" s="19"/>
      <c r="L544" s="19"/>
      <c r="M544" s="19"/>
    </row>
    <row r="545" spans="1:13" ht="15">
      <c r="A545" s="619"/>
      <c r="B545" s="617"/>
      <c r="C545" s="19"/>
      <c r="D545" s="19"/>
      <c r="E545" s="19"/>
      <c r="F545" s="19"/>
      <c r="G545" s="19"/>
      <c r="H545" s="19"/>
      <c r="I545" s="19"/>
      <c r="J545" s="19"/>
      <c r="K545" s="19"/>
      <c r="L545" s="19"/>
      <c r="M545" s="19"/>
    </row>
    <row r="546" spans="1:13" ht="15">
      <c r="A546" s="619"/>
      <c r="B546" s="617"/>
      <c r="C546" s="19"/>
      <c r="D546" s="19"/>
      <c r="E546" s="19"/>
      <c r="F546" s="19"/>
      <c r="G546" s="19"/>
      <c r="H546" s="19"/>
      <c r="I546" s="19"/>
      <c r="J546" s="19"/>
      <c r="K546" s="19"/>
      <c r="L546" s="19"/>
      <c r="M546" s="19"/>
    </row>
    <row r="547" spans="1:13" ht="15">
      <c r="A547" s="619"/>
      <c r="B547" s="617"/>
      <c r="C547" s="19"/>
      <c r="D547" s="19"/>
      <c r="E547" s="19"/>
      <c r="F547" s="19"/>
      <c r="G547" s="19"/>
      <c r="H547" s="19"/>
      <c r="I547" s="19"/>
      <c r="J547" s="19"/>
      <c r="K547" s="19"/>
      <c r="L547" s="19"/>
      <c r="M547" s="19"/>
    </row>
    <row r="548" spans="1:13" ht="15">
      <c r="A548" s="619"/>
      <c r="B548" s="617"/>
      <c r="C548" s="19"/>
      <c r="D548" s="19"/>
      <c r="E548" s="19"/>
      <c r="F548" s="19"/>
      <c r="G548" s="19"/>
      <c r="H548" s="19"/>
      <c r="I548" s="19"/>
      <c r="J548" s="19"/>
      <c r="K548" s="19"/>
      <c r="L548" s="19"/>
      <c r="M548" s="19"/>
    </row>
    <row r="549" spans="1:13" ht="15">
      <c r="A549" s="619"/>
      <c r="B549" s="617"/>
      <c r="C549" s="19"/>
      <c r="D549" s="19"/>
      <c r="E549" s="19"/>
      <c r="F549" s="19"/>
      <c r="G549" s="19"/>
      <c r="H549" s="19"/>
      <c r="I549" s="19"/>
      <c r="J549" s="19"/>
      <c r="K549" s="19"/>
      <c r="L549" s="19"/>
      <c r="M549" s="19"/>
    </row>
    <row r="550" spans="1:13" ht="15">
      <c r="A550" s="619"/>
      <c r="B550" s="617"/>
      <c r="C550" s="19"/>
      <c r="D550" s="19"/>
      <c r="E550" s="19"/>
      <c r="F550" s="19"/>
      <c r="G550" s="19"/>
      <c r="H550" s="19"/>
      <c r="I550" s="19"/>
      <c r="J550" s="19"/>
      <c r="K550" s="19"/>
      <c r="L550" s="19"/>
      <c r="M550" s="19"/>
    </row>
    <row r="551" spans="1:13" ht="15">
      <c r="A551" s="619"/>
      <c r="B551" s="617"/>
      <c r="C551" s="19"/>
      <c r="D551" s="19"/>
      <c r="E551" s="19"/>
      <c r="F551" s="19"/>
      <c r="G551" s="19"/>
      <c r="H551" s="19"/>
      <c r="I551" s="19"/>
      <c r="J551" s="19"/>
      <c r="K551" s="19"/>
      <c r="L551" s="19"/>
      <c r="M551" s="19"/>
    </row>
    <row r="552" spans="1:13" ht="15">
      <c r="A552" s="619"/>
      <c r="B552" s="617"/>
      <c r="C552" s="19"/>
      <c r="D552" s="19"/>
      <c r="E552" s="19"/>
      <c r="F552" s="19"/>
      <c r="G552" s="19"/>
      <c r="H552" s="19"/>
      <c r="I552" s="19"/>
      <c r="J552" s="19"/>
      <c r="K552" s="19"/>
      <c r="L552" s="19"/>
      <c r="M552" s="19"/>
    </row>
    <row r="553" spans="1:13" ht="15">
      <c r="A553" s="619"/>
      <c r="B553" s="617"/>
      <c r="C553" s="19"/>
      <c r="D553" s="19"/>
      <c r="E553" s="19"/>
      <c r="F553" s="19"/>
      <c r="G553" s="19"/>
      <c r="H553" s="19"/>
      <c r="I553" s="19"/>
      <c r="J553" s="19"/>
      <c r="K553" s="19"/>
      <c r="L553" s="19"/>
      <c r="M553" s="19"/>
    </row>
    <row r="554" spans="1:13" ht="15">
      <c r="A554" s="619"/>
      <c r="B554" s="617"/>
      <c r="C554" s="19"/>
      <c r="D554" s="19"/>
      <c r="E554" s="19"/>
      <c r="F554" s="19"/>
      <c r="G554" s="19"/>
      <c r="H554" s="19"/>
      <c r="I554" s="19"/>
      <c r="J554" s="19"/>
      <c r="K554" s="19"/>
      <c r="L554" s="19"/>
      <c r="M554" s="19"/>
    </row>
    <row r="555" spans="1:13" ht="15">
      <c r="A555" s="619"/>
      <c r="B555" s="617"/>
      <c r="C555" s="19"/>
      <c r="D555" s="19"/>
      <c r="E555" s="19"/>
      <c r="F555" s="19"/>
      <c r="G555" s="19"/>
      <c r="H555" s="19"/>
      <c r="I555" s="19"/>
      <c r="J555" s="19"/>
      <c r="K555" s="19"/>
      <c r="L555" s="19"/>
      <c r="M555" s="19"/>
    </row>
    <row r="556" spans="1:13" ht="15">
      <c r="A556" s="619"/>
      <c r="B556" s="617"/>
      <c r="C556" s="19"/>
      <c r="D556" s="19"/>
      <c r="E556" s="19"/>
      <c r="F556" s="19"/>
      <c r="G556" s="19"/>
      <c r="H556" s="19"/>
      <c r="I556" s="19"/>
      <c r="J556" s="19"/>
      <c r="K556" s="19"/>
      <c r="L556" s="19"/>
      <c r="M556" s="19"/>
    </row>
    <row r="557" spans="1:13" ht="15">
      <c r="A557" s="619"/>
      <c r="B557" s="617"/>
      <c r="C557" s="19"/>
      <c r="D557" s="19"/>
      <c r="E557" s="19"/>
      <c r="F557" s="19"/>
      <c r="G557" s="19"/>
      <c r="H557" s="19"/>
      <c r="I557" s="19"/>
      <c r="J557" s="19"/>
      <c r="K557" s="19"/>
      <c r="L557" s="19"/>
      <c r="M557" s="19"/>
    </row>
    <row r="558" spans="1:13" ht="15">
      <c r="A558" s="619"/>
      <c r="B558" s="617"/>
      <c r="C558" s="19"/>
      <c r="D558" s="19"/>
      <c r="E558" s="19"/>
      <c r="F558" s="19"/>
      <c r="G558" s="19"/>
      <c r="H558" s="19"/>
      <c r="I558" s="19"/>
      <c r="J558" s="19"/>
      <c r="K558" s="19"/>
      <c r="L558" s="19"/>
      <c r="M558" s="19"/>
    </row>
    <row r="559" spans="1:13" ht="15">
      <c r="A559" s="619"/>
      <c r="B559" s="617"/>
      <c r="C559" s="19"/>
      <c r="D559" s="19"/>
      <c r="E559" s="19"/>
      <c r="F559" s="19"/>
      <c r="G559" s="19"/>
      <c r="H559" s="19"/>
      <c r="I559" s="19"/>
      <c r="J559" s="19"/>
      <c r="K559" s="19"/>
      <c r="L559" s="19"/>
      <c r="M559" s="19"/>
    </row>
    <row r="560" spans="1:13" ht="15">
      <c r="A560" s="619"/>
      <c r="B560" s="617"/>
      <c r="C560" s="19"/>
      <c r="D560" s="19"/>
      <c r="E560" s="19"/>
      <c r="F560" s="19"/>
      <c r="G560" s="19"/>
      <c r="H560" s="19"/>
      <c r="I560" s="19"/>
      <c r="J560" s="19"/>
      <c r="K560" s="19"/>
      <c r="L560" s="19"/>
      <c r="M560" s="19"/>
    </row>
    <row r="561" spans="1:13" ht="15">
      <c r="A561" s="619"/>
      <c r="B561" s="617"/>
      <c r="C561" s="19"/>
      <c r="D561" s="19"/>
      <c r="E561" s="19"/>
      <c r="F561" s="19"/>
      <c r="G561" s="19"/>
      <c r="H561" s="19"/>
      <c r="I561" s="19"/>
      <c r="J561" s="19"/>
      <c r="K561" s="19"/>
      <c r="L561" s="19"/>
      <c r="M561" s="19"/>
    </row>
    <row r="562" spans="1:13" ht="15">
      <c r="A562" s="619"/>
      <c r="B562" s="617"/>
      <c r="C562" s="19"/>
      <c r="D562" s="19"/>
      <c r="E562" s="19"/>
      <c r="F562" s="19"/>
      <c r="G562" s="19"/>
      <c r="H562" s="19"/>
      <c r="I562" s="19"/>
      <c r="J562" s="19"/>
      <c r="K562" s="19"/>
      <c r="L562" s="19"/>
      <c r="M562" s="19"/>
    </row>
    <row r="563" spans="1:13" ht="15">
      <c r="A563" s="619"/>
      <c r="B563" s="617"/>
      <c r="C563" s="19"/>
      <c r="D563" s="19"/>
      <c r="E563" s="19"/>
      <c r="F563" s="19"/>
      <c r="G563" s="19"/>
      <c r="H563" s="19"/>
      <c r="I563" s="19"/>
      <c r="J563" s="19"/>
      <c r="K563" s="19"/>
      <c r="L563" s="19"/>
      <c r="M563" s="19"/>
    </row>
    <row r="564" spans="1:13" ht="15">
      <c r="A564" s="619"/>
      <c r="B564" s="617"/>
      <c r="C564" s="19"/>
      <c r="D564" s="19"/>
      <c r="E564" s="19"/>
      <c r="F564" s="19"/>
      <c r="G564" s="19"/>
      <c r="H564" s="19"/>
      <c r="I564" s="19"/>
      <c r="J564" s="19"/>
      <c r="K564" s="19"/>
      <c r="L564" s="19"/>
      <c r="M564" s="19"/>
    </row>
    <row r="565" spans="1:13" ht="15">
      <c r="A565" s="619"/>
      <c r="B565" s="617"/>
      <c r="C565" s="19"/>
      <c r="D565" s="19"/>
      <c r="E565" s="19"/>
      <c r="F565" s="19"/>
      <c r="G565" s="19"/>
      <c r="H565" s="19"/>
      <c r="I565" s="19"/>
      <c r="J565" s="19"/>
      <c r="K565" s="19"/>
      <c r="L565" s="19"/>
      <c r="M565" s="19"/>
    </row>
    <row r="566" spans="1:13" ht="15">
      <c r="A566" s="619"/>
      <c r="B566" s="617"/>
      <c r="C566" s="19"/>
      <c r="D566" s="19"/>
      <c r="E566" s="19"/>
      <c r="F566" s="19"/>
      <c r="G566" s="19"/>
      <c r="H566" s="19"/>
      <c r="I566" s="19"/>
      <c r="J566" s="19"/>
      <c r="K566" s="19"/>
      <c r="L566" s="19"/>
      <c r="M566" s="19"/>
    </row>
    <row r="567" spans="1:13" ht="15">
      <c r="A567" s="619"/>
      <c r="B567" s="617"/>
      <c r="C567" s="19"/>
      <c r="D567" s="19"/>
      <c r="E567" s="19"/>
      <c r="F567" s="19"/>
      <c r="G567" s="19"/>
      <c r="H567" s="19"/>
      <c r="I567" s="19"/>
      <c r="J567" s="19"/>
      <c r="K567" s="19"/>
      <c r="L567" s="19"/>
      <c r="M567" s="19"/>
    </row>
    <row r="568" spans="1:13" ht="15">
      <c r="A568" s="619"/>
      <c r="B568" s="617"/>
      <c r="C568" s="19"/>
      <c r="D568" s="19"/>
      <c r="E568" s="19"/>
      <c r="F568" s="19"/>
      <c r="G568" s="19"/>
      <c r="H568" s="19"/>
      <c r="I568" s="19"/>
      <c r="J568" s="19"/>
      <c r="K568" s="19"/>
      <c r="L568" s="19"/>
      <c r="M568" s="19"/>
    </row>
    <row r="569" spans="1:13" ht="15">
      <c r="A569" s="619"/>
      <c r="B569" s="617"/>
      <c r="C569" s="19"/>
      <c r="D569" s="19"/>
      <c r="E569" s="19"/>
      <c r="F569" s="19"/>
      <c r="G569" s="19"/>
      <c r="H569" s="19"/>
      <c r="I569" s="19"/>
      <c r="J569" s="19"/>
      <c r="K569" s="19"/>
      <c r="L569" s="19"/>
      <c r="M569" s="19"/>
    </row>
    <row r="570" spans="1:13" ht="15">
      <c r="A570" s="619"/>
      <c r="B570" s="617"/>
      <c r="C570" s="19"/>
      <c r="D570" s="19"/>
      <c r="E570" s="19"/>
      <c r="F570" s="19"/>
      <c r="G570" s="19"/>
      <c r="H570" s="19"/>
      <c r="I570" s="19"/>
      <c r="J570" s="19"/>
      <c r="K570" s="19"/>
      <c r="L570" s="19"/>
      <c r="M570" s="19"/>
    </row>
    <row r="571" spans="1:13" ht="15">
      <c r="A571" s="619"/>
      <c r="B571" s="617"/>
      <c r="C571" s="19"/>
      <c r="D571" s="19"/>
      <c r="E571" s="19"/>
      <c r="F571" s="19"/>
      <c r="G571" s="19"/>
      <c r="H571" s="19"/>
      <c r="I571" s="19"/>
      <c r="J571" s="19"/>
      <c r="K571" s="19"/>
      <c r="L571" s="19"/>
      <c r="M571" s="19"/>
    </row>
    <row r="572" spans="1:13" ht="15">
      <c r="A572" s="619"/>
      <c r="B572" s="617"/>
      <c r="C572" s="19"/>
      <c r="D572" s="19"/>
      <c r="E572" s="19"/>
      <c r="F572" s="19"/>
      <c r="G572" s="19"/>
      <c r="H572" s="19"/>
      <c r="I572" s="19"/>
      <c r="J572" s="19"/>
      <c r="K572" s="19"/>
      <c r="L572" s="19"/>
      <c r="M572" s="19"/>
    </row>
    <row r="573" spans="1:13" ht="15">
      <c r="A573" s="619"/>
      <c r="B573" s="617"/>
      <c r="C573" s="19"/>
      <c r="D573" s="19"/>
      <c r="E573" s="19"/>
      <c r="F573" s="19"/>
      <c r="G573" s="19"/>
      <c r="H573" s="19"/>
      <c r="I573" s="19"/>
      <c r="J573" s="19"/>
      <c r="K573" s="19"/>
      <c r="L573" s="19"/>
      <c r="M573" s="19"/>
    </row>
    <row r="574" spans="1:13" ht="15">
      <c r="A574" s="619"/>
      <c r="B574" s="617"/>
      <c r="C574" s="19"/>
      <c r="D574" s="19"/>
      <c r="E574" s="19"/>
      <c r="F574" s="19"/>
      <c r="G574" s="19"/>
      <c r="H574" s="19"/>
      <c r="I574" s="19"/>
      <c r="J574" s="19"/>
      <c r="K574" s="19"/>
      <c r="L574" s="19"/>
      <c r="M574" s="19"/>
    </row>
    <row r="575" spans="1:13" ht="15">
      <c r="A575" s="619"/>
      <c r="B575" s="617"/>
      <c r="C575" s="19"/>
      <c r="D575" s="19"/>
      <c r="E575" s="19"/>
      <c r="F575" s="19"/>
      <c r="G575" s="19"/>
      <c r="H575" s="19"/>
      <c r="I575" s="19"/>
      <c r="J575" s="19"/>
      <c r="K575" s="19"/>
      <c r="L575" s="19"/>
      <c r="M575" s="19"/>
    </row>
    <row r="576" spans="1:13" ht="15">
      <c r="A576" s="619"/>
      <c r="B576" s="617"/>
      <c r="C576" s="19"/>
      <c r="D576" s="19"/>
      <c r="E576" s="19"/>
      <c r="F576" s="19"/>
      <c r="G576" s="19"/>
      <c r="H576" s="19"/>
      <c r="I576" s="19"/>
      <c r="J576" s="19"/>
      <c r="K576" s="19"/>
      <c r="L576" s="19"/>
      <c r="M576" s="19"/>
    </row>
    <row r="577" spans="1:13" ht="15">
      <c r="A577" s="619"/>
      <c r="B577" s="617"/>
      <c r="C577" s="19"/>
      <c r="D577" s="19"/>
      <c r="E577" s="19"/>
      <c r="F577" s="19"/>
      <c r="G577" s="19"/>
      <c r="H577" s="19"/>
      <c r="I577" s="19"/>
      <c r="J577" s="19"/>
      <c r="K577" s="19"/>
      <c r="L577" s="19"/>
      <c r="M577" s="19"/>
    </row>
    <row r="578" spans="1:13" ht="15">
      <c r="A578" s="619"/>
      <c r="B578" s="617"/>
      <c r="C578" s="19"/>
      <c r="D578" s="19"/>
      <c r="E578" s="19"/>
      <c r="F578" s="19"/>
      <c r="G578" s="19"/>
      <c r="H578" s="19"/>
      <c r="I578" s="19"/>
      <c r="J578" s="19"/>
      <c r="K578" s="19"/>
      <c r="L578" s="19"/>
      <c r="M578" s="19"/>
    </row>
    <row r="579" spans="1:13" ht="15">
      <c r="A579" s="619"/>
      <c r="B579" s="617"/>
      <c r="C579" s="19"/>
      <c r="D579" s="19"/>
      <c r="E579" s="19"/>
      <c r="F579" s="19"/>
      <c r="G579" s="19"/>
      <c r="H579" s="19"/>
      <c r="I579" s="19"/>
      <c r="J579" s="19"/>
      <c r="K579" s="19"/>
      <c r="L579" s="19"/>
      <c r="M579" s="19"/>
    </row>
    <row r="580" spans="1:13" ht="15">
      <c r="A580" s="619"/>
      <c r="B580" s="617"/>
      <c r="C580" s="19"/>
      <c r="D580" s="19"/>
      <c r="E580" s="19"/>
      <c r="F580" s="19"/>
      <c r="G580" s="19"/>
      <c r="H580" s="19"/>
      <c r="I580" s="19"/>
      <c r="J580" s="19"/>
      <c r="K580" s="19"/>
      <c r="L580" s="19"/>
      <c r="M580" s="19"/>
    </row>
    <row r="581" spans="1:13" ht="15">
      <c r="A581" s="619"/>
      <c r="B581" s="617"/>
      <c r="C581" s="19"/>
      <c r="D581" s="19"/>
      <c r="E581" s="19"/>
      <c r="F581" s="19"/>
      <c r="G581" s="19"/>
      <c r="H581" s="19"/>
      <c r="I581" s="19"/>
      <c r="J581" s="19"/>
      <c r="K581" s="19"/>
      <c r="L581" s="19"/>
      <c r="M581" s="19"/>
    </row>
    <row r="582" spans="1:13" ht="15">
      <c r="A582" s="619"/>
      <c r="B582" s="617"/>
      <c r="C582" s="19"/>
      <c r="D582" s="19"/>
      <c r="E582" s="19"/>
      <c r="F582" s="19"/>
      <c r="G582" s="19"/>
      <c r="H582" s="19"/>
      <c r="I582" s="19"/>
      <c r="J582" s="19"/>
      <c r="K582" s="19"/>
      <c r="L582" s="19"/>
      <c r="M582" s="19"/>
    </row>
    <row r="583" spans="1:13" ht="15">
      <c r="A583" s="619"/>
      <c r="B583" s="617"/>
      <c r="C583" s="19"/>
      <c r="D583" s="19"/>
      <c r="E583" s="19"/>
      <c r="F583" s="19"/>
      <c r="G583" s="19"/>
      <c r="H583" s="19"/>
      <c r="I583" s="19"/>
      <c r="J583" s="19"/>
      <c r="K583" s="19"/>
      <c r="L583" s="19"/>
      <c r="M583" s="19"/>
    </row>
    <row r="584" spans="1:13" ht="15">
      <c r="A584" s="619"/>
      <c r="B584" s="617"/>
      <c r="C584" s="19"/>
      <c r="D584" s="19"/>
      <c r="E584" s="19"/>
      <c r="F584" s="19"/>
      <c r="G584" s="19"/>
      <c r="H584" s="19"/>
      <c r="I584" s="19"/>
      <c r="J584" s="19"/>
      <c r="K584" s="19"/>
      <c r="L584" s="19"/>
      <c r="M584" s="19"/>
    </row>
    <row r="585" spans="1:13" ht="15">
      <c r="A585" s="619"/>
      <c r="B585" s="617"/>
      <c r="C585" s="19"/>
      <c r="D585" s="19"/>
      <c r="E585" s="19"/>
      <c r="F585" s="19"/>
      <c r="G585" s="19"/>
      <c r="H585" s="19"/>
      <c r="I585" s="19"/>
      <c r="J585" s="19"/>
      <c r="K585" s="19"/>
      <c r="L585" s="19"/>
      <c r="M585" s="19"/>
    </row>
    <row r="586" spans="1:13" ht="15">
      <c r="A586" s="619"/>
      <c r="B586" s="617"/>
      <c r="C586" s="19"/>
      <c r="D586" s="19"/>
      <c r="E586" s="19"/>
      <c r="F586" s="19"/>
      <c r="G586" s="19"/>
      <c r="H586" s="19"/>
      <c r="I586" s="19"/>
      <c r="J586" s="19"/>
      <c r="K586" s="19"/>
      <c r="L586" s="19"/>
      <c r="M586" s="19"/>
    </row>
    <row r="587" spans="1:13" ht="15">
      <c r="A587" s="619"/>
      <c r="B587" s="617"/>
      <c r="C587" s="19"/>
      <c r="D587" s="19"/>
      <c r="E587" s="19"/>
      <c r="F587" s="19"/>
      <c r="G587" s="19"/>
      <c r="H587" s="19"/>
      <c r="I587" s="19"/>
      <c r="J587" s="19"/>
      <c r="K587" s="19"/>
      <c r="L587" s="19"/>
      <c r="M587" s="19"/>
    </row>
    <row r="588" spans="1:13" ht="15">
      <c r="A588" s="619"/>
      <c r="B588" s="617"/>
      <c r="C588" s="19"/>
      <c r="D588" s="19"/>
      <c r="E588" s="19"/>
      <c r="F588" s="19"/>
      <c r="G588" s="19"/>
      <c r="H588" s="19"/>
      <c r="I588" s="19"/>
      <c r="J588" s="19"/>
      <c r="K588" s="19"/>
      <c r="L588" s="19"/>
      <c r="M588" s="19"/>
    </row>
    <row r="589" spans="1:13" ht="15">
      <c r="A589" s="619"/>
      <c r="B589" s="617"/>
      <c r="C589" s="19"/>
      <c r="D589" s="19"/>
      <c r="E589" s="19"/>
      <c r="F589" s="19"/>
      <c r="G589" s="19"/>
      <c r="H589" s="19"/>
      <c r="I589" s="19"/>
      <c r="J589" s="19"/>
      <c r="K589" s="19"/>
      <c r="L589" s="19"/>
      <c r="M589" s="19"/>
    </row>
    <row r="590" spans="1:13" ht="15">
      <c r="A590" s="619"/>
      <c r="B590" s="617"/>
      <c r="C590" s="19"/>
      <c r="D590" s="19"/>
      <c r="E590" s="19"/>
      <c r="F590" s="19"/>
      <c r="G590" s="19"/>
      <c r="H590" s="19"/>
      <c r="I590" s="19"/>
      <c r="J590" s="19"/>
      <c r="K590" s="19"/>
      <c r="L590" s="19"/>
      <c r="M590" s="19"/>
    </row>
    <row r="591" spans="1:13" ht="15">
      <c r="A591" s="619"/>
      <c r="B591" s="617"/>
      <c r="C591" s="19"/>
      <c r="D591" s="19"/>
      <c r="E591" s="19"/>
      <c r="F591" s="19"/>
      <c r="G591" s="19"/>
      <c r="H591" s="19"/>
      <c r="I591" s="19"/>
      <c r="J591" s="19"/>
      <c r="K591" s="19"/>
      <c r="L591" s="19"/>
      <c r="M591" s="19"/>
    </row>
    <row r="592" spans="1:13" ht="15">
      <c r="A592" s="619"/>
      <c r="B592" s="617"/>
      <c r="C592" s="19"/>
      <c r="D592" s="19"/>
      <c r="E592" s="19"/>
      <c r="F592" s="19"/>
      <c r="G592" s="19"/>
      <c r="H592" s="19"/>
      <c r="I592" s="19"/>
      <c r="J592" s="19"/>
      <c r="K592" s="19"/>
      <c r="L592" s="19"/>
      <c r="M592" s="19"/>
    </row>
    <row r="593" spans="1:13" ht="15">
      <c r="A593" s="619"/>
      <c r="B593" s="617"/>
      <c r="C593" s="19"/>
      <c r="D593" s="19"/>
      <c r="E593" s="19"/>
      <c r="F593" s="19"/>
      <c r="G593" s="19"/>
      <c r="H593" s="19"/>
      <c r="I593" s="19"/>
      <c r="J593" s="19"/>
      <c r="K593" s="19"/>
      <c r="L593" s="19"/>
      <c r="M593" s="19"/>
    </row>
    <row r="594" spans="1:13" ht="15">
      <c r="A594" s="619"/>
      <c r="B594" s="617"/>
      <c r="C594" s="19"/>
      <c r="D594" s="19"/>
      <c r="E594" s="19"/>
      <c r="F594" s="19"/>
      <c r="G594" s="19"/>
      <c r="H594" s="19"/>
      <c r="I594" s="19"/>
      <c r="J594" s="19"/>
      <c r="K594" s="19"/>
      <c r="L594" s="19"/>
      <c r="M594" s="19"/>
    </row>
    <row r="595" spans="1:13" ht="15">
      <c r="A595" s="619"/>
      <c r="B595" s="617"/>
      <c r="C595" s="19"/>
      <c r="D595" s="19"/>
      <c r="E595" s="19"/>
      <c r="F595" s="19"/>
      <c r="G595" s="19"/>
      <c r="H595" s="19"/>
      <c r="I595" s="19"/>
      <c r="J595" s="19"/>
      <c r="K595" s="19"/>
      <c r="L595" s="19"/>
      <c r="M595" s="19"/>
    </row>
    <row r="596" spans="1:13" ht="15">
      <c r="A596" s="619"/>
      <c r="B596" s="617"/>
      <c r="C596" s="19"/>
      <c r="D596" s="19"/>
      <c r="E596" s="19"/>
      <c r="F596" s="19"/>
      <c r="G596" s="19"/>
      <c r="H596" s="19"/>
      <c r="I596" s="19"/>
      <c r="J596" s="19"/>
      <c r="K596" s="19"/>
      <c r="L596" s="19"/>
      <c r="M596" s="19"/>
    </row>
    <row r="597" spans="1:13" ht="15">
      <c r="A597" s="619"/>
      <c r="B597" s="617"/>
      <c r="C597" s="19"/>
      <c r="D597" s="19"/>
      <c r="E597" s="19"/>
      <c r="F597" s="19"/>
      <c r="G597" s="19"/>
      <c r="H597" s="19"/>
      <c r="I597" s="19"/>
      <c r="J597" s="19"/>
      <c r="K597" s="19"/>
      <c r="L597" s="19"/>
      <c r="M597" s="19"/>
    </row>
    <row r="598" spans="1:13" ht="15">
      <c r="A598" s="619"/>
      <c r="B598" s="617"/>
      <c r="C598" s="19"/>
      <c r="D598" s="19"/>
      <c r="E598" s="19"/>
      <c r="F598" s="19"/>
      <c r="G598" s="19"/>
      <c r="H598" s="19"/>
      <c r="I598" s="19"/>
      <c r="J598" s="19"/>
      <c r="K598" s="19"/>
      <c r="L598" s="19"/>
      <c r="M598" s="19"/>
    </row>
    <row r="599" spans="1:13" ht="15">
      <c r="A599" s="619"/>
      <c r="B599" s="617"/>
      <c r="C599" s="19"/>
      <c r="D599" s="19"/>
      <c r="E599" s="19"/>
      <c r="F599" s="19"/>
      <c r="G599" s="19"/>
      <c r="H599" s="19"/>
      <c r="I599" s="19"/>
      <c r="J599" s="19"/>
      <c r="K599" s="19"/>
      <c r="L599" s="19"/>
      <c r="M599" s="19"/>
    </row>
    <row r="600" spans="1:13" ht="15">
      <c r="A600" s="619"/>
      <c r="B600" s="617"/>
      <c r="C600" s="19"/>
      <c r="D600" s="19"/>
      <c r="E600" s="19"/>
      <c r="F600" s="19"/>
      <c r="G600" s="19"/>
      <c r="H600" s="19"/>
      <c r="I600" s="19"/>
      <c r="J600" s="19"/>
      <c r="K600" s="19"/>
      <c r="L600" s="19"/>
      <c r="M600" s="19"/>
    </row>
    <row r="601" spans="1:13" ht="15">
      <c r="A601" s="619"/>
      <c r="B601" s="617"/>
      <c r="C601" s="19"/>
      <c r="D601" s="19"/>
      <c r="E601" s="19"/>
      <c r="F601" s="19"/>
      <c r="G601" s="19"/>
      <c r="H601" s="19"/>
      <c r="I601" s="19"/>
      <c r="J601" s="19"/>
      <c r="K601" s="19"/>
      <c r="L601" s="19"/>
      <c r="M601" s="19"/>
    </row>
    <row r="602" spans="1:13" ht="15">
      <c r="A602" s="619"/>
      <c r="B602" s="617"/>
      <c r="C602" s="19"/>
      <c r="D602" s="19"/>
      <c r="E602" s="19"/>
      <c r="F602" s="19"/>
      <c r="G602" s="19"/>
      <c r="H602" s="19"/>
      <c r="I602" s="19"/>
      <c r="J602" s="19"/>
      <c r="K602" s="19"/>
      <c r="L602" s="19"/>
      <c r="M602" s="19"/>
    </row>
    <row r="603" spans="1:13" ht="15">
      <c r="A603" s="619"/>
      <c r="B603" s="617"/>
      <c r="C603" s="19"/>
      <c r="D603" s="19"/>
      <c r="E603" s="19"/>
      <c r="F603" s="19"/>
      <c r="G603" s="19"/>
      <c r="H603" s="19"/>
      <c r="I603" s="19"/>
      <c r="J603" s="19"/>
      <c r="K603" s="19"/>
      <c r="L603" s="19"/>
      <c r="M603" s="19"/>
    </row>
    <row r="604" spans="1:13" ht="15">
      <c r="A604" s="619"/>
      <c r="B604" s="617"/>
      <c r="C604" s="19"/>
      <c r="D604" s="19"/>
      <c r="E604" s="19"/>
      <c r="F604" s="19"/>
      <c r="G604" s="19"/>
      <c r="H604" s="19"/>
      <c r="I604" s="19"/>
      <c r="J604" s="19"/>
      <c r="K604" s="19"/>
      <c r="L604" s="19"/>
      <c r="M604" s="19"/>
    </row>
    <row r="605" spans="1:13" ht="15">
      <c r="A605" s="619"/>
      <c r="B605" s="617"/>
      <c r="C605" s="19"/>
      <c r="D605" s="19"/>
      <c r="E605" s="19"/>
      <c r="F605" s="19"/>
      <c r="G605" s="19"/>
      <c r="H605" s="19"/>
      <c r="I605" s="19"/>
      <c r="J605" s="19"/>
      <c r="K605" s="19"/>
      <c r="L605" s="19"/>
      <c r="M605" s="19"/>
    </row>
    <row r="606" spans="1:13" ht="15">
      <c r="A606" s="619"/>
      <c r="B606" s="617"/>
      <c r="C606" s="19"/>
      <c r="D606" s="19"/>
      <c r="E606" s="19"/>
      <c r="F606" s="19"/>
      <c r="G606" s="19"/>
      <c r="H606" s="19"/>
      <c r="I606" s="19"/>
      <c r="J606" s="19"/>
      <c r="K606" s="19"/>
      <c r="L606" s="19"/>
      <c r="M606" s="19"/>
    </row>
    <row r="607" spans="1:13" ht="15">
      <c r="A607" s="619"/>
      <c r="B607" s="617"/>
      <c r="C607" s="19"/>
      <c r="D607" s="19"/>
      <c r="E607" s="19"/>
      <c r="F607" s="19"/>
      <c r="G607" s="19"/>
      <c r="H607" s="19"/>
      <c r="I607" s="19"/>
      <c r="J607" s="19"/>
      <c r="K607" s="19"/>
      <c r="L607" s="19"/>
      <c r="M607" s="19"/>
    </row>
    <row r="608" spans="1:13" ht="15">
      <c r="A608" s="619"/>
      <c r="B608" s="617"/>
      <c r="C608" s="19"/>
      <c r="D608" s="19"/>
      <c r="E608" s="19"/>
      <c r="F608" s="19"/>
      <c r="G608" s="19"/>
      <c r="H608" s="19"/>
      <c r="I608" s="19"/>
      <c r="J608" s="19"/>
      <c r="K608" s="19"/>
      <c r="L608" s="19"/>
      <c r="M608" s="19"/>
    </row>
    <row r="609" spans="1:13" ht="15">
      <c r="A609" s="619"/>
      <c r="B609" s="617"/>
      <c r="C609" s="19"/>
      <c r="D609" s="19"/>
      <c r="E609" s="19"/>
      <c r="F609" s="19"/>
      <c r="G609" s="19"/>
      <c r="H609" s="19"/>
      <c r="I609" s="19"/>
      <c r="J609" s="19"/>
      <c r="K609" s="19"/>
      <c r="L609" s="19"/>
      <c r="M609" s="19"/>
    </row>
    <row r="610" spans="1:13" ht="15">
      <c r="A610" s="619"/>
      <c r="B610" s="617"/>
      <c r="C610" s="19"/>
      <c r="D610" s="19"/>
      <c r="E610" s="19"/>
      <c r="F610" s="19"/>
      <c r="G610" s="19"/>
      <c r="H610" s="19"/>
      <c r="I610" s="19"/>
      <c r="J610" s="19"/>
      <c r="K610" s="19"/>
      <c r="L610" s="19"/>
      <c r="M610" s="19"/>
    </row>
    <row r="611" spans="1:13" ht="15">
      <c r="A611" s="619"/>
      <c r="B611" s="617"/>
      <c r="C611" s="19"/>
      <c r="D611" s="19"/>
      <c r="E611" s="19"/>
      <c r="F611" s="19"/>
      <c r="G611" s="19"/>
      <c r="H611" s="19"/>
      <c r="I611" s="19"/>
      <c r="J611" s="19"/>
      <c r="K611" s="19"/>
      <c r="L611" s="19"/>
      <c r="M611" s="19"/>
    </row>
    <row r="612" spans="1:13" ht="15">
      <c r="A612" s="619"/>
      <c r="B612" s="617"/>
      <c r="C612" s="19"/>
      <c r="D612" s="19"/>
      <c r="E612" s="19"/>
      <c r="F612" s="19"/>
      <c r="G612" s="19"/>
      <c r="H612" s="19"/>
      <c r="I612" s="19"/>
      <c r="J612" s="19"/>
      <c r="K612" s="19"/>
      <c r="L612" s="19"/>
      <c r="M612" s="19"/>
    </row>
    <row r="613" spans="1:13" ht="15">
      <c r="A613" s="619"/>
      <c r="B613" s="617"/>
      <c r="C613" s="19"/>
      <c r="D613" s="19"/>
      <c r="E613" s="19"/>
      <c r="F613" s="19"/>
      <c r="G613" s="19"/>
      <c r="H613" s="19"/>
      <c r="I613" s="19"/>
      <c r="J613" s="19"/>
      <c r="K613" s="19"/>
      <c r="L613" s="19"/>
      <c r="M613" s="19"/>
    </row>
    <row r="614" spans="1:13" ht="15">
      <c r="A614" s="619"/>
      <c r="B614" s="617"/>
      <c r="C614" s="19"/>
      <c r="D614" s="19"/>
      <c r="E614" s="19"/>
      <c r="F614" s="19"/>
      <c r="G614" s="19"/>
      <c r="H614" s="19"/>
      <c r="I614" s="19"/>
      <c r="J614" s="19"/>
      <c r="K614" s="19"/>
      <c r="L614" s="19"/>
      <c r="M614" s="19"/>
    </row>
    <row r="615" spans="1:13" ht="15">
      <c r="A615" s="619"/>
      <c r="B615" s="617"/>
      <c r="C615" s="19"/>
      <c r="D615" s="19"/>
      <c r="E615" s="19"/>
      <c r="F615" s="19"/>
      <c r="G615" s="19"/>
      <c r="H615" s="19"/>
      <c r="I615" s="19"/>
      <c r="J615" s="19"/>
      <c r="K615" s="19"/>
      <c r="L615" s="19"/>
      <c r="M615" s="19"/>
    </row>
    <row r="616" spans="1:13" ht="15">
      <c r="A616" s="619"/>
      <c r="B616" s="617"/>
      <c r="C616" s="19"/>
      <c r="D616" s="19"/>
      <c r="E616" s="19"/>
      <c r="F616" s="19"/>
      <c r="G616" s="19"/>
      <c r="H616" s="19"/>
      <c r="I616" s="19"/>
      <c r="J616" s="19"/>
      <c r="K616" s="19"/>
      <c r="L616" s="19"/>
      <c r="M616" s="19"/>
    </row>
    <row r="617" spans="1:13" ht="15">
      <c r="A617" s="619"/>
      <c r="B617" s="617"/>
      <c r="C617" s="19"/>
      <c r="D617" s="19"/>
      <c r="E617" s="19"/>
      <c r="F617" s="19"/>
      <c r="G617" s="19"/>
      <c r="H617" s="19"/>
      <c r="I617" s="19"/>
      <c r="J617" s="19"/>
      <c r="K617" s="19"/>
      <c r="L617" s="19"/>
      <c r="M617" s="19"/>
    </row>
    <row r="618" spans="1:13" ht="15">
      <c r="A618" s="619"/>
      <c r="B618" s="617"/>
      <c r="C618" s="19"/>
      <c r="D618" s="19"/>
      <c r="E618" s="19"/>
      <c r="F618" s="19"/>
      <c r="G618" s="19"/>
      <c r="H618" s="19"/>
      <c r="I618" s="19"/>
      <c r="J618" s="19"/>
      <c r="K618" s="19"/>
      <c r="L618" s="19"/>
      <c r="M618" s="19"/>
    </row>
    <row r="619" spans="1:13" ht="15">
      <c r="A619" s="619"/>
      <c r="B619" s="617"/>
      <c r="C619" s="19"/>
      <c r="D619" s="19"/>
      <c r="E619" s="19"/>
      <c r="F619" s="19"/>
      <c r="G619" s="19"/>
      <c r="H619" s="19"/>
      <c r="I619" s="19"/>
      <c r="J619" s="19"/>
      <c r="K619" s="19"/>
      <c r="L619" s="19"/>
      <c r="M619" s="19"/>
    </row>
    <row r="620" spans="1:13" ht="15">
      <c r="A620" s="619"/>
      <c r="B620" s="617"/>
      <c r="C620" s="19"/>
      <c r="D620" s="19"/>
      <c r="E620" s="19"/>
      <c r="F620" s="19"/>
      <c r="G620" s="19"/>
      <c r="H620" s="19"/>
      <c r="I620" s="19"/>
      <c r="J620" s="19"/>
      <c r="K620" s="19"/>
      <c r="L620" s="19"/>
      <c r="M620" s="19"/>
    </row>
    <row r="621" spans="1:13" ht="15">
      <c r="A621" s="619"/>
      <c r="B621" s="617"/>
      <c r="C621" s="19"/>
      <c r="D621" s="19"/>
      <c r="E621" s="19"/>
      <c r="F621" s="19"/>
      <c r="G621" s="19"/>
      <c r="H621" s="19"/>
      <c r="I621" s="19"/>
      <c r="J621" s="19"/>
      <c r="K621" s="19"/>
      <c r="L621" s="19"/>
      <c r="M621" s="19"/>
    </row>
    <row r="622" spans="1:13" ht="15">
      <c r="A622" s="619"/>
      <c r="B622" s="617"/>
      <c r="C622" s="19"/>
      <c r="D622" s="19"/>
      <c r="E622" s="19"/>
      <c r="F622" s="19"/>
      <c r="G622" s="19"/>
      <c r="H622" s="19"/>
      <c r="I622" s="19"/>
      <c r="J622" s="19"/>
      <c r="K622" s="19"/>
      <c r="L622" s="19"/>
      <c r="M622" s="19"/>
    </row>
    <row r="623" spans="1:13" ht="15">
      <c r="A623" s="619"/>
      <c r="B623" s="617"/>
      <c r="C623" s="19"/>
      <c r="D623" s="19"/>
      <c r="E623" s="19"/>
      <c r="F623" s="19"/>
      <c r="G623" s="19"/>
      <c r="H623" s="19"/>
      <c r="I623" s="19"/>
      <c r="J623" s="19"/>
      <c r="K623" s="19"/>
      <c r="L623" s="19"/>
      <c r="M623" s="19"/>
    </row>
    <row r="624" spans="1:13" ht="15">
      <c r="A624" s="619"/>
      <c r="B624" s="617"/>
      <c r="C624" s="19"/>
      <c r="D624" s="19"/>
      <c r="E624" s="19"/>
      <c r="F624" s="19"/>
      <c r="G624" s="19"/>
      <c r="H624" s="19"/>
      <c r="I624" s="19"/>
      <c r="J624" s="19"/>
      <c r="K624" s="19"/>
      <c r="L624" s="19"/>
      <c r="M624" s="19"/>
    </row>
    <row r="625" spans="1:13" ht="15">
      <c r="A625" s="619"/>
      <c r="B625" s="617"/>
      <c r="C625" s="19"/>
      <c r="D625" s="19"/>
      <c r="E625" s="19"/>
      <c r="F625" s="19"/>
      <c r="G625" s="19"/>
      <c r="H625" s="19"/>
      <c r="I625" s="19"/>
      <c r="J625" s="19"/>
      <c r="K625" s="19"/>
      <c r="L625" s="19"/>
      <c r="M625" s="19"/>
    </row>
    <row r="626" spans="1:13" ht="15">
      <c r="A626" s="619"/>
      <c r="B626" s="617"/>
      <c r="C626" s="19"/>
      <c r="D626" s="19"/>
      <c r="E626" s="19"/>
      <c r="F626" s="19"/>
      <c r="G626" s="19"/>
      <c r="H626" s="19"/>
      <c r="I626" s="19"/>
      <c r="J626" s="19"/>
      <c r="K626" s="19"/>
      <c r="L626" s="19"/>
      <c r="M626" s="19"/>
    </row>
    <row r="627" spans="1:13" ht="15">
      <c r="A627" s="619"/>
      <c r="B627" s="617"/>
      <c r="C627" s="19"/>
      <c r="D627" s="19"/>
      <c r="E627" s="19"/>
      <c r="F627" s="19"/>
      <c r="G627" s="19"/>
      <c r="H627" s="19"/>
      <c r="I627" s="19"/>
      <c r="J627" s="19"/>
      <c r="K627" s="19"/>
      <c r="L627" s="19"/>
      <c r="M627" s="19"/>
    </row>
    <row r="628" spans="1:13" ht="15">
      <c r="A628" s="619"/>
      <c r="B628" s="617"/>
      <c r="C628" s="19"/>
      <c r="D628" s="19"/>
      <c r="E628" s="19"/>
      <c r="F628" s="19"/>
      <c r="G628" s="19"/>
      <c r="H628" s="19"/>
      <c r="I628" s="19"/>
      <c r="J628" s="19"/>
      <c r="K628" s="19"/>
      <c r="L628" s="19"/>
      <c r="M628" s="19"/>
    </row>
    <row r="629" spans="1:13" ht="15">
      <c r="A629" s="619"/>
      <c r="B629" s="617"/>
      <c r="C629" s="19"/>
      <c r="D629" s="19"/>
      <c r="E629" s="19"/>
      <c r="F629" s="19"/>
      <c r="G629" s="19"/>
      <c r="H629" s="19"/>
      <c r="I629" s="19"/>
      <c r="J629" s="19"/>
      <c r="K629" s="19"/>
      <c r="L629" s="19"/>
      <c r="M629" s="19"/>
    </row>
    <row r="630" spans="1:13" ht="15">
      <c r="A630" s="619"/>
      <c r="B630" s="617"/>
      <c r="C630" s="19"/>
      <c r="D630" s="19"/>
      <c r="E630" s="19"/>
      <c r="F630" s="19"/>
      <c r="G630" s="19"/>
      <c r="H630" s="19"/>
      <c r="I630" s="19"/>
      <c r="J630" s="19"/>
      <c r="K630" s="19"/>
      <c r="L630" s="19"/>
      <c r="M630" s="19"/>
    </row>
    <row r="631" spans="1:13" ht="15">
      <c r="A631" s="619"/>
      <c r="B631" s="617"/>
      <c r="C631" s="19"/>
      <c r="D631" s="19"/>
      <c r="E631" s="19"/>
      <c r="F631" s="19"/>
      <c r="G631" s="19"/>
      <c r="H631" s="19"/>
      <c r="I631" s="19"/>
      <c r="J631" s="19"/>
      <c r="K631" s="19"/>
      <c r="L631" s="19"/>
      <c r="M631" s="19"/>
    </row>
    <row r="632" spans="1:13" ht="15">
      <c r="A632" s="619"/>
      <c r="B632" s="617"/>
      <c r="C632" s="19"/>
      <c r="D632" s="19"/>
      <c r="E632" s="19"/>
      <c r="F632" s="19"/>
      <c r="G632" s="19"/>
      <c r="H632" s="19"/>
      <c r="I632" s="19"/>
      <c r="J632" s="19"/>
      <c r="K632" s="19"/>
      <c r="L632" s="19"/>
      <c r="M632" s="19"/>
    </row>
    <row r="633" spans="1:13" ht="15">
      <c r="A633" s="619"/>
      <c r="B633" s="617"/>
      <c r="C633" s="19"/>
      <c r="D633" s="19"/>
      <c r="E633" s="19"/>
      <c r="F633" s="19"/>
      <c r="G633" s="19"/>
      <c r="H633" s="19"/>
      <c r="I633" s="19"/>
      <c r="J633" s="19"/>
      <c r="K633" s="19"/>
      <c r="L633" s="19"/>
      <c r="M633" s="19"/>
    </row>
    <row r="634" spans="1:13" ht="15">
      <c r="A634" s="619"/>
      <c r="B634" s="617"/>
      <c r="C634" s="19"/>
      <c r="D634" s="19"/>
      <c r="E634" s="19"/>
      <c r="F634" s="19"/>
      <c r="G634" s="19"/>
      <c r="H634" s="19"/>
      <c r="I634" s="19"/>
      <c r="J634" s="19"/>
      <c r="K634" s="19"/>
      <c r="L634" s="19"/>
      <c r="M634" s="19"/>
    </row>
    <row r="635" spans="1:13" ht="15">
      <c r="A635" s="619"/>
      <c r="B635" s="617"/>
      <c r="C635" s="19"/>
      <c r="D635" s="19"/>
      <c r="E635" s="19"/>
      <c r="F635" s="19"/>
      <c r="G635" s="19"/>
      <c r="H635" s="19"/>
      <c r="I635" s="19"/>
      <c r="J635" s="19"/>
      <c r="K635" s="19"/>
      <c r="L635" s="19"/>
      <c r="M635" s="19"/>
    </row>
    <row r="636" spans="1:13" ht="15">
      <c r="A636" s="619"/>
      <c r="B636" s="617"/>
      <c r="C636" s="19"/>
      <c r="D636" s="19"/>
      <c r="E636" s="19"/>
      <c r="F636" s="19"/>
      <c r="G636" s="19"/>
      <c r="H636" s="19"/>
      <c r="I636" s="19"/>
      <c r="J636" s="19"/>
      <c r="K636" s="19"/>
      <c r="L636" s="19"/>
      <c r="M636" s="19"/>
    </row>
    <row r="637" spans="1:13" ht="15">
      <c r="A637" s="619"/>
      <c r="B637" s="617"/>
      <c r="C637" s="19"/>
      <c r="D637" s="19"/>
      <c r="E637" s="19"/>
      <c r="F637" s="19"/>
      <c r="G637" s="19"/>
      <c r="H637" s="19"/>
      <c r="I637" s="19"/>
      <c r="J637" s="19"/>
      <c r="K637" s="19"/>
      <c r="L637" s="19"/>
      <c r="M637" s="19"/>
    </row>
    <row r="638" spans="1:13" ht="15">
      <c r="A638" s="619"/>
      <c r="B638" s="617"/>
      <c r="C638" s="19"/>
      <c r="D638" s="19"/>
      <c r="E638" s="19"/>
      <c r="F638" s="19"/>
      <c r="G638" s="19"/>
      <c r="H638" s="19"/>
      <c r="I638" s="19"/>
      <c r="J638" s="19"/>
      <c r="K638" s="19"/>
      <c r="L638" s="19"/>
      <c r="M638" s="19"/>
    </row>
    <row r="639" spans="1:13" ht="15">
      <c r="A639" s="619"/>
      <c r="B639" s="617"/>
      <c r="C639" s="19"/>
      <c r="D639" s="19"/>
      <c r="E639" s="19"/>
      <c r="F639" s="19"/>
      <c r="G639" s="19"/>
      <c r="H639" s="19"/>
      <c r="I639" s="19"/>
      <c r="J639" s="19"/>
      <c r="K639" s="19"/>
      <c r="L639" s="19"/>
      <c r="M639" s="19"/>
    </row>
    <row r="640" spans="1:13" ht="15">
      <c r="A640" s="619"/>
      <c r="B640" s="617"/>
      <c r="C640" s="19"/>
      <c r="D640" s="19"/>
      <c r="E640" s="19"/>
      <c r="F640" s="19"/>
      <c r="G640" s="19"/>
      <c r="H640" s="19"/>
      <c r="I640" s="19"/>
      <c r="J640" s="19"/>
      <c r="K640" s="19"/>
      <c r="L640" s="19"/>
      <c r="M640" s="19"/>
    </row>
    <row r="641" spans="1:13" ht="15">
      <c r="A641" s="619"/>
      <c r="B641" s="617"/>
      <c r="C641" s="19"/>
      <c r="D641" s="19"/>
      <c r="E641" s="19"/>
      <c r="F641" s="19"/>
      <c r="G641" s="19"/>
      <c r="H641" s="19"/>
      <c r="I641" s="19"/>
      <c r="J641" s="19"/>
      <c r="K641" s="19"/>
      <c r="L641" s="19"/>
      <c r="M641" s="19"/>
    </row>
    <row r="642" spans="1:13" ht="15">
      <c r="A642" s="619"/>
      <c r="B642" s="617"/>
      <c r="C642" s="19"/>
      <c r="D642" s="19"/>
      <c r="E642" s="19"/>
      <c r="F642" s="19"/>
      <c r="G642" s="19"/>
      <c r="H642" s="19"/>
      <c r="I642" s="19"/>
      <c r="J642" s="19"/>
      <c r="K642" s="19"/>
      <c r="L642" s="19"/>
      <c r="M642" s="19"/>
    </row>
    <row r="643" spans="1:13" ht="15">
      <c r="A643" s="619"/>
      <c r="B643" s="617"/>
      <c r="C643" s="19"/>
      <c r="D643" s="19"/>
      <c r="E643" s="19"/>
      <c r="F643" s="19"/>
      <c r="G643" s="19"/>
      <c r="H643" s="19"/>
      <c r="I643" s="19"/>
      <c r="J643" s="19"/>
      <c r="K643" s="19"/>
      <c r="L643" s="19"/>
      <c r="M643" s="19"/>
    </row>
    <row r="644" spans="1:13" ht="15">
      <c r="A644" s="619"/>
      <c r="B644" s="617"/>
      <c r="C644" s="19"/>
      <c r="D644" s="19"/>
      <c r="E644" s="19"/>
      <c r="F644" s="19"/>
      <c r="G644" s="19"/>
      <c r="H644" s="19"/>
      <c r="I644" s="19"/>
      <c r="J644" s="19"/>
      <c r="K644" s="19"/>
      <c r="L644" s="19"/>
      <c r="M644" s="19"/>
    </row>
    <row r="645" spans="1:13" ht="15">
      <c r="A645" s="619"/>
      <c r="B645" s="617"/>
      <c r="C645" s="19"/>
      <c r="D645" s="19"/>
      <c r="E645" s="19"/>
      <c r="F645" s="19"/>
      <c r="G645" s="19"/>
      <c r="H645" s="19"/>
      <c r="I645" s="19"/>
      <c r="J645" s="19"/>
      <c r="K645" s="19"/>
      <c r="L645" s="19"/>
      <c r="M645" s="19"/>
    </row>
    <row r="646" spans="1:13" ht="15">
      <c r="A646" s="619"/>
      <c r="B646" s="617"/>
      <c r="C646" s="19"/>
      <c r="D646" s="19"/>
      <c r="E646" s="19"/>
      <c r="F646" s="19"/>
      <c r="G646" s="19"/>
      <c r="H646" s="19"/>
      <c r="I646" s="19"/>
      <c r="J646" s="19"/>
      <c r="K646" s="19"/>
      <c r="L646" s="19"/>
      <c r="M646" s="19"/>
    </row>
    <row r="647" spans="1:13" ht="15">
      <c r="A647" s="619"/>
      <c r="B647" s="617"/>
      <c r="C647" s="19"/>
      <c r="D647" s="19"/>
      <c r="E647" s="19"/>
      <c r="F647" s="19"/>
      <c r="G647" s="19"/>
      <c r="H647" s="19"/>
      <c r="I647" s="19"/>
      <c r="J647" s="19"/>
      <c r="K647" s="19"/>
      <c r="L647" s="19"/>
      <c r="M647" s="19"/>
    </row>
    <row r="648" spans="1:13" ht="15">
      <c r="A648" s="619"/>
      <c r="B648" s="19"/>
      <c r="C648" s="19"/>
      <c r="D648" s="19"/>
      <c r="E648" s="19"/>
      <c r="F648" s="19"/>
      <c r="G648" s="19"/>
      <c r="H648" s="19"/>
      <c r="I648" s="19"/>
      <c r="J648" s="19"/>
      <c r="K648" s="19"/>
      <c r="L648" s="19"/>
      <c r="M648" s="19"/>
    </row>
    <row r="649" spans="1:13" ht="15">
      <c r="A649" s="619"/>
      <c r="B649" s="19"/>
      <c r="C649" s="19"/>
      <c r="D649" s="19"/>
      <c r="E649" s="19"/>
      <c r="F649" s="19"/>
      <c r="G649" s="19"/>
      <c r="H649" s="19"/>
      <c r="I649" s="19"/>
      <c r="J649" s="19"/>
      <c r="K649" s="19"/>
      <c r="L649" s="19"/>
      <c r="M649" s="19"/>
    </row>
    <row r="650" spans="1:13" ht="15">
      <c r="A650" s="619"/>
      <c r="B650" s="19"/>
      <c r="C650" s="19"/>
      <c r="D650" s="19"/>
      <c r="E650" s="19"/>
      <c r="F650" s="19"/>
      <c r="G650" s="19"/>
      <c r="H650" s="19"/>
      <c r="I650" s="19"/>
      <c r="J650" s="19"/>
      <c r="K650" s="19"/>
      <c r="L650" s="19"/>
      <c r="M650" s="19"/>
    </row>
    <row r="651" spans="1:13" ht="15">
      <c r="A651" s="619"/>
      <c r="B651" s="19"/>
      <c r="C651" s="19"/>
      <c r="D651" s="19"/>
      <c r="E651" s="19"/>
      <c r="F651" s="19"/>
      <c r="G651" s="19"/>
      <c r="H651" s="19"/>
      <c r="I651" s="19"/>
      <c r="J651" s="19"/>
      <c r="K651" s="19"/>
      <c r="L651" s="19"/>
      <c r="M651" s="19"/>
    </row>
    <row r="652" spans="1:13" ht="15">
      <c r="A652" s="619"/>
      <c r="B652" s="19"/>
      <c r="C652" s="19"/>
      <c r="D652" s="19"/>
      <c r="E652" s="19"/>
      <c r="F652" s="19"/>
      <c r="G652" s="19"/>
      <c r="H652" s="19"/>
      <c r="I652" s="19"/>
      <c r="J652" s="19"/>
      <c r="K652" s="19"/>
      <c r="L652" s="19"/>
      <c r="M652" s="19"/>
    </row>
    <row r="653" spans="1:13" ht="15">
      <c r="A653" s="619"/>
      <c r="B653" s="19"/>
      <c r="C653" s="19"/>
      <c r="D653" s="19"/>
      <c r="E653" s="19"/>
      <c r="F653" s="19"/>
      <c r="G653" s="19"/>
      <c r="H653" s="19"/>
      <c r="I653" s="19"/>
      <c r="J653" s="19"/>
      <c r="K653" s="19"/>
      <c r="L653" s="19"/>
      <c r="M653" s="19"/>
    </row>
    <row r="654" spans="1:13" ht="15">
      <c r="A654" s="619"/>
      <c r="B654" s="19"/>
      <c r="C654" s="19"/>
      <c r="D654" s="19"/>
      <c r="E654" s="19"/>
      <c r="F654" s="19"/>
      <c r="G654" s="19"/>
      <c r="H654" s="19"/>
      <c r="I654" s="19"/>
      <c r="J654" s="19"/>
      <c r="K654" s="19"/>
      <c r="L654" s="19"/>
      <c r="M654" s="19"/>
    </row>
    <row r="655" spans="1:13" ht="15">
      <c r="A655" s="619"/>
      <c r="B655" s="19"/>
      <c r="C655" s="19"/>
      <c r="D655" s="19"/>
      <c r="E655" s="19"/>
      <c r="F655" s="19"/>
      <c r="G655" s="19"/>
      <c r="H655" s="19"/>
      <c r="I655" s="19"/>
      <c r="J655" s="19"/>
      <c r="K655" s="19"/>
      <c r="L655" s="19"/>
      <c r="M655" s="19"/>
    </row>
    <row r="656" spans="1:13" ht="15">
      <c r="A656" s="619"/>
      <c r="B656" s="19"/>
      <c r="C656" s="19"/>
      <c r="D656" s="19"/>
      <c r="E656" s="19"/>
      <c r="F656" s="19"/>
      <c r="G656" s="19"/>
      <c r="H656" s="19"/>
      <c r="I656" s="19"/>
      <c r="J656" s="19"/>
      <c r="K656" s="19"/>
      <c r="L656" s="19"/>
      <c r="M656" s="19"/>
    </row>
    <row r="657" spans="1:13" ht="15">
      <c r="A657" s="619"/>
      <c r="B657" s="19"/>
      <c r="C657" s="19"/>
      <c r="D657" s="19"/>
      <c r="E657" s="19"/>
      <c r="F657" s="19"/>
      <c r="G657" s="19"/>
      <c r="H657" s="19"/>
      <c r="I657" s="19"/>
      <c r="J657" s="19"/>
      <c r="K657" s="19"/>
      <c r="L657" s="19"/>
      <c r="M657" s="19"/>
    </row>
    <row r="658" spans="1:13" ht="15">
      <c r="A658" s="619"/>
      <c r="B658" s="19"/>
      <c r="C658" s="19"/>
      <c r="D658" s="19"/>
      <c r="E658" s="19"/>
      <c r="F658" s="19"/>
      <c r="G658" s="19"/>
      <c r="H658" s="19"/>
      <c r="I658" s="19"/>
      <c r="J658" s="19"/>
      <c r="K658" s="19"/>
      <c r="L658" s="19"/>
      <c r="M658" s="19"/>
    </row>
    <row r="659" spans="1:13" ht="15">
      <c r="A659" s="619"/>
      <c r="B659" s="19"/>
      <c r="C659" s="19"/>
      <c r="D659" s="19"/>
      <c r="E659" s="19"/>
      <c r="F659" s="19"/>
      <c r="G659" s="19"/>
      <c r="H659" s="19"/>
      <c r="I659" s="19"/>
      <c r="J659" s="19"/>
      <c r="K659" s="19"/>
      <c r="L659" s="19"/>
      <c r="M659" s="19"/>
    </row>
    <row r="660" spans="1:13" ht="15">
      <c r="A660" s="619"/>
      <c r="B660" s="19"/>
      <c r="C660" s="19"/>
      <c r="D660" s="19"/>
      <c r="E660" s="19"/>
      <c r="F660" s="19"/>
      <c r="G660" s="19"/>
      <c r="H660" s="19"/>
      <c r="I660" s="19"/>
      <c r="J660" s="19"/>
      <c r="K660" s="19"/>
      <c r="L660" s="19"/>
      <c r="M660" s="19"/>
    </row>
    <row r="661" spans="1:13" ht="15">
      <c r="A661" s="619"/>
      <c r="B661" s="19"/>
      <c r="C661" s="19"/>
      <c r="D661" s="19"/>
      <c r="E661" s="19"/>
      <c r="F661" s="19"/>
      <c r="G661" s="19"/>
      <c r="H661" s="19"/>
      <c r="I661" s="19"/>
      <c r="J661" s="19"/>
      <c r="K661" s="19"/>
      <c r="L661" s="19"/>
      <c r="M661" s="19"/>
    </row>
    <row r="662" spans="1:13" ht="15">
      <c r="A662" s="619"/>
      <c r="B662" s="19"/>
      <c r="C662" s="19"/>
      <c r="D662" s="19"/>
      <c r="E662" s="19"/>
      <c r="F662" s="19"/>
      <c r="G662" s="19"/>
      <c r="H662" s="19"/>
      <c r="I662" s="19"/>
      <c r="J662" s="19"/>
      <c r="K662" s="19"/>
      <c r="L662" s="19"/>
      <c r="M662" s="19"/>
    </row>
    <row r="663" spans="1:13" ht="15">
      <c r="A663" s="619"/>
      <c r="B663" s="19"/>
      <c r="C663" s="19"/>
      <c r="D663" s="19"/>
      <c r="E663" s="19"/>
      <c r="F663" s="19"/>
      <c r="G663" s="19"/>
      <c r="H663" s="19"/>
      <c r="I663" s="19"/>
      <c r="J663" s="19"/>
      <c r="K663" s="19"/>
      <c r="L663" s="19"/>
      <c r="M663" s="19"/>
    </row>
    <row r="664" spans="1:13" ht="15">
      <c r="A664" s="619"/>
      <c r="B664" s="19"/>
      <c r="C664" s="19"/>
      <c r="D664" s="19"/>
      <c r="E664" s="19"/>
      <c r="F664" s="19"/>
      <c r="G664" s="19"/>
      <c r="H664" s="19"/>
      <c r="I664" s="19"/>
      <c r="J664" s="19"/>
      <c r="K664" s="19"/>
      <c r="L664" s="19"/>
      <c r="M664" s="19"/>
    </row>
    <row r="665" spans="1:13" ht="15">
      <c r="A665" s="619"/>
      <c r="B665" s="19"/>
      <c r="C665" s="19"/>
      <c r="D665" s="19"/>
      <c r="E665" s="19"/>
      <c r="F665" s="19"/>
      <c r="G665" s="19"/>
      <c r="H665" s="19"/>
      <c r="I665" s="19"/>
      <c r="J665" s="19"/>
      <c r="K665" s="19"/>
      <c r="L665" s="19"/>
      <c r="M665" s="19"/>
    </row>
    <row r="666" spans="1:13" ht="15">
      <c r="A666" s="619"/>
      <c r="B666" s="19"/>
      <c r="C666" s="19"/>
      <c r="D666" s="19"/>
      <c r="E666" s="19"/>
      <c r="F666" s="19"/>
      <c r="G666" s="19"/>
      <c r="H666" s="19"/>
      <c r="I666" s="19"/>
      <c r="J666" s="19"/>
      <c r="K666" s="19"/>
      <c r="L666" s="19"/>
      <c r="M666" s="19"/>
    </row>
    <row r="667" spans="1:13" ht="15">
      <c r="A667" s="619"/>
      <c r="B667" s="19"/>
      <c r="C667" s="19"/>
      <c r="D667" s="19"/>
      <c r="E667" s="19"/>
      <c r="F667" s="19"/>
      <c r="G667" s="19"/>
      <c r="H667" s="19"/>
      <c r="I667" s="19"/>
      <c r="J667" s="19"/>
      <c r="K667" s="19"/>
      <c r="L667" s="19"/>
      <c r="M667" s="19"/>
    </row>
    <row r="668" spans="1:13" ht="15">
      <c r="A668" s="619"/>
      <c r="B668" s="19"/>
      <c r="C668" s="19"/>
      <c r="D668" s="19"/>
      <c r="E668" s="19"/>
      <c r="F668" s="19"/>
      <c r="G668" s="19"/>
      <c r="H668" s="19"/>
      <c r="I668" s="19"/>
      <c r="J668" s="19"/>
      <c r="K668" s="19"/>
      <c r="L668" s="19"/>
      <c r="M668" s="19"/>
    </row>
    <row r="669" spans="1:13" ht="15">
      <c r="A669" s="619"/>
      <c r="B669" s="19"/>
      <c r="C669" s="19"/>
      <c r="D669" s="19"/>
      <c r="E669" s="19"/>
      <c r="F669" s="19"/>
      <c r="G669" s="19"/>
      <c r="H669" s="19"/>
      <c r="I669" s="19"/>
      <c r="J669" s="19"/>
      <c r="K669" s="19"/>
      <c r="L669" s="19"/>
      <c r="M669" s="19"/>
    </row>
    <row r="670" spans="1:13" ht="15">
      <c r="A670" s="619"/>
      <c r="B670" s="19"/>
      <c r="C670" s="19"/>
      <c r="D670" s="19"/>
      <c r="E670" s="19"/>
      <c r="F670" s="19"/>
      <c r="G670" s="19"/>
      <c r="H670" s="19"/>
      <c r="I670" s="19"/>
      <c r="J670" s="19"/>
      <c r="K670" s="19"/>
      <c r="L670" s="19"/>
      <c r="M670" s="19"/>
    </row>
    <row r="671" spans="1:13" ht="15">
      <c r="A671" s="619"/>
      <c r="B671" s="19"/>
      <c r="C671" s="19"/>
      <c r="D671" s="19"/>
      <c r="E671" s="19"/>
      <c r="F671" s="19"/>
      <c r="G671" s="19"/>
      <c r="H671" s="19"/>
      <c r="I671" s="19"/>
      <c r="J671" s="19"/>
      <c r="K671" s="19"/>
      <c r="L671" s="19"/>
      <c r="M671" s="19"/>
    </row>
    <row r="672" spans="1:13" ht="15">
      <c r="A672" s="619"/>
      <c r="B672" s="19"/>
      <c r="C672" s="19"/>
      <c r="D672" s="19"/>
      <c r="E672" s="19"/>
      <c r="F672" s="19"/>
      <c r="G672" s="19"/>
      <c r="H672" s="19"/>
      <c r="I672" s="19"/>
      <c r="J672" s="19"/>
      <c r="K672" s="19"/>
      <c r="L672" s="19"/>
      <c r="M672" s="19"/>
    </row>
    <row r="673" spans="1:13" ht="15">
      <c r="A673" s="619"/>
      <c r="B673" s="19"/>
      <c r="C673" s="19"/>
      <c r="D673" s="19"/>
      <c r="E673" s="19"/>
      <c r="F673" s="19"/>
      <c r="G673" s="19"/>
      <c r="H673" s="19"/>
      <c r="I673" s="19"/>
      <c r="J673" s="19"/>
      <c r="K673" s="19"/>
      <c r="L673" s="19"/>
      <c r="M673" s="19"/>
    </row>
    <row r="674" spans="1:13" ht="15">
      <c r="A674" s="619"/>
      <c r="B674" s="19"/>
      <c r="C674" s="19"/>
      <c r="D674" s="19"/>
      <c r="E674" s="19"/>
      <c r="F674" s="19"/>
      <c r="G674" s="19"/>
      <c r="H674" s="19"/>
      <c r="I674" s="19"/>
      <c r="J674" s="19"/>
      <c r="K674" s="19"/>
      <c r="L674" s="19"/>
      <c r="M674" s="19"/>
    </row>
    <row r="675" spans="1:13" ht="15">
      <c r="A675" s="619"/>
      <c r="B675" s="19"/>
      <c r="C675" s="19"/>
      <c r="D675" s="19"/>
      <c r="E675" s="19"/>
      <c r="F675" s="19"/>
      <c r="G675" s="19"/>
      <c r="H675" s="19"/>
      <c r="I675" s="19"/>
      <c r="J675" s="19"/>
      <c r="K675" s="19"/>
      <c r="L675" s="19"/>
      <c r="M675" s="19"/>
    </row>
    <row r="676" spans="1:13" ht="15">
      <c r="A676" s="619"/>
      <c r="B676" s="19"/>
      <c r="C676" s="19"/>
      <c r="D676" s="19"/>
      <c r="E676" s="19"/>
      <c r="F676" s="19"/>
      <c r="G676" s="19"/>
      <c r="H676" s="19"/>
      <c r="I676" s="19"/>
      <c r="J676" s="19"/>
      <c r="K676" s="19"/>
      <c r="L676" s="19"/>
      <c r="M676" s="19"/>
    </row>
    <row r="677" spans="1:13" ht="15">
      <c r="A677" s="619"/>
      <c r="B677" s="19"/>
      <c r="C677" s="19"/>
      <c r="D677" s="19"/>
      <c r="E677" s="19"/>
      <c r="F677" s="19"/>
      <c r="G677" s="19"/>
      <c r="H677" s="19"/>
      <c r="I677" s="19"/>
      <c r="J677" s="19"/>
      <c r="K677" s="19"/>
      <c r="L677" s="19"/>
      <c r="M677" s="19"/>
    </row>
    <row r="678" spans="1:13" ht="15">
      <c r="A678" s="619"/>
      <c r="B678" s="19"/>
      <c r="C678" s="19"/>
      <c r="D678" s="19"/>
      <c r="E678" s="19"/>
      <c r="F678" s="19"/>
      <c r="G678" s="19"/>
      <c r="H678" s="19"/>
      <c r="I678" s="19"/>
      <c r="J678" s="19"/>
      <c r="K678" s="19"/>
      <c r="L678" s="19"/>
      <c r="M678" s="19"/>
    </row>
    <row r="679" spans="1:13" ht="15">
      <c r="A679" s="619"/>
      <c r="B679" s="19"/>
      <c r="C679" s="19"/>
      <c r="D679" s="19"/>
      <c r="E679" s="19"/>
      <c r="F679" s="19"/>
      <c r="G679" s="19"/>
      <c r="H679" s="19"/>
      <c r="I679" s="19"/>
      <c r="J679" s="19"/>
      <c r="K679" s="19"/>
      <c r="L679" s="19"/>
      <c r="M679" s="19"/>
    </row>
    <row r="680" spans="1:13" ht="15">
      <c r="A680" s="619"/>
      <c r="B680" s="19"/>
      <c r="C680" s="19"/>
      <c r="D680" s="19"/>
      <c r="E680" s="19"/>
      <c r="F680" s="19"/>
      <c r="G680" s="19"/>
      <c r="H680" s="19"/>
      <c r="I680" s="19"/>
      <c r="J680" s="19"/>
      <c r="K680" s="19"/>
      <c r="L680" s="19"/>
      <c r="M680" s="19"/>
    </row>
    <row r="681" spans="1:13" ht="15">
      <c r="A681" s="619"/>
      <c r="B681" s="19"/>
      <c r="C681" s="19"/>
      <c r="D681" s="19"/>
      <c r="E681" s="19"/>
      <c r="F681" s="19"/>
      <c r="G681" s="19"/>
      <c r="H681" s="19"/>
      <c r="I681" s="19"/>
      <c r="J681" s="19"/>
      <c r="K681" s="19"/>
      <c r="L681" s="19"/>
      <c r="M681" s="19"/>
    </row>
    <row r="682" spans="1:13" ht="15">
      <c r="A682" s="619"/>
      <c r="B682" s="19"/>
      <c r="C682" s="19"/>
      <c r="D682" s="19"/>
      <c r="E682" s="19"/>
      <c r="F682" s="19"/>
      <c r="G682" s="19"/>
      <c r="H682" s="19"/>
      <c r="I682" s="19"/>
      <c r="J682" s="19"/>
      <c r="K682" s="19"/>
      <c r="L682" s="19"/>
      <c r="M682" s="19"/>
    </row>
    <row r="683" spans="1:13" ht="15">
      <c r="A683" s="619"/>
      <c r="B683" s="19"/>
      <c r="C683" s="19"/>
      <c r="D683" s="19"/>
      <c r="E683" s="19"/>
      <c r="F683" s="19"/>
      <c r="G683" s="19"/>
      <c r="H683" s="19"/>
      <c r="I683" s="19"/>
      <c r="J683" s="19"/>
      <c r="K683" s="19"/>
      <c r="L683" s="19"/>
      <c r="M683" s="19"/>
    </row>
    <row r="684" spans="1:13" ht="15">
      <c r="A684" s="619"/>
      <c r="B684" s="19"/>
      <c r="C684" s="19"/>
      <c r="D684" s="19"/>
      <c r="E684" s="19"/>
      <c r="F684" s="19"/>
      <c r="G684" s="19"/>
      <c r="H684" s="19"/>
      <c r="I684" s="19"/>
      <c r="J684" s="19"/>
      <c r="K684" s="19"/>
      <c r="L684" s="19"/>
      <c r="M684" s="19"/>
    </row>
    <row r="685" spans="1:13" ht="15">
      <c r="A685" s="619"/>
      <c r="B685" s="19"/>
      <c r="C685" s="19"/>
      <c r="D685" s="19"/>
      <c r="E685" s="19"/>
      <c r="F685" s="19"/>
      <c r="G685" s="19"/>
      <c r="H685" s="19"/>
      <c r="I685" s="19"/>
      <c r="J685" s="19"/>
      <c r="K685" s="19"/>
      <c r="L685" s="19"/>
      <c r="M685" s="19"/>
    </row>
    <row r="686" spans="1:13" ht="15">
      <c r="A686" s="619"/>
      <c r="B686" s="19"/>
      <c r="C686" s="19"/>
      <c r="D686" s="19"/>
      <c r="E686" s="19"/>
      <c r="F686" s="19"/>
      <c r="G686" s="19"/>
      <c r="H686" s="19"/>
      <c r="I686" s="19"/>
      <c r="J686" s="19"/>
      <c r="K686" s="19"/>
      <c r="L686" s="19"/>
      <c r="M686" s="19"/>
    </row>
    <row r="687" spans="1:13" ht="15">
      <c r="A687" s="619"/>
      <c r="B687" s="19"/>
      <c r="C687" s="19"/>
      <c r="D687" s="19"/>
      <c r="E687" s="19"/>
      <c r="F687" s="19"/>
      <c r="G687" s="19"/>
      <c r="H687" s="19"/>
      <c r="I687" s="19"/>
      <c r="J687" s="19"/>
      <c r="K687" s="19"/>
      <c r="L687" s="19"/>
      <c r="M687" s="19"/>
    </row>
    <row r="688" spans="1:13" ht="15">
      <c r="A688" s="619"/>
      <c r="B688" s="19"/>
      <c r="C688" s="19"/>
      <c r="D688" s="19"/>
      <c r="E688" s="19"/>
      <c r="F688" s="19"/>
      <c r="G688" s="19"/>
      <c r="H688" s="19"/>
      <c r="I688" s="19"/>
      <c r="J688" s="19"/>
      <c r="K688" s="19"/>
      <c r="L688" s="19"/>
      <c r="M688" s="19"/>
    </row>
    <row r="689" spans="1:13" ht="15">
      <c r="A689" s="619"/>
      <c r="B689" s="19"/>
      <c r="C689" s="19"/>
      <c r="D689" s="19"/>
      <c r="E689" s="19"/>
      <c r="F689" s="19"/>
      <c r="G689" s="19"/>
      <c r="H689" s="19"/>
      <c r="I689" s="19"/>
      <c r="J689" s="19"/>
      <c r="K689" s="19"/>
      <c r="L689" s="19"/>
      <c r="M689" s="19"/>
    </row>
    <row r="690" spans="1:13" ht="15">
      <c r="A690" s="619"/>
      <c r="B690" s="19"/>
      <c r="C690" s="19"/>
      <c r="D690" s="19"/>
      <c r="E690" s="19"/>
      <c r="F690" s="19"/>
      <c r="G690" s="19"/>
      <c r="H690" s="19"/>
      <c r="I690" s="19"/>
      <c r="J690" s="19"/>
      <c r="K690" s="19"/>
      <c r="L690" s="19"/>
      <c r="M690" s="19"/>
    </row>
    <row r="691" spans="1:13" ht="15">
      <c r="A691" s="619"/>
      <c r="B691" s="19"/>
      <c r="C691" s="19"/>
      <c r="D691" s="19"/>
      <c r="E691" s="19"/>
      <c r="F691" s="19"/>
      <c r="G691" s="19"/>
      <c r="H691" s="19"/>
      <c r="I691" s="19"/>
      <c r="J691" s="19"/>
      <c r="K691" s="19"/>
      <c r="L691" s="19"/>
      <c r="M691" s="19"/>
    </row>
    <row r="692" spans="1:13" ht="15">
      <c r="A692" s="619"/>
      <c r="B692" s="19"/>
      <c r="C692" s="19"/>
      <c r="D692" s="19"/>
      <c r="E692" s="19"/>
      <c r="F692" s="19"/>
      <c r="G692" s="19"/>
      <c r="H692" s="19"/>
      <c r="I692" s="19"/>
      <c r="J692" s="19"/>
      <c r="K692" s="19"/>
      <c r="L692" s="19"/>
      <c r="M692" s="19"/>
    </row>
    <row r="693" spans="1:13" ht="15">
      <c r="A693" s="619"/>
      <c r="B693" s="19"/>
      <c r="C693" s="19"/>
      <c r="D693" s="19"/>
      <c r="E693" s="19"/>
      <c r="F693" s="19"/>
      <c r="G693" s="19"/>
      <c r="H693" s="19"/>
      <c r="I693" s="19"/>
      <c r="J693" s="19"/>
      <c r="K693" s="19"/>
      <c r="L693" s="19"/>
      <c r="M693" s="19"/>
    </row>
    <row r="694" spans="1:13" ht="15">
      <c r="A694" s="619"/>
      <c r="B694" s="19"/>
      <c r="C694" s="19"/>
      <c r="D694" s="19"/>
      <c r="E694" s="19"/>
      <c r="F694" s="19"/>
      <c r="G694" s="19"/>
      <c r="H694" s="19"/>
      <c r="I694" s="19"/>
      <c r="J694" s="19"/>
      <c r="K694" s="19"/>
      <c r="L694" s="19"/>
      <c r="M694" s="19"/>
    </row>
    <row r="695" spans="1:13" ht="15">
      <c r="A695" s="619"/>
      <c r="B695" s="19"/>
      <c r="C695" s="19"/>
      <c r="D695" s="19"/>
      <c r="E695" s="19"/>
      <c r="F695" s="19"/>
      <c r="G695" s="19"/>
      <c r="H695" s="19"/>
      <c r="I695" s="19"/>
      <c r="J695" s="19"/>
      <c r="K695" s="19"/>
      <c r="L695" s="19"/>
      <c r="M695" s="19"/>
    </row>
    <row r="696" spans="1:13" ht="15">
      <c r="A696" s="619"/>
      <c r="B696" s="19"/>
      <c r="C696" s="19"/>
      <c r="D696" s="19"/>
      <c r="E696" s="19"/>
      <c r="F696" s="19"/>
      <c r="G696" s="19"/>
      <c r="H696" s="19"/>
      <c r="I696" s="19"/>
      <c r="J696" s="19"/>
      <c r="K696" s="19"/>
      <c r="L696" s="19"/>
      <c r="M696" s="19"/>
    </row>
    <row r="697" spans="1:13" ht="15">
      <c r="A697" s="619"/>
      <c r="B697" s="19"/>
      <c r="C697" s="19"/>
      <c r="D697" s="19"/>
      <c r="E697" s="19"/>
      <c r="F697" s="19"/>
      <c r="G697" s="19"/>
      <c r="H697" s="19"/>
      <c r="I697" s="19"/>
      <c r="J697" s="19"/>
      <c r="K697" s="19"/>
      <c r="L697" s="19"/>
      <c r="M697" s="19"/>
    </row>
    <row r="698" spans="1:13" ht="15">
      <c r="A698" s="619"/>
      <c r="B698" s="19"/>
      <c r="C698" s="19"/>
      <c r="D698" s="19"/>
      <c r="E698" s="19"/>
      <c r="F698" s="19"/>
      <c r="G698" s="19"/>
      <c r="H698" s="19"/>
      <c r="I698" s="19"/>
      <c r="J698" s="19"/>
      <c r="K698" s="19"/>
      <c r="L698" s="19"/>
      <c r="M698" s="19"/>
    </row>
    <row r="699" spans="1:13" ht="15">
      <c r="A699" s="619"/>
      <c r="B699" s="19"/>
      <c r="C699" s="19"/>
      <c r="D699" s="19"/>
      <c r="E699" s="19"/>
      <c r="F699" s="19"/>
      <c r="G699" s="19"/>
      <c r="H699" s="19"/>
      <c r="I699" s="19"/>
      <c r="J699" s="19"/>
      <c r="K699" s="19"/>
      <c r="L699" s="19"/>
      <c r="M699" s="19"/>
    </row>
    <row r="700" spans="1:13" ht="15">
      <c r="A700" s="619"/>
      <c r="B700" s="19"/>
      <c r="C700" s="19"/>
      <c r="D700" s="19"/>
      <c r="E700" s="19"/>
      <c r="F700" s="19"/>
      <c r="G700" s="19"/>
      <c r="H700" s="19"/>
      <c r="I700" s="19"/>
      <c r="J700" s="19"/>
      <c r="K700" s="19"/>
      <c r="L700" s="19"/>
      <c r="M700" s="19"/>
    </row>
    <row r="701" spans="1:13" ht="15">
      <c r="A701" s="619"/>
      <c r="B701" s="19"/>
      <c r="C701" s="19"/>
      <c r="D701" s="19"/>
      <c r="E701" s="19"/>
      <c r="F701" s="19"/>
      <c r="G701" s="19"/>
      <c r="H701" s="19"/>
      <c r="I701" s="19"/>
      <c r="J701" s="19"/>
      <c r="K701" s="19"/>
      <c r="L701" s="19"/>
      <c r="M701" s="19"/>
    </row>
    <row r="702" spans="1:13" ht="15">
      <c r="A702" s="619"/>
      <c r="B702" s="19"/>
      <c r="C702" s="19"/>
      <c r="D702" s="19"/>
      <c r="E702" s="19"/>
      <c r="F702" s="19"/>
      <c r="G702" s="19"/>
      <c r="H702" s="19"/>
      <c r="I702" s="19"/>
      <c r="J702" s="19"/>
      <c r="K702" s="19"/>
      <c r="L702" s="19"/>
      <c r="M702" s="19"/>
    </row>
    <row r="703" spans="1:13" ht="15">
      <c r="A703" s="619"/>
      <c r="B703" s="19"/>
      <c r="C703" s="19"/>
      <c r="D703" s="19"/>
      <c r="E703" s="19"/>
      <c r="F703" s="19"/>
      <c r="G703" s="19"/>
      <c r="H703" s="19"/>
      <c r="I703" s="19"/>
      <c r="J703" s="19"/>
      <c r="K703" s="19"/>
      <c r="L703" s="19"/>
      <c r="M703" s="19"/>
    </row>
    <row r="704" spans="1:13" ht="15">
      <c r="A704" s="619"/>
      <c r="B704" s="19"/>
      <c r="C704" s="19"/>
      <c r="D704" s="19"/>
      <c r="E704" s="19"/>
      <c r="F704" s="19"/>
      <c r="G704" s="19"/>
      <c r="H704" s="19"/>
      <c r="I704" s="19"/>
      <c r="J704" s="19"/>
      <c r="K704" s="19"/>
      <c r="L704" s="19"/>
      <c r="M704" s="19"/>
    </row>
    <row r="705" spans="1:13" ht="15">
      <c r="A705" s="619"/>
      <c r="B705" s="19"/>
      <c r="C705" s="19"/>
      <c r="D705" s="19"/>
      <c r="E705" s="19"/>
      <c r="F705" s="19"/>
      <c r="G705" s="19"/>
      <c r="H705" s="19"/>
      <c r="I705" s="19"/>
      <c r="J705" s="19"/>
      <c r="K705" s="19"/>
      <c r="L705" s="19"/>
      <c r="M705" s="19"/>
    </row>
    <row r="706" spans="1:13" ht="15">
      <c r="A706" s="619"/>
      <c r="B706" s="19"/>
      <c r="C706" s="19"/>
      <c r="D706" s="19"/>
      <c r="E706" s="19"/>
      <c r="F706" s="19"/>
      <c r="G706" s="19"/>
      <c r="H706" s="19"/>
      <c r="I706" s="19"/>
      <c r="J706" s="19"/>
      <c r="K706" s="19"/>
      <c r="L706" s="19"/>
      <c r="M706" s="19"/>
    </row>
    <row r="707" spans="1:13" ht="15">
      <c r="A707" s="619"/>
      <c r="B707" s="19"/>
      <c r="C707" s="19"/>
      <c r="D707" s="19"/>
      <c r="E707" s="19"/>
      <c r="F707" s="19"/>
      <c r="G707" s="19"/>
      <c r="H707" s="19"/>
      <c r="I707" s="19"/>
      <c r="J707" s="19"/>
      <c r="K707" s="19"/>
      <c r="L707" s="19"/>
      <c r="M707" s="19"/>
    </row>
    <row r="708" spans="1:13" ht="15">
      <c r="A708" s="619"/>
      <c r="B708" s="19"/>
      <c r="C708" s="19"/>
      <c r="D708" s="19"/>
      <c r="E708" s="19"/>
      <c r="F708" s="19"/>
      <c r="G708" s="19"/>
      <c r="H708" s="19"/>
      <c r="I708" s="19"/>
      <c r="J708" s="19"/>
      <c r="K708" s="19"/>
      <c r="L708" s="19"/>
      <c r="M708" s="19"/>
    </row>
    <row r="709" spans="1:13" ht="15">
      <c r="A709" s="619"/>
      <c r="B709" s="19"/>
      <c r="C709" s="19"/>
      <c r="D709" s="19"/>
      <c r="E709" s="19"/>
      <c r="F709" s="19"/>
      <c r="G709" s="19"/>
      <c r="H709" s="19"/>
      <c r="I709" s="19"/>
      <c r="J709" s="19"/>
      <c r="K709" s="19"/>
      <c r="L709" s="19"/>
      <c r="M709" s="19"/>
    </row>
    <row r="710" spans="1:13" ht="15">
      <c r="A710" s="619"/>
      <c r="B710" s="19"/>
      <c r="C710" s="19"/>
      <c r="D710" s="19"/>
      <c r="E710" s="19"/>
      <c r="F710" s="19"/>
      <c r="G710" s="19"/>
      <c r="H710" s="19"/>
      <c r="I710" s="19"/>
      <c r="J710" s="19"/>
      <c r="K710" s="19"/>
      <c r="L710" s="19"/>
      <c r="M710" s="19"/>
    </row>
    <row r="711" spans="1:13" ht="15">
      <c r="A711" s="619"/>
      <c r="B711" s="19"/>
      <c r="C711" s="19"/>
      <c r="D711" s="19"/>
      <c r="E711" s="19"/>
      <c r="F711" s="19"/>
      <c r="G711" s="19"/>
      <c r="H711" s="19"/>
      <c r="I711" s="19"/>
      <c r="J711" s="19"/>
      <c r="K711" s="19"/>
      <c r="L711" s="19"/>
      <c r="M711" s="19"/>
    </row>
    <row r="712" spans="1:13" ht="15">
      <c r="A712" s="619"/>
      <c r="B712" s="19"/>
      <c r="C712" s="19"/>
      <c r="D712" s="19"/>
      <c r="E712" s="19"/>
      <c r="F712" s="19"/>
      <c r="G712" s="19"/>
      <c r="H712" s="19"/>
      <c r="I712" s="19"/>
      <c r="J712" s="19"/>
      <c r="K712" s="19"/>
      <c r="L712" s="19"/>
      <c r="M712" s="19"/>
    </row>
    <row r="713" spans="1:13" ht="15">
      <c r="A713" s="619"/>
      <c r="B713" s="19"/>
      <c r="C713" s="19"/>
      <c r="D713" s="19"/>
      <c r="E713" s="19"/>
      <c r="F713" s="19"/>
      <c r="G713" s="19"/>
      <c r="H713" s="19"/>
      <c r="I713" s="19"/>
      <c r="J713" s="19"/>
      <c r="K713" s="19"/>
      <c r="L713" s="19"/>
      <c r="M713" s="19"/>
    </row>
    <row r="714" spans="1:13" ht="15">
      <c r="A714" s="619"/>
      <c r="B714" s="19"/>
      <c r="C714" s="19"/>
      <c r="D714" s="19"/>
      <c r="E714" s="19"/>
      <c r="F714" s="19"/>
      <c r="G714" s="19"/>
      <c r="H714" s="19"/>
      <c r="I714" s="19"/>
      <c r="J714" s="19"/>
      <c r="K714" s="19"/>
      <c r="L714" s="19"/>
      <c r="M714" s="19"/>
    </row>
    <row r="715" spans="1:13" ht="15">
      <c r="A715" s="619"/>
      <c r="B715" s="19"/>
      <c r="C715" s="19"/>
      <c r="D715" s="19"/>
      <c r="E715" s="19"/>
      <c r="F715" s="19"/>
      <c r="G715" s="19"/>
      <c r="H715" s="19"/>
      <c r="I715" s="19"/>
      <c r="J715" s="19"/>
      <c r="K715" s="19"/>
      <c r="L715" s="19"/>
      <c r="M715" s="19"/>
    </row>
    <row r="716" spans="1:13" ht="15">
      <c r="A716" s="619"/>
      <c r="B716" s="19"/>
      <c r="C716" s="19"/>
      <c r="D716" s="19"/>
      <c r="E716" s="19"/>
      <c r="F716" s="19"/>
      <c r="G716" s="19"/>
      <c r="H716" s="19"/>
      <c r="I716" s="19"/>
      <c r="J716" s="19"/>
      <c r="K716" s="19"/>
      <c r="L716" s="19"/>
      <c r="M716" s="19"/>
    </row>
    <row r="717" spans="1:13" ht="15">
      <c r="A717" s="619"/>
      <c r="B717" s="19"/>
      <c r="C717" s="19"/>
      <c r="D717" s="19"/>
      <c r="E717" s="19"/>
      <c r="F717" s="19"/>
      <c r="G717" s="19"/>
      <c r="H717" s="19"/>
      <c r="I717" s="19"/>
      <c r="J717" s="19"/>
      <c r="K717" s="19"/>
      <c r="L717" s="19"/>
      <c r="M717" s="19"/>
    </row>
    <row r="718" spans="1:13" ht="15">
      <c r="A718" s="619"/>
      <c r="B718" s="19"/>
      <c r="C718" s="19"/>
      <c r="D718" s="19"/>
      <c r="E718" s="19"/>
      <c r="F718" s="19"/>
      <c r="G718" s="19"/>
      <c r="H718" s="19"/>
      <c r="I718" s="19"/>
      <c r="J718" s="19"/>
      <c r="K718" s="19"/>
      <c r="L718" s="19"/>
      <c r="M718" s="19"/>
    </row>
    <row r="719" spans="1:13" ht="15">
      <c r="A719" s="619"/>
      <c r="B719" s="19"/>
      <c r="C719" s="19"/>
      <c r="D719" s="19"/>
      <c r="E719" s="19"/>
      <c r="F719" s="19"/>
      <c r="G719" s="19"/>
      <c r="H719" s="19"/>
      <c r="I719" s="19"/>
      <c r="J719" s="19"/>
      <c r="K719" s="19"/>
      <c r="L719" s="19"/>
      <c r="M719" s="19"/>
    </row>
    <row r="720" spans="1:13" ht="15">
      <c r="A720" s="619"/>
      <c r="B720" s="19"/>
      <c r="C720" s="19"/>
      <c r="D720" s="19"/>
      <c r="E720" s="19"/>
      <c r="F720" s="19"/>
      <c r="G720" s="19"/>
      <c r="H720" s="19"/>
      <c r="I720" s="19"/>
      <c r="J720" s="19"/>
      <c r="K720" s="19"/>
      <c r="L720" s="19"/>
      <c r="M720" s="19"/>
    </row>
    <row r="721" spans="1:13" ht="15">
      <c r="A721" s="619"/>
      <c r="B721" s="19"/>
      <c r="C721" s="19"/>
      <c r="D721" s="19"/>
      <c r="E721" s="19"/>
      <c r="F721" s="19"/>
      <c r="G721" s="19"/>
      <c r="H721" s="19"/>
      <c r="I721" s="19"/>
      <c r="J721" s="19"/>
      <c r="K721" s="19"/>
      <c r="L721" s="19"/>
      <c r="M721" s="19"/>
    </row>
    <row r="722" spans="1:13" ht="15">
      <c r="A722" s="619"/>
      <c r="B722" s="19"/>
      <c r="C722" s="19"/>
      <c r="D722" s="19"/>
      <c r="E722" s="19"/>
      <c r="F722" s="19"/>
      <c r="G722" s="19"/>
      <c r="H722" s="19"/>
      <c r="I722" s="19"/>
      <c r="J722" s="19"/>
      <c r="K722" s="19"/>
      <c r="L722" s="19"/>
      <c r="M722" s="19"/>
    </row>
    <row r="723" spans="1:13" ht="15">
      <c r="A723" s="619"/>
      <c r="B723" s="19"/>
      <c r="C723" s="19"/>
      <c r="D723" s="19"/>
      <c r="E723" s="19"/>
      <c r="F723" s="19"/>
      <c r="G723" s="19"/>
      <c r="H723" s="19"/>
      <c r="I723" s="19"/>
      <c r="J723" s="19"/>
      <c r="K723" s="19"/>
      <c r="L723" s="19"/>
      <c r="M723" s="19"/>
    </row>
    <row r="724" spans="1:13" ht="15">
      <c r="A724" s="619"/>
      <c r="B724" s="19"/>
      <c r="C724" s="19"/>
      <c r="D724" s="19"/>
      <c r="E724" s="19"/>
      <c r="F724" s="19"/>
      <c r="G724" s="19"/>
      <c r="H724" s="19"/>
      <c r="I724" s="19"/>
      <c r="J724" s="19"/>
      <c r="K724" s="19"/>
      <c r="L724" s="19"/>
      <c r="M724" s="19"/>
    </row>
    <row r="725" spans="1:13" ht="15">
      <c r="A725" s="619"/>
      <c r="B725" s="19"/>
      <c r="C725" s="19"/>
      <c r="D725" s="19"/>
      <c r="E725" s="19"/>
      <c r="F725" s="19"/>
      <c r="G725" s="19"/>
      <c r="H725" s="19"/>
      <c r="I725" s="19"/>
      <c r="J725" s="19"/>
      <c r="K725" s="19"/>
      <c r="L725" s="19"/>
      <c r="M725" s="19"/>
    </row>
    <row r="726" spans="1:13" ht="15">
      <c r="A726" s="619"/>
      <c r="B726" s="19"/>
      <c r="C726" s="19"/>
      <c r="D726" s="19"/>
      <c r="E726" s="19"/>
      <c r="F726" s="19"/>
      <c r="G726" s="19"/>
      <c r="H726" s="19"/>
      <c r="I726" s="19"/>
      <c r="J726" s="19"/>
      <c r="K726" s="19"/>
      <c r="L726" s="19"/>
      <c r="M726" s="19"/>
    </row>
    <row r="727" spans="1:13" ht="15">
      <c r="A727" s="619"/>
      <c r="B727" s="19"/>
      <c r="C727" s="19"/>
      <c r="D727" s="19"/>
      <c r="E727" s="19"/>
      <c r="F727" s="19"/>
      <c r="G727" s="19"/>
      <c r="H727" s="19"/>
      <c r="I727" s="19"/>
      <c r="J727" s="19"/>
      <c r="K727" s="19"/>
      <c r="L727" s="19"/>
      <c r="M727" s="19"/>
    </row>
    <row r="728" spans="1:13" ht="15">
      <c r="A728" s="619"/>
      <c r="B728" s="19"/>
      <c r="C728" s="19"/>
      <c r="D728" s="19"/>
      <c r="E728" s="19"/>
      <c r="F728" s="19"/>
      <c r="G728" s="19"/>
      <c r="H728" s="19"/>
      <c r="I728" s="19"/>
      <c r="J728" s="19"/>
      <c r="K728" s="19"/>
      <c r="L728" s="19"/>
      <c r="M728" s="19"/>
    </row>
    <row r="729" spans="1:13" ht="15">
      <c r="A729" s="619"/>
      <c r="B729" s="19"/>
      <c r="C729" s="19"/>
      <c r="D729" s="19"/>
      <c r="E729" s="19"/>
      <c r="F729" s="19"/>
      <c r="G729" s="19"/>
      <c r="H729" s="19"/>
      <c r="I729" s="19"/>
      <c r="J729" s="19"/>
      <c r="K729" s="19"/>
      <c r="L729" s="19"/>
      <c r="M729" s="19"/>
    </row>
    <row r="730" spans="1:13" ht="15">
      <c r="A730" s="619"/>
      <c r="B730" s="19"/>
      <c r="C730" s="19"/>
      <c r="D730" s="19"/>
      <c r="E730" s="19"/>
      <c r="F730" s="19"/>
      <c r="G730" s="19"/>
      <c r="H730" s="19"/>
      <c r="I730" s="19"/>
      <c r="J730" s="19"/>
      <c r="K730" s="19"/>
      <c r="L730" s="19"/>
      <c r="M730" s="19"/>
    </row>
    <row r="731" spans="1:13" ht="15">
      <c r="A731" s="619"/>
      <c r="B731" s="19"/>
      <c r="C731" s="19"/>
      <c r="D731" s="19"/>
      <c r="E731" s="19"/>
      <c r="F731" s="19"/>
      <c r="G731" s="19"/>
      <c r="H731" s="19"/>
      <c r="I731" s="19"/>
      <c r="J731" s="19"/>
      <c r="K731" s="19"/>
      <c r="L731" s="19"/>
      <c r="M731" s="19"/>
    </row>
    <row r="732" spans="1:13" ht="15">
      <c r="A732" s="619"/>
      <c r="B732" s="19"/>
      <c r="C732" s="19"/>
      <c r="D732" s="19"/>
      <c r="E732" s="19"/>
      <c r="F732" s="19"/>
      <c r="G732" s="19"/>
      <c r="H732" s="19"/>
      <c r="I732" s="19"/>
      <c r="J732" s="19"/>
      <c r="K732" s="19"/>
      <c r="L732" s="19"/>
      <c r="M732" s="19"/>
    </row>
    <row r="733" spans="1:13" ht="15">
      <c r="A733" s="619"/>
      <c r="B733" s="19"/>
      <c r="C733" s="19"/>
      <c r="D733" s="19"/>
      <c r="E733" s="19"/>
      <c r="F733" s="19"/>
      <c r="G733" s="19"/>
      <c r="H733" s="19"/>
      <c r="I733" s="19"/>
      <c r="J733" s="19"/>
      <c r="K733" s="19"/>
      <c r="L733" s="19"/>
      <c r="M733" s="19"/>
    </row>
    <row r="734" spans="1:13" ht="15">
      <c r="A734" s="619"/>
      <c r="B734" s="19"/>
      <c r="C734" s="19"/>
      <c r="D734" s="19"/>
      <c r="E734" s="19"/>
      <c r="F734" s="19"/>
      <c r="G734" s="19"/>
      <c r="H734" s="19"/>
      <c r="I734" s="19"/>
      <c r="J734" s="19"/>
      <c r="K734" s="19"/>
      <c r="L734" s="19"/>
      <c r="M734" s="19"/>
    </row>
    <row r="735" spans="1:13" ht="15">
      <c r="A735" s="619"/>
      <c r="B735" s="19"/>
      <c r="C735" s="19"/>
      <c r="D735" s="19"/>
      <c r="E735" s="19"/>
      <c r="F735" s="19"/>
      <c r="G735" s="19"/>
      <c r="H735" s="19"/>
      <c r="I735" s="19"/>
      <c r="J735" s="19"/>
      <c r="K735" s="19"/>
      <c r="L735" s="19"/>
      <c r="M735" s="19"/>
    </row>
    <row r="736" spans="1:13" ht="15">
      <c r="A736" s="619"/>
      <c r="B736" s="19"/>
      <c r="C736" s="19"/>
      <c r="D736" s="19"/>
      <c r="E736" s="19"/>
      <c r="F736" s="19"/>
      <c r="G736" s="19"/>
      <c r="H736" s="19"/>
      <c r="I736" s="19"/>
      <c r="J736" s="19"/>
      <c r="K736" s="19"/>
      <c r="L736" s="19"/>
      <c r="M736" s="19"/>
    </row>
    <row r="737" spans="1:13" ht="15">
      <c r="A737" s="619"/>
      <c r="B737" s="19"/>
      <c r="C737" s="19"/>
      <c r="D737" s="19"/>
      <c r="E737" s="19"/>
      <c r="F737" s="19"/>
      <c r="G737" s="19"/>
      <c r="H737" s="19"/>
      <c r="I737" s="19"/>
      <c r="J737" s="19"/>
      <c r="K737" s="19"/>
      <c r="L737" s="19"/>
      <c r="M737" s="19"/>
    </row>
    <row r="738" spans="1:13" ht="15">
      <c r="A738" s="619"/>
      <c r="B738" s="19"/>
      <c r="C738" s="19"/>
      <c r="D738" s="19"/>
      <c r="E738" s="19"/>
      <c r="F738" s="19"/>
      <c r="G738" s="19"/>
      <c r="H738" s="19"/>
      <c r="I738" s="19"/>
      <c r="J738" s="19"/>
      <c r="K738" s="19"/>
      <c r="L738" s="19"/>
      <c r="M738" s="19"/>
    </row>
    <row r="739" spans="1:13" ht="15">
      <c r="A739" s="619"/>
      <c r="B739" s="19"/>
      <c r="C739" s="19"/>
      <c r="D739" s="19"/>
      <c r="E739" s="19"/>
      <c r="F739" s="19"/>
      <c r="G739" s="19"/>
      <c r="H739" s="19"/>
      <c r="I739" s="19"/>
      <c r="J739" s="19"/>
      <c r="K739" s="19"/>
      <c r="L739" s="19"/>
      <c r="M739" s="19"/>
    </row>
    <row r="740" spans="1:13" ht="15">
      <c r="A740" s="619"/>
      <c r="B740" s="19"/>
      <c r="C740" s="19"/>
      <c r="D740" s="19"/>
      <c r="E740" s="19"/>
      <c r="F740" s="19"/>
      <c r="G740" s="19"/>
      <c r="H740" s="19"/>
      <c r="I740" s="19"/>
      <c r="J740" s="19"/>
      <c r="K740" s="19"/>
      <c r="L740" s="19"/>
      <c r="M740" s="19"/>
    </row>
    <row r="741" spans="1:13" ht="15">
      <c r="A741" s="619"/>
      <c r="B741" s="19"/>
      <c r="C741" s="19"/>
      <c r="D741" s="19"/>
      <c r="E741" s="19"/>
      <c r="F741" s="19"/>
      <c r="G741" s="19"/>
      <c r="H741" s="19"/>
      <c r="I741" s="19"/>
      <c r="J741" s="19"/>
      <c r="K741" s="19"/>
      <c r="L741" s="19"/>
      <c r="M741" s="19"/>
    </row>
    <row r="742" spans="1:13" ht="15">
      <c r="A742" s="619"/>
      <c r="B742" s="19"/>
      <c r="C742" s="19"/>
      <c r="D742" s="19"/>
      <c r="E742" s="19"/>
      <c r="F742" s="19"/>
      <c r="G742" s="19"/>
      <c r="H742" s="19"/>
      <c r="I742" s="19"/>
      <c r="J742" s="19"/>
      <c r="K742" s="19"/>
      <c r="L742" s="19"/>
      <c r="M742" s="19"/>
    </row>
    <row r="743" spans="1:13" ht="15">
      <c r="A743" s="619"/>
      <c r="B743" s="19"/>
      <c r="C743" s="19"/>
      <c r="D743" s="19"/>
      <c r="E743" s="19"/>
      <c r="F743" s="19"/>
      <c r="G743" s="19"/>
      <c r="H743" s="19"/>
      <c r="I743" s="19"/>
      <c r="J743" s="19"/>
      <c r="K743" s="19"/>
      <c r="L743" s="19"/>
      <c r="M743" s="19"/>
    </row>
    <row r="744" spans="1:13" ht="15">
      <c r="A744" s="619"/>
      <c r="B744" s="19"/>
      <c r="C744" s="19"/>
      <c r="D744" s="19"/>
      <c r="E744" s="19"/>
      <c r="F744" s="19"/>
      <c r="G744" s="19"/>
      <c r="H744" s="19"/>
      <c r="I744" s="19"/>
      <c r="J744" s="19"/>
      <c r="K744" s="19"/>
      <c r="L744" s="19"/>
      <c r="M744" s="19"/>
    </row>
    <row r="745" spans="1:13" ht="15">
      <c r="A745" s="619"/>
      <c r="B745" s="19"/>
      <c r="C745" s="19"/>
      <c r="D745" s="19"/>
      <c r="E745" s="19"/>
      <c r="F745" s="19"/>
      <c r="G745" s="19"/>
      <c r="H745" s="19"/>
      <c r="I745" s="19"/>
      <c r="J745" s="19"/>
      <c r="K745" s="19"/>
      <c r="L745" s="19"/>
      <c r="M745" s="19"/>
    </row>
    <row r="746" spans="1:13" ht="15">
      <c r="A746" s="619"/>
      <c r="B746" s="19"/>
      <c r="C746" s="19"/>
      <c r="D746" s="19"/>
      <c r="E746" s="19"/>
      <c r="F746" s="19"/>
      <c r="G746" s="19"/>
      <c r="H746" s="19"/>
      <c r="I746" s="19"/>
      <c r="J746" s="19"/>
      <c r="K746" s="19"/>
      <c r="L746" s="19"/>
      <c r="M746" s="19"/>
    </row>
    <row r="747" spans="1:13" ht="15">
      <c r="A747" s="619"/>
      <c r="B747" s="19"/>
      <c r="C747" s="19"/>
      <c r="D747" s="19"/>
      <c r="E747" s="19"/>
      <c r="F747" s="19"/>
      <c r="G747" s="19"/>
      <c r="H747" s="19"/>
      <c r="I747" s="19"/>
      <c r="J747" s="19"/>
      <c r="K747" s="19"/>
      <c r="L747" s="19"/>
      <c r="M747" s="19"/>
    </row>
    <row r="748" spans="1:13" ht="15">
      <c r="A748" s="619"/>
      <c r="B748" s="19"/>
      <c r="C748" s="19"/>
      <c r="D748" s="19"/>
      <c r="E748" s="19"/>
      <c r="F748" s="19"/>
      <c r="G748" s="19"/>
      <c r="H748" s="19"/>
      <c r="I748" s="19"/>
      <c r="J748" s="19"/>
      <c r="K748" s="19"/>
      <c r="L748" s="19"/>
      <c r="M748" s="19"/>
    </row>
    <row r="749" spans="1:13" ht="15">
      <c r="A749" s="619"/>
      <c r="B749" s="19"/>
      <c r="C749" s="19"/>
      <c r="D749" s="19"/>
      <c r="E749" s="19"/>
      <c r="F749" s="19"/>
      <c r="G749" s="19"/>
      <c r="H749" s="19"/>
      <c r="I749" s="19"/>
      <c r="J749" s="19"/>
      <c r="K749" s="19"/>
      <c r="L749" s="19"/>
      <c r="M749" s="19"/>
    </row>
    <row r="750" spans="1:13" ht="15">
      <c r="A750" s="619"/>
      <c r="B750" s="19"/>
      <c r="C750" s="19"/>
      <c r="D750" s="19"/>
      <c r="E750" s="19"/>
      <c r="F750" s="19"/>
      <c r="G750" s="19"/>
      <c r="H750" s="19"/>
      <c r="I750" s="19"/>
      <c r="J750" s="19"/>
      <c r="K750" s="19"/>
      <c r="L750" s="19"/>
      <c r="M750" s="19"/>
    </row>
    <row r="751" spans="1:13" ht="15">
      <c r="A751" s="619"/>
      <c r="B751" s="19"/>
      <c r="C751" s="19"/>
      <c r="D751" s="19"/>
      <c r="E751" s="19"/>
      <c r="F751" s="19"/>
      <c r="G751" s="19"/>
      <c r="H751" s="19"/>
      <c r="I751" s="19"/>
      <c r="J751" s="19"/>
      <c r="K751" s="19"/>
      <c r="L751" s="19"/>
      <c r="M751" s="19"/>
    </row>
    <row r="752" spans="1:13" ht="15">
      <c r="A752" s="619"/>
      <c r="B752" s="19"/>
      <c r="C752" s="19"/>
      <c r="D752" s="19"/>
      <c r="E752" s="19"/>
      <c r="F752" s="19"/>
      <c r="G752" s="19"/>
      <c r="H752" s="19"/>
      <c r="I752" s="19"/>
      <c r="J752" s="19"/>
      <c r="K752" s="19"/>
      <c r="L752" s="19"/>
      <c r="M752" s="19"/>
    </row>
    <row r="753" spans="1:13" ht="15">
      <c r="A753" s="619"/>
      <c r="B753" s="19"/>
      <c r="C753" s="19"/>
      <c r="D753" s="19"/>
      <c r="E753" s="19"/>
      <c r="F753" s="19"/>
      <c r="G753" s="19"/>
      <c r="H753" s="19"/>
      <c r="I753" s="19"/>
      <c r="J753" s="19"/>
      <c r="K753" s="19"/>
      <c r="L753" s="19"/>
      <c r="M753" s="19"/>
    </row>
    <row r="754" spans="1:13" ht="15">
      <c r="A754" s="619"/>
      <c r="B754" s="19"/>
      <c r="C754" s="19"/>
      <c r="D754" s="19"/>
      <c r="E754" s="19"/>
      <c r="F754" s="19"/>
      <c r="G754" s="19"/>
      <c r="H754" s="19"/>
      <c r="I754" s="19"/>
      <c r="J754" s="19"/>
      <c r="K754" s="19"/>
      <c r="L754" s="19"/>
      <c r="M754" s="19"/>
    </row>
    <row r="755" spans="1:13" ht="15">
      <c r="A755" s="619"/>
      <c r="B755" s="19"/>
      <c r="C755" s="19"/>
      <c r="D755" s="19"/>
      <c r="E755" s="19"/>
      <c r="F755" s="19"/>
      <c r="G755" s="19"/>
      <c r="H755" s="19"/>
      <c r="I755" s="19"/>
      <c r="J755" s="19"/>
      <c r="K755" s="19"/>
      <c r="L755" s="19"/>
      <c r="M755" s="19"/>
    </row>
    <row r="756" spans="1:13" ht="15">
      <c r="A756" s="619"/>
      <c r="B756" s="19"/>
      <c r="C756" s="19"/>
      <c r="D756" s="19"/>
      <c r="E756" s="19"/>
      <c r="F756" s="19"/>
      <c r="G756" s="19"/>
      <c r="H756" s="19"/>
      <c r="I756" s="19"/>
      <c r="J756" s="19"/>
      <c r="K756" s="19"/>
      <c r="L756" s="19"/>
      <c r="M756" s="19"/>
    </row>
    <row r="757" spans="1:13" ht="15">
      <c r="A757" s="619"/>
      <c r="B757" s="19"/>
      <c r="C757" s="19"/>
      <c r="D757" s="19"/>
      <c r="E757" s="19"/>
      <c r="F757" s="19"/>
      <c r="G757" s="19"/>
      <c r="H757" s="19"/>
      <c r="I757" s="19"/>
      <c r="J757" s="19"/>
      <c r="K757" s="19"/>
      <c r="L757" s="19"/>
      <c r="M757" s="19"/>
    </row>
    <row r="758" spans="1:13" ht="15">
      <c r="A758" s="619"/>
      <c r="B758" s="19"/>
      <c r="C758" s="19"/>
      <c r="D758" s="19"/>
      <c r="E758" s="19"/>
      <c r="F758" s="19"/>
      <c r="G758" s="19"/>
      <c r="H758" s="19"/>
      <c r="I758" s="19"/>
      <c r="J758" s="19"/>
      <c r="K758" s="19"/>
      <c r="L758" s="19"/>
      <c r="M758" s="19"/>
    </row>
    <row r="759" spans="1:13" ht="15">
      <c r="A759" s="619"/>
      <c r="B759" s="19"/>
      <c r="C759" s="19"/>
      <c r="D759" s="19"/>
      <c r="E759" s="19"/>
      <c r="F759" s="19"/>
      <c r="G759" s="19"/>
      <c r="H759" s="19"/>
      <c r="I759" s="19"/>
      <c r="J759" s="19"/>
      <c r="K759" s="19"/>
      <c r="L759" s="19"/>
      <c r="M759" s="19"/>
    </row>
    <row r="760" spans="1:13" ht="15">
      <c r="A760" s="619"/>
      <c r="B760" s="19"/>
      <c r="C760" s="19"/>
      <c r="D760" s="19"/>
      <c r="E760" s="19"/>
      <c r="F760" s="19"/>
      <c r="G760" s="19"/>
      <c r="H760" s="19"/>
      <c r="I760" s="19"/>
      <c r="J760" s="19"/>
      <c r="K760" s="19"/>
      <c r="L760" s="19"/>
      <c r="M760" s="19"/>
    </row>
    <row r="761" spans="1:13" ht="15">
      <c r="A761" s="619"/>
      <c r="B761" s="19"/>
      <c r="C761" s="19"/>
      <c r="D761" s="19"/>
      <c r="E761" s="19"/>
      <c r="F761" s="19"/>
      <c r="G761" s="19"/>
      <c r="H761" s="19"/>
      <c r="I761" s="19"/>
      <c r="J761" s="19"/>
      <c r="K761" s="19"/>
      <c r="L761" s="19"/>
      <c r="M761" s="19"/>
    </row>
    <row r="762" spans="1:13" ht="15">
      <c r="A762" s="619"/>
      <c r="B762" s="19"/>
      <c r="C762" s="19"/>
      <c r="D762" s="19"/>
      <c r="E762" s="19"/>
      <c r="F762" s="19"/>
      <c r="G762" s="19"/>
      <c r="H762" s="19"/>
      <c r="I762" s="19"/>
      <c r="J762" s="19"/>
      <c r="K762" s="19"/>
      <c r="L762" s="19"/>
      <c r="M762" s="19"/>
    </row>
    <row r="763" spans="1:13" ht="15">
      <c r="A763" s="619"/>
      <c r="B763" s="19"/>
      <c r="C763" s="19"/>
      <c r="D763" s="19"/>
      <c r="E763" s="19"/>
      <c r="F763" s="19"/>
      <c r="G763" s="19"/>
      <c r="H763" s="19"/>
      <c r="I763" s="19"/>
      <c r="J763" s="19"/>
      <c r="K763" s="19"/>
      <c r="L763" s="19"/>
      <c r="M763" s="19"/>
    </row>
    <row r="764" spans="1:13" ht="15">
      <c r="A764" s="619"/>
      <c r="B764" s="19"/>
      <c r="C764" s="19"/>
      <c r="D764" s="19"/>
      <c r="E764" s="19"/>
      <c r="F764" s="19"/>
      <c r="G764" s="19"/>
      <c r="H764" s="19"/>
      <c r="I764" s="19"/>
      <c r="J764" s="19"/>
      <c r="K764" s="19"/>
      <c r="L764" s="19"/>
      <c r="M764" s="19"/>
    </row>
    <row r="765" spans="1:13" ht="15">
      <c r="A765" s="619"/>
      <c r="B765" s="19"/>
      <c r="C765" s="19"/>
      <c r="D765" s="19"/>
      <c r="E765" s="19"/>
      <c r="F765" s="19"/>
      <c r="G765" s="19"/>
      <c r="H765" s="19"/>
      <c r="I765" s="19"/>
      <c r="J765" s="19"/>
      <c r="K765" s="19"/>
      <c r="L765" s="19"/>
      <c r="M765" s="19"/>
    </row>
    <row r="766" spans="1:13" ht="15">
      <c r="A766" s="619"/>
      <c r="B766" s="19"/>
      <c r="C766" s="19"/>
      <c r="D766" s="19"/>
      <c r="E766" s="19"/>
      <c r="F766" s="19"/>
      <c r="G766" s="19"/>
      <c r="H766" s="19"/>
      <c r="I766" s="19"/>
      <c r="J766" s="19"/>
      <c r="K766" s="19"/>
      <c r="L766" s="19"/>
      <c r="M766" s="19"/>
    </row>
    <row r="767" spans="1:13" ht="15">
      <c r="A767" s="619"/>
      <c r="B767" s="19"/>
      <c r="C767" s="19"/>
      <c r="D767" s="19"/>
      <c r="E767" s="19"/>
      <c r="F767" s="19"/>
      <c r="G767" s="19"/>
      <c r="H767" s="19"/>
      <c r="I767" s="19"/>
      <c r="J767" s="19"/>
      <c r="K767" s="19"/>
      <c r="L767" s="19"/>
      <c r="M767" s="19"/>
    </row>
    <row r="768" spans="1:13" ht="15">
      <c r="A768" s="619"/>
      <c r="B768" s="19"/>
      <c r="C768" s="19"/>
      <c r="D768" s="19"/>
      <c r="E768" s="19"/>
      <c r="F768" s="19"/>
      <c r="G768" s="19"/>
      <c r="H768" s="19"/>
      <c r="I768" s="19"/>
      <c r="J768" s="19"/>
      <c r="K768" s="19"/>
      <c r="L768" s="19"/>
      <c r="M768" s="19"/>
    </row>
    <row r="769" spans="1:13" ht="15">
      <c r="A769" s="619"/>
      <c r="B769" s="19"/>
      <c r="C769" s="19"/>
      <c r="D769" s="19"/>
      <c r="E769" s="19"/>
      <c r="F769" s="19"/>
      <c r="G769" s="19"/>
      <c r="H769" s="19"/>
      <c r="I769" s="19"/>
      <c r="J769" s="19"/>
      <c r="K769" s="19"/>
      <c r="L769" s="19"/>
      <c r="M769" s="19"/>
    </row>
    <row r="770" spans="1:13" ht="15">
      <c r="A770" s="619"/>
      <c r="B770" s="19"/>
      <c r="C770" s="19"/>
      <c r="D770" s="19"/>
      <c r="E770" s="19"/>
      <c r="F770" s="19"/>
      <c r="G770" s="19"/>
      <c r="H770" s="19"/>
      <c r="I770" s="19"/>
      <c r="J770" s="19"/>
      <c r="K770" s="19"/>
      <c r="L770" s="19"/>
      <c r="M770" s="19"/>
    </row>
    <row r="771" spans="1:13" ht="15">
      <c r="A771" s="619"/>
      <c r="B771" s="19"/>
      <c r="C771" s="19"/>
      <c r="D771" s="19"/>
      <c r="E771" s="19"/>
      <c r="F771" s="19"/>
      <c r="G771" s="19"/>
      <c r="H771" s="19"/>
      <c r="I771" s="19"/>
      <c r="J771" s="19"/>
      <c r="K771" s="19"/>
      <c r="L771" s="19"/>
      <c r="M771" s="19"/>
    </row>
    <row r="772" spans="1:13" ht="15">
      <c r="A772" s="619"/>
      <c r="B772" s="19"/>
      <c r="C772" s="19"/>
      <c r="D772" s="19"/>
      <c r="E772" s="19"/>
      <c r="F772" s="19"/>
      <c r="G772" s="19"/>
      <c r="H772" s="19"/>
      <c r="I772" s="19"/>
      <c r="J772" s="19"/>
      <c r="K772" s="19"/>
      <c r="L772" s="19"/>
      <c r="M772" s="19"/>
    </row>
    <row r="773" spans="1:13" ht="15">
      <c r="A773" s="619"/>
      <c r="B773" s="19"/>
      <c r="C773" s="19"/>
      <c r="D773" s="19"/>
      <c r="E773" s="19"/>
      <c r="F773" s="19"/>
      <c r="G773" s="19"/>
      <c r="H773" s="19"/>
      <c r="I773" s="19"/>
      <c r="J773" s="19"/>
      <c r="K773" s="19"/>
      <c r="L773" s="19"/>
      <c r="M773" s="19"/>
    </row>
    <row r="774" spans="1:13" ht="15">
      <c r="A774" s="619"/>
      <c r="B774" s="19"/>
      <c r="C774" s="19"/>
      <c r="D774" s="19"/>
      <c r="E774" s="19"/>
      <c r="F774" s="19"/>
      <c r="G774" s="19"/>
      <c r="H774" s="19"/>
      <c r="I774" s="19"/>
      <c r="J774" s="19"/>
      <c r="K774" s="19"/>
      <c r="L774" s="19"/>
      <c r="M774" s="19"/>
    </row>
    <row r="775" spans="1:13" ht="15">
      <c r="A775" s="619"/>
      <c r="B775" s="19"/>
      <c r="C775" s="19"/>
      <c r="D775" s="19"/>
      <c r="E775" s="19"/>
      <c r="F775" s="19"/>
      <c r="G775" s="19"/>
      <c r="H775" s="19"/>
      <c r="I775" s="19"/>
      <c r="J775" s="19"/>
      <c r="K775" s="19"/>
      <c r="L775" s="19"/>
      <c r="M775" s="19"/>
    </row>
    <row r="776" spans="1:13" ht="15">
      <c r="A776" s="619"/>
      <c r="B776" s="19"/>
      <c r="C776" s="19"/>
      <c r="D776" s="19"/>
      <c r="E776" s="19"/>
      <c r="F776" s="19"/>
      <c r="G776" s="19"/>
      <c r="H776" s="19"/>
      <c r="I776" s="19"/>
      <c r="J776" s="19"/>
      <c r="K776" s="19"/>
      <c r="L776" s="19"/>
      <c r="M776" s="19"/>
    </row>
    <row r="777" spans="1:13" ht="15">
      <c r="A777" s="619"/>
      <c r="B777" s="19"/>
      <c r="C777" s="19"/>
      <c r="D777" s="19"/>
      <c r="E777" s="19"/>
      <c r="F777" s="19"/>
      <c r="G777" s="19"/>
      <c r="H777" s="19"/>
      <c r="I777" s="19"/>
      <c r="J777" s="19"/>
      <c r="K777" s="19"/>
      <c r="L777" s="19"/>
      <c r="M777" s="19"/>
    </row>
    <row r="778" spans="1:13" ht="15">
      <c r="A778" s="619"/>
      <c r="B778" s="19"/>
      <c r="C778" s="19"/>
      <c r="D778" s="19"/>
      <c r="E778" s="19"/>
      <c r="F778" s="19"/>
      <c r="G778" s="19"/>
      <c r="H778" s="19"/>
      <c r="I778" s="19"/>
      <c r="J778" s="19"/>
      <c r="K778" s="19"/>
      <c r="L778" s="19"/>
      <c r="M778" s="19"/>
    </row>
    <row r="779" spans="1:13" ht="15">
      <c r="A779" s="619"/>
      <c r="B779" s="19"/>
      <c r="C779" s="19"/>
      <c r="D779" s="19"/>
      <c r="E779" s="19"/>
      <c r="F779" s="19"/>
      <c r="G779" s="19"/>
      <c r="H779" s="19"/>
      <c r="I779" s="19"/>
      <c r="J779" s="19"/>
      <c r="K779" s="19"/>
      <c r="L779" s="19"/>
      <c r="M779" s="19"/>
    </row>
    <row r="780" spans="1:13" ht="15">
      <c r="A780" s="619"/>
      <c r="B780" s="19"/>
      <c r="C780" s="19"/>
      <c r="D780" s="19"/>
      <c r="E780" s="19"/>
      <c r="F780" s="19"/>
      <c r="G780" s="19"/>
      <c r="H780" s="19"/>
      <c r="I780" s="19"/>
      <c r="J780" s="19"/>
      <c r="K780" s="19"/>
      <c r="L780" s="19"/>
      <c r="M780" s="19"/>
    </row>
    <row r="781" spans="1:13" ht="15">
      <c r="A781" s="619"/>
      <c r="B781" s="19"/>
      <c r="C781" s="19"/>
      <c r="D781" s="19"/>
      <c r="E781" s="19"/>
      <c r="F781" s="19"/>
      <c r="G781" s="19"/>
      <c r="H781" s="19"/>
      <c r="I781" s="19"/>
      <c r="J781" s="19"/>
      <c r="K781" s="19"/>
      <c r="L781" s="19"/>
      <c r="M781" s="19"/>
    </row>
    <row r="782" spans="1:13" ht="15">
      <c r="A782" s="619"/>
      <c r="B782" s="19"/>
      <c r="C782" s="19"/>
      <c r="D782" s="19"/>
      <c r="E782" s="19"/>
      <c r="F782" s="19"/>
      <c r="G782" s="19"/>
      <c r="H782" s="19"/>
      <c r="I782" s="19"/>
      <c r="J782" s="19"/>
      <c r="K782" s="19"/>
      <c r="L782" s="19"/>
      <c r="M782" s="19"/>
    </row>
    <row r="783" spans="1:13" ht="15">
      <c r="A783" s="619"/>
      <c r="B783" s="19"/>
      <c r="C783" s="19"/>
      <c r="D783" s="19"/>
      <c r="E783" s="19"/>
      <c r="F783" s="19"/>
      <c r="G783" s="19"/>
      <c r="H783" s="19"/>
      <c r="I783" s="19"/>
      <c r="J783" s="19"/>
      <c r="K783" s="19"/>
      <c r="L783" s="19"/>
      <c r="M783" s="19"/>
    </row>
    <row r="784" spans="1:13" ht="15">
      <c r="A784" s="619"/>
      <c r="B784" s="19"/>
      <c r="C784" s="19"/>
      <c r="D784" s="19"/>
      <c r="E784" s="19"/>
      <c r="F784" s="19"/>
      <c r="G784" s="19"/>
      <c r="H784" s="19"/>
      <c r="I784" s="19"/>
      <c r="J784" s="19"/>
      <c r="K784" s="19"/>
      <c r="L784" s="19"/>
      <c r="M784" s="19"/>
    </row>
    <row r="785" spans="1:13" ht="15">
      <c r="A785" s="619"/>
      <c r="B785" s="19"/>
      <c r="C785" s="19"/>
      <c r="D785" s="19"/>
      <c r="E785" s="19"/>
      <c r="F785" s="19"/>
      <c r="G785" s="19"/>
      <c r="H785" s="19"/>
      <c r="I785" s="19"/>
      <c r="J785" s="19"/>
      <c r="K785" s="19"/>
      <c r="L785" s="19"/>
      <c r="M785" s="19"/>
    </row>
    <row r="786" spans="1:13" ht="15">
      <c r="A786" s="619"/>
      <c r="B786" s="19"/>
      <c r="C786" s="19"/>
      <c r="D786" s="19"/>
      <c r="E786" s="19"/>
      <c r="F786" s="19"/>
      <c r="G786" s="19"/>
      <c r="H786" s="19"/>
      <c r="I786" s="19"/>
      <c r="J786" s="19"/>
      <c r="K786" s="19"/>
      <c r="L786" s="19"/>
      <c r="M786" s="19"/>
    </row>
    <row r="787" spans="1:13" ht="15">
      <c r="A787" s="619"/>
      <c r="B787" s="19"/>
      <c r="C787" s="19"/>
      <c r="D787" s="19"/>
      <c r="E787" s="19"/>
      <c r="F787" s="19"/>
      <c r="G787" s="19"/>
      <c r="H787" s="19"/>
      <c r="I787" s="19"/>
      <c r="J787" s="19"/>
      <c r="K787" s="19"/>
      <c r="L787" s="19"/>
      <c r="M787" s="19"/>
    </row>
    <row r="788" spans="1:13" ht="15">
      <c r="A788" s="619"/>
      <c r="B788" s="19"/>
      <c r="C788" s="19"/>
      <c r="D788" s="19"/>
      <c r="E788" s="19"/>
      <c r="F788" s="19"/>
      <c r="G788" s="19"/>
      <c r="H788" s="19"/>
      <c r="I788" s="19"/>
      <c r="J788" s="19"/>
      <c r="K788" s="19"/>
      <c r="L788" s="19"/>
      <c r="M788" s="19"/>
    </row>
    <row r="789" spans="1:13" ht="15">
      <c r="A789" s="619"/>
      <c r="B789" s="19"/>
      <c r="C789" s="19"/>
      <c r="D789" s="19"/>
      <c r="E789" s="19"/>
      <c r="F789" s="19"/>
      <c r="G789" s="19"/>
      <c r="H789" s="19"/>
      <c r="I789" s="19"/>
      <c r="J789" s="19"/>
      <c r="K789" s="19"/>
      <c r="L789" s="19"/>
      <c r="M789" s="19"/>
    </row>
    <row r="790" spans="1:13" ht="15">
      <c r="A790" s="619"/>
      <c r="B790" s="19"/>
      <c r="C790" s="19"/>
      <c r="D790" s="19"/>
      <c r="E790" s="19"/>
      <c r="F790" s="19"/>
      <c r="G790" s="19"/>
      <c r="H790" s="19"/>
      <c r="I790" s="19"/>
      <c r="J790" s="19"/>
      <c r="K790" s="19"/>
      <c r="L790" s="19"/>
      <c r="M790" s="19"/>
    </row>
    <row r="791" spans="1:13" ht="15">
      <c r="A791" s="619"/>
      <c r="B791" s="19"/>
      <c r="C791" s="19"/>
      <c r="D791" s="19"/>
      <c r="E791" s="19"/>
      <c r="F791" s="19"/>
      <c r="G791" s="19"/>
      <c r="H791" s="19"/>
      <c r="I791" s="19"/>
      <c r="J791" s="19"/>
      <c r="K791" s="19"/>
      <c r="L791" s="19"/>
      <c r="M791" s="19"/>
    </row>
    <row r="792" spans="1:13" ht="15">
      <c r="A792" s="619"/>
      <c r="B792" s="19"/>
      <c r="C792" s="19"/>
      <c r="D792" s="19"/>
      <c r="E792" s="19"/>
      <c r="F792" s="19"/>
      <c r="G792" s="19"/>
      <c r="H792" s="19"/>
      <c r="I792" s="19"/>
      <c r="J792" s="19"/>
      <c r="K792" s="19"/>
      <c r="L792" s="19"/>
      <c r="M792" s="19"/>
    </row>
    <row r="793" spans="1:13" ht="15">
      <c r="A793" s="619"/>
      <c r="B793" s="19"/>
      <c r="C793" s="19"/>
      <c r="D793" s="19"/>
      <c r="E793" s="19"/>
      <c r="F793" s="19"/>
      <c r="G793" s="19"/>
      <c r="H793" s="19"/>
      <c r="I793" s="19"/>
      <c r="J793" s="19"/>
      <c r="K793" s="19"/>
      <c r="L793" s="19"/>
      <c r="M793" s="19"/>
    </row>
    <row r="794" spans="1:13" ht="15">
      <c r="A794" s="619"/>
      <c r="B794" s="19"/>
      <c r="C794" s="19"/>
      <c r="D794" s="19"/>
      <c r="E794" s="19"/>
      <c r="F794" s="19"/>
      <c r="G794" s="19"/>
      <c r="H794" s="19"/>
      <c r="I794" s="19"/>
      <c r="J794" s="19"/>
      <c r="K794" s="19"/>
      <c r="L794" s="19"/>
      <c r="M794" s="19"/>
    </row>
    <row r="795" spans="1:13" ht="15">
      <c r="A795" s="619"/>
      <c r="B795" s="19"/>
      <c r="C795" s="19"/>
      <c r="D795" s="19"/>
      <c r="E795" s="19"/>
      <c r="F795" s="19"/>
      <c r="G795" s="19"/>
      <c r="H795" s="19"/>
      <c r="I795" s="19"/>
      <c r="J795" s="19"/>
      <c r="K795" s="19"/>
      <c r="L795" s="19"/>
      <c r="M795" s="19"/>
    </row>
    <row r="796" spans="1:13" ht="15">
      <c r="A796" s="619"/>
      <c r="B796" s="19"/>
      <c r="C796" s="19"/>
      <c r="D796" s="19"/>
      <c r="E796" s="19"/>
      <c r="F796" s="19"/>
      <c r="G796" s="19"/>
      <c r="H796" s="19"/>
      <c r="I796" s="19"/>
      <c r="J796" s="19"/>
      <c r="K796" s="19"/>
      <c r="L796" s="19"/>
      <c r="M796" s="19"/>
    </row>
    <row r="797" spans="1:13" ht="15">
      <c r="A797" s="619"/>
      <c r="B797" s="19"/>
      <c r="C797" s="19"/>
      <c r="D797" s="19"/>
      <c r="E797" s="19"/>
      <c r="F797" s="19"/>
      <c r="G797" s="19"/>
      <c r="H797" s="19"/>
      <c r="I797" s="19"/>
      <c r="J797" s="19"/>
      <c r="K797" s="19"/>
      <c r="L797" s="19"/>
      <c r="M797" s="19"/>
    </row>
    <row r="798" spans="1:13" ht="15">
      <c r="A798" s="619"/>
      <c r="B798" s="19"/>
      <c r="C798" s="19"/>
      <c r="D798" s="19"/>
      <c r="E798" s="19"/>
      <c r="F798" s="19"/>
      <c r="G798" s="19"/>
      <c r="H798" s="19"/>
      <c r="I798" s="19"/>
      <c r="J798" s="19"/>
      <c r="K798" s="19"/>
      <c r="L798" s="19"/>
      <c r="M798" s="19"/>
    </row>
    <row r="799" spans="1:13" ht="15">
      <c r="A799" s="619"/>
      <c r="B799" s="19"/>
      <c r="C799" s="19"/>
      <c r="D799" s="19"/>
      <c r="E799" s="19"/>
      <c r="F799" s="19"/>
      <c r="G799" s="19"/>
      <c r="H799" s="19"/>
      <c r="I799" s="19"/>
      <c r="J799" s="19"/>
      <c r="K799" s="19"/>
      <c r="L799" s="19"/>
      <c r="M799" s="19"/>
    </row>
    <row r="800" spans="1:13" ht="15">
      <c r="A800" s="619"/>
      <c r="B800" s="19"/>
      <c r="C800" s="19"/>
      <c r="D800" s="19"/>
      <c r="E800" s="19"/>
      <c r="F800" s="19"/>
      <c r="G800" s="19"/>
      <c r="H800" s="19"/>
      <c r="I800" s="19"/>
      <c r="J800" s="19"/>
      <c r="K800" s="19"/>
      <c r="L800" s="19"/>
      <c r="M800" s="19"/>
    </row>
    <row r="801" spans="1:13" ht="15">
      <c r="A801" s="619"/>
      <c r="B801" s="19"/>
      <c r="C801" s="19"/>
      <c r="D801" s="19"/>
      <c r="E801" s="19"/>
      <c r="F801" s="19"/>
      <c r="G801" s="19"/>
      <c r="H801" s="19"/>
      <c r="I801" s="19"/>
      <c r="J801" s="19"/>
      <c r="K801" s="19"/>
      <c r="L801" s="19"/>
      <c r="M801" s="19"/>
    </row>
    <row r="802" spans="1:13" ht="15">
      <c r="A802" s="619"/>
      <c r="B802" s="19"/>
      <c r="C802" s="19"/>
      <c r="D802" s="19"/>
      <c r="E802" s="19"/>
      <c r="F802" s="19"/>
      <c r="G802" s="19"/>
      <c r="H802" s="19"/>
      <c r="I802" s="19"/>
      <c r="J802" s="19"/>
      <c r="K802" s="19"/>
      <c r="L802" s="19"/>
      <c r="M802" s="19"/>
    </row>
    <row r="803" spans="1:13" ht="15">
      <c r="A803" s="619"/>
      <c r="B803" s="19"/>
      <c r="C803" s="19"/>
      <c r="D803" s="19"/>
      <c r="E803" s="19"/>
      <c r="F803" s="19"/>
      <c r="G803" s="19"/>
      <c r="H803" s="19"/>
      <c r="I803" s="19"/>
      <c r="J803" s="19"/>
      <c r="K803" s="19"/>
      <c r="L803" s="19"/>
      <c r="M803" s="19"/>
    </row>
    <row r="804" spans="1:13" ht="15">
      <c r="A804" s="619"/>
      <c r="B804" s="19"/>
      <c r="C804" s="19"/>
      <c r="D804" s="19"/>
      <c r="E804" s="19"/>
      <c r="F804" s="19"/>
      <c r="G804" s="19"/>
      <c r="H804" s="19"/>
      <c r="I804" s="19"/>
      <c r="J804" s="19"/>
      <c r="K804" s="19"/>
      <c r="L804" s="19"/>
      <c r="M804" s="19"/>
    </row>
    <row r="805" spans="1:13" ht="15">
      <c r="A805" s="619"/>
      <c r="B805" s="19"/>
      <c r="C805" s="19"/>
      <c r="D805" s="19"/>
      <c r="E805" s="19"/>
      <c r="F805" s="19"/>
      <c r="G805" s="19"/>
      <c r="H805" s="19"/>
      <c r="I805" s="19"/>
      <c r="J805" s="19"/>
      <c r="K805" s="19"/>
      <c r="L805" s="19"/>
      <c r="M805" s="19"/>
    </row>
    <row r="806" spans="1:13" ht="15">
      <c r="A806" s="619"/>
      <c r="B806" s="19"/>
      <c r="C806" s="19"/>
      <c r="D806" s="19"/>
      <c r="E806" s="19"/>
      <c r="F806" s="19"/>
      <c r="G806" s="19"/>
      <c r="H806" s="19"/>
      <c r="I806" s="19"/>
      <c r="J806" s="19"/>
      <c r="K806" s="19"/>
      <c r="L806" s="19"/>
      <c r="M806" s="19"/>
    </row>
    <row r="807" spans="1:13" ht="15">
      <c r="A807" s="619"/>
      <c r="B807" s="19"/>
      <c r="C807" s="19"/>
      <c r="D807" s="19"/>
      <c r="E807" s="19"/>
      <c r="F807" s="19"/>
      <c r="G807" s="19"/>
      <c r="H807" s="19"/>
      <c r="I807" s="19"/>
      <c r="J807" s="19"/>
      <c r="K807" s="19"/>
      <c r="L807" s="19"/>
      <c r="M807" s="19"/>
    </row>
    <row r="808" spans="1:13" ht="15">
      <c r="A808" s="619"/>
      <c r="B808" s="19"/>
      <c r="C808" s="19"/>
      <c r="D808" s="19"/>
      <c r="E808" s="19"/>
      <c r="F808" s="19"/>
      <c r="G808" s="19"/>
      <c r="H808" s="19"/>
      <c r="I808" s="19"/>
      <c r="J808" s="19"/>
      <c r="K808" s="19"/>
      <c r="L808" s="19"/>
      <c r="M808" s="19"/>
    </row>
    <row r="809" spans="1:13" ht="15">
      <c r="A809" s="619"/>
      <c r="B809" s="19"/>
      <c r="C809" s="19"/>
      <c r="D809" s="19"/>
      <c r="E809" s="19"/>
      <c r="F809" s="19"/>
      <c r="G809" s="19"/>
      <c r="H809" s="19"/>
      <c r="I809" s="19"/>
      <c r="J809" s="19"/>
      <c r="K809" s="19"/>
      <c r="L809" s="19"/>
      <c r="M809" s="19"/>
    </row>
    <row r="810" spans="1:13" ht="15">
      <c r="A810" s="619"/>
      <c r="B810" s="19"/>
      <c r="C810" s="19"/>
      <c r="D810" s="19"/>
      <c r="E810" s="19"/>
      <c r="F810" s="19"/>
      <c r="G810" s="19"/>
      <c r="H810" s="19"/>
      <c r="I810" s="19"/>
      <c r="J810" s="19"/>
      <c r="K810" s="19"/>
      <c r="L810" s="19"/>
      <c r="M810" s="19"/>
    </row>
    <row r="811" spans="1:13" ht="15">
      <c r="A811" s="619"/>
      <c r="B811" s="19"/>
      <c r="C811" s="19"/>
      <c r="D811" s="19"/>
      <c r="E811" s="19"/>
      <c r="F811" s="19"/>
      <c r="G811" s="19"/>
      <c r="H811" s="19"/>
      <c r="I811" s="19"/>
      <c r="J811" s="19"/>
      <c r="K811" s="19"/>
      <c r="L811" s="19"/>
      <c r="M811" s="19"/>
    </row>
    <row r="812" spans="1:13" ht="15">
      <c r="A812" s="619"/>
      <c r="B812" s="19"/>
      <c r="C812" s="19"/>
      <c r="D812" s="19"/>
      <c r="E812" s="19"/>
      <c r="F812" s="19"/>
      <c r="G812" s="19"/>
      <c r="H812" s="19"/>
      <c r="I812" s="19"/>
      <c r="J812" s="19"/>
      <c r="K812" s="19"/>
      <c r="L812" s="19"/>
      <c r="M812" s="19"/>
    </row>
    <row r="813" spans="1:13" ht="15">
      <c r="A813" s="619"/>
      <c r="B813" s="19"/>
      <c r="C813" s="19"/>
      <c r="D813" s="19"/>
      <c r="E813" s="19"/>
      <c r="F813" s="19"/>
      <c r="G813" s="19"/>
      <c r="H813" s="19"/>
      <c r="I813" s="19"/>
      <c r="J813" s="19"/>
      <c r="K813" s="19"/>
      <c r="L813" s="19"/>
      <c r="M813" s="19"/>
    </row>
    <row r="814" spans="1:13" ht="15">
      <c r="A814" s="619"/>
      <c r="B814" s="19"/>
      <c r="C814" s="19"/>
      <c r="D814" s="19"/>
      <c r="E814" s="19"/>
      <c r="F814" s="19"/>
      <c r="G814" s="19"/>
      <c r="H814" s="19"/>
      <c r="I814" s="19"/>
      <c r="J814" s="19"/>
      <c r="K814" s="19"/>
      <c r="L814" s="19"/>
      <c r="M814" s="19"/>
    </row>
    <row r="815" spans="1:13" ht="15">
      <c r="A815" s="619"/>
      <c r="B815" s="19"/>
      <c r="C815" s="19"/>
      <c r="D815" s="19"/>
      <c r="E815" s="19"/>
      <c r="F815" s="19"/>
      <c r="G815" s="19"/>
      <c r="H815" s="19"/>
      <c r="I815" s="19"/>
      <c r="J815" s="19"/>
      <c r="K815" s="19"/>
      <c r="L815" s="19"/>
      <c r="M815" s="19"/>
    </row>
    <row r="816" spans="1:13" ht="15">
      <c r="A816" s="619"/>
      <c r="B816" s="19"/>
      <c r="C816" s="19"/>
      <c r="D816" s="19"/>
      <c r="E816" s="19"/>
      <c r="F816" s="19"/>
      <c r="G816" s="19"/>
      <c r="H816" s="19"/>
      <c r="I816" s="19"/>
      <c r="J816" s="19"/>
      <c r="K816" s="19"/>
      <c r="L816" s="19"/>
      <c r="M816" s="19"/>
    </row>
    <row r="817" spans="1:13" ht="15">
      <c r="A817" s="619"/>
      <c r="B817" s="19"/>
      <c r="C817" s="19"/>
      <c r="D817" s="19"/>
      <c r="E817" s="19"/>
      <c r="F817" s="19"/>
      <c r="G817" s="19"/>
      <c r="H817" s="19"/>
      <c r="I817" s="19"/>
      <c r="J817" s="19"/>
      <c r="K817" s="19"/>
      <c r="L817" s="19"/>
      <c r="M817" s="19"/>
    </row>
    <row r="818" spans="1:13" ht="15">
      <c r="A818" s="619"/>
      <c r="B818" s="19"/>
      <c r="C818" s="19"/>
      <c r="D818" s="19"/>
      <c r="E818" s="19"/>
      <c r="F818" s="19"/>
      <c r="G818" s="19"/>
      <c r="H818" s="19"/>
      <c r="I818" s="19"/>
      <c r="J818" s="19"/>
      <c r="K818" s="19"/>
      <c r="L818" s="19"/>
      <c r="M818" s="19"/>
    </row>
    <row r="819" spans="1:13" ht="15">
      <c r="A819" s="619"/>
      <c r="B819" s="19"/>
      <c r="C819" s="19"/>
      <c r="D819" s="19"/>
      <c r="E819" s="19"/>
      <c r="F819" s="19"/>
      <c r="G819" s="19"/>
      <c r="H819" s="19"/>
      <c r="I819" s="19"/>
      <c r="J819" s="19"/>
      <c r="K819" s="19"/>
      <c r="L819" s="19"/>
      <c r="M819" s="19"/>
    </row>
    <row r="820" spans="1:13" ht="15">
      <c r="A820" s="619"/>
      <c r="B820" s="19"/>
      <c r="C820" s="19"/>
      <c r="D820" s="19"/>
      <c r="E820" s="19"/>
      <c r="F820" s="19"/>
      <c r="G820" s="19"/>
      <c r="H820" s="19"/>
      <c r="I820" s="19"/>
      <c r="J820" s="19"/>
      <c r="K820" s="19"/>
      <c r="L820" s="19"/>
      <c r="M820" s="19"/>
    </row>
    <row r="821" spans="1:13" ht="15">
      <c r="A821" s="619"/>
      <c r="B821" s="19"/>
      <c r="C821" s="19"/>
      <c r="D821" s="19"/>
      <c r="E821" s="19"/>
      <c r="F821" s="19"/>
      <c r="G821" s="19"/>
      <c r="H821" s="19"/>
      <c r="I821" s="19"/>
      <c r="J821" s="19"/>
      <c r="K821" s="19"/>
      <c r="L821" s="19"/>
      <c r="M821" s="19"/>
    </row>
    <row r="822" spans="1:13" ht="15">
      <c r="A822" s="619"/>
      <c r="B822" s="19"/>
      <c r="C822" s="19"/>
      <c r="D822" s="19"/>
      <c r="E822" s="19"/>
      <c r="F822" s="19"/>
      <c r="G822" s="19"/>
      <c r="H822" s="19"/>
      <c r="I822" s="19"/>
      <c r="J822" s="19"/>
      <c r="K822" s="19"/>
      <c r="L822" s="19"/>
      <c r="M822" s="19"/>
    </row>
    <row r="823" spans="1:13" ht="15">
      <c r="A823" s="619"/>
      <c r="B823" s="19"/>
      <c r="C823" s="19"/>
      <c r="D823" s="19"/>
      <c r="E823" s="19"/>
      <c r="F823" s="19"/>
      <c r="G823" s="19"/>
      <c r="H823" s="19"/>
      <c r="I823" s="19"/>
      <c r="J823" s="19"/>
      <c r="K823" s="19"/>
      <c r="L823" s="19"/>
      <c r="M823" s="19"/>
    </row>
    <row r="824" spans="1:13" ht="15">
      <c r="A824" s="619"/>
      <c r="B824" s="19"/>
      <c r="C824" s="19"/>
      <c r="D824" s="19"/>
      <c r="E824" s="19"/>
      <c r="F824" s="19"/>
      <c r="G824" s="19"/>
      <c r="H824" s="19"/>
      <c r="I824" s="19"/>
      <c r="J824" s="19"/>
      <c r="K824" s="19"/>
      <c r="L824" s="19"/>
      <c r="M824" s="19"/>
    </row>
    <row r="825" spans="1:13" ht="15">
      <c r="A825" s="619"/>
      <c r="B825" s="19"/>
      <c r="C825" s="19"/>
      <c r="D825" s="19"/>
      <c r="E825" s="19"/>
      <c r="F825" s="19"/>
      <c r="G825" s="19"/>
      <c r="H825" s="19"/>
      <c r="I825" s="19"/>
      <c r="J825" s="19"/>
      <c r="K825" s="19"/>
      <c r="L825" s="19"/>
      <c r="M825" s="19"/>
    </row>
    <row r="826" spans="1:13" ht="15">
      <c r="A826" s="619"/>
      <c r="B826" s="19"/>
      <c r="C826" s="19"/>
      <c r="D826" s="19"/>
      <c r="E826" s="19"/>
      <c r="F826" s="19"/>
      <c r="G826" s="19"/>
      <c r="H826" s="19"/>
      <c r="I826" s="19"/>
      <c r="J826" s="19"/>
      <c r="K826" s="19"/>
      <c r="L826" s="19"/>
      <c r="M826" s="19"/>
    </row>
    <row r="827" spans="1:13" ht="15">
      <c r="A827" s="619"/>
      <c r="B827" s="19"/>
      <c r="C827" s="19"/>
      <c r="D827" s="19"/>
      <c r="E827" s="19"/>
      <c r="F827" s="19"/>
      <c r="G827" s="19"/>
      <c r="H827" s="19"/>
      <c r="I827" s="19"/>
      <c r="J827" s="19"/>
      <c r="K827" s="19"/>
      <c r="L827" s="19"/>
      <c r="M827" s="19"/>
    </row>
    <row r="828" spans="1:13" ht="15">
      <c r="A828" s="619"/>
      <c r="B828" s="19"/>
      <c r="C828" s="19"/>
      <c r="D828" s="19"/>
      <c r="E828" s="19"/>
      <c r="F828" s="19"/>
      <c r="G828" s="19"/>
      <c r="H828" s="19"/>
      <c r="I828" s="19"/>
      <c r="J828" s="19"/>
      <c r="K828" s="19"/>
      <c r="L828" s="19"/>
      <c r="M828" s="19"/>
    </row>
    <row r="829" spans="1:13" ht="15">
      <c r="A829" s="619"/>
      <c r="B829" s="19"/>
      <c r="C829" s="19"/>
      <c r="D829" s="19"/>
      <c r="E829" s="19"/>
      <c r="F829" s="19"/>
      <c r="G829" s="19"/>
      <c r="H829" s="19"/>
      <c r="I829" s="19"/>
      <c r="J829" s="19"/>
      <c r="K829" s="19"/>
      <c r="L829" s="19"/>
      <c r="M829" s="19"/>
    </row>
    <row r="830" spans="1:13" ht="15">
      <c r="A830" s="619"/>
      <c r="B830" s="19"/>
      <c r="C830" s="19"/>
      <c r="D830" s="19"/>
      <c r="E830" s="19"/>
      <c r="F830" s="19"/>
      <c r="G830" s="19"/>
      <c r="H830" s="19"/>
      <c r="I830" s="19"/>
      <c r="J830" s="19"/>
      <c r="K830" s="19"/>
      <c r="L830" s="19"/>
      <c r="M830" s="19"/>
    </row>
    <row r="831" spans="1:13" ht="15">
      <c r="A831" s="619"/>
      <c r="B831" s="19"/>
      <c r="C831" s="19"/>
      <c r="D831" s="19"/>
      <c r="E831" s="19"/>
      <c r="F831" s="19"/>
      <c r="G831" s="19"/>
      <c r="H831" s="19"/>
      <c r="I831" s="19"/>
      <c r="J831" s="19"/>
      <c r="K831" s="19"/>
      <c r="L831" s="19"/>
      <c r="M831" s="19"/>
    </row>
    <row r="832" spans="1:13" ht="15">
      <c r="A832" s="619"/>
      <c r="B832" s="19"/>
      <c r="C832" s="19"/>
      <c r="D832" s="19"/>
      <c r="E832" s="19"/>
      <c r="F832" s="19"/>
      <c r="G832" s="19"/>
      <c r="H832" s="19"/>
      <c r="I832" s="19"/>
      <c r="J832" s="19"/>
      <c r="K832" s="19"/>
      <c r="L832" s="19"/>
      <c r="M832" s="19"/>
    </row>
    <row r="833" spans="1:13" ht="15">
      <c r="A833" s="619"/>
      <c r="B833" s="19"/>
      <c r="C833" s="19"/>
      <c r="D833" s="19"/>
      <c r="E833" s="19"/>
      <c r="F833" s="19"/>
      <c r="G833" s="19"/>
      <c r="H833" s="19"/>
      <c r="I833" s="19"/>
      <c r="J833" s="19"/>
      <c r="K833" s="19"/>
      <c r="L833" s="19"/>
      <c r="M833" s="19"/>
    </row>
    <row r="834" spans="1:13" ht="15">
      <c r="A834" s="619"/>
      <c r="B834" s="19"/>
      <c r="C834" s="19"/>
      <c r="D834" s="19"/>
      <c r="E834" s="19"/>
      <c r="F834" s="19"/>
      <c r="G834" s="19"/>
      <c r="H834" s="19"/>
      <c r="I834" s="19"/>
      <c r="J834" s="19"/>
      <c r="K834" s="19"/>
      <c r="L834" s="19"/>
      <c r="M834" s="19"/>
    </row>
    <row r="835" spans="1:13" ht="15">
      <c r="A835" s="619"/>
      <c r="B835" s="19"/>
      <c r="C835" s="19"/>
      <c r="D835" s="19"/>
      <c r="E835" s="19"/>
      <c r="F835" s="19"/>
      <c r="G835" s="19"/>
      <c r="H835" s="19"/>
      <c r="I835" s="19"/>
      <c r="J835" s="19"/>
      <c r="K835" s="19"/>
      <c r="L835" s="19"/>
      <c r="M835" s="19"/>
    </row>
    <row r="836" spans="1:13" ht="15">
      <c r="A836" s="619"/>
      <c r="B836" s="19"/>
      <c r="C836" s="19"/>
      <c r="D836" s="19"/>
      <c r="E836" s="19"/>
      <c r="F836" s="19"/>
      <c r="G836" s="19"/>
      <c r="H836" s="19"/>
      <c r="I836" s="19"/>
      <c r="J836" s="19"/>
      <c r="K836" s="19"/>
      <c r="L836" s="19"/>
      <c r="M836" s="19"/>
    </row>
    <row r="837" spans="1:13" ht="15">
      <c r="A837" s="619"/>
      <c r="B837" s="19"/>
      <c r="C837" s="19"/>
      <c r="D837" s="19"/>
      <c r="E837" s="19"/>
      <c r="F837" s="19"/>
      <c r="G837" s="19"/>
      <c r="H837" s="19"/>
      <c r="I837" s="19"/>
      <c r="J837" s="19"/>
      <c r="K837" s="19"/>
      <c r="L837" s="19"/>
      <c r="M837" s="19"/>
    </row>
    <row r="838" spans="1:13" ht="15">
      <c r="A838" s="619"/>
      <c r="B838" s="19"/>
      <c r="C838" s="19"/>
      <c r="D838" s="19"/>
      <c r="E838" s="19"/>
      <c r="F838" s="19"/>
      <c r="G838" s="19"/>
      <c r="H838" s="19"/>
      <c r="I838" s="19"/>
      <c r="J838" s="19"/>
      <c r="K838" s="19"/>
      <c r="L838" s="19"/>
      <c r="M838" s="19"/>
    </row>
    <row r="839" spans="1:13" ht="15">
      <c r="A839" s="619"/>
      <c r="B839" s="19"/>
      <c r="C839" s="19"/>
      <c r="D839" s="19"/>
      <c r="E839" s="19"/>
      <c r="F839" s="19"/>
      <c r="G839" s="19"/>
      <c r="H839" s="19"/>
      <c r="I839" s="19"/>
      <c r="J839" s="19"/>
      <c r="K839" s="19"/>
      <c r="L839" s="19"/>
      <c r="M839" s="19"/>
    </row>
    <row r="840" spans="1:13" ht="15">
      <c r="A840" s="619"/>
      <c r="B840" s="19"/>
      <c r="C840" s="19"/>
      <c r="D840" s="19"/>
      <c r="E840" s="19"/>
      <c r="F840" s="19"/>
      <c r="G840" s="19"/>
      <c r="H840" s="19"/>
      <c r="I840" s="19"/>
      <c r="J840" s="19"/>
      <c r="K840" s="19"/>
      <c r="L840" s="19"/>
      <c r="M840" s="19"/>
    </row>
    <row r="841" spans="1:13" ht="15">
      <c r="A841" s="619"/>
      <c r="B841" s="19"/>
      <c r="C841" s="19"/>
      <c r="D841" s="19"/>
      <c r="E841" s="19"/>
      <c r="F841" s="19"/>
      <c r="G841" s="19"/>
      <c r="H841" s="19"/>
      <c r="I841" s="19"/>
      <c r="J841" s="19"/>
      <c r="K841" s="19"/>
      <c r="L841" s="19"/>
      <c r="M841" s="19"/>
    </row>
    <row r="842" spans="1:13" ht="15">
      <c r="A842" s="619"/>
      <c r="B842" s="19"/>
      <c r="C842" s="19"/>
      <c r="D842" s="19"/>
      <c r="E842" s="19"/>
      <c r="F842" s="19"/>
      <c r="G842" s="19"/>
      <c r="H842" s="19"/>
      <c r="I842" s="19"/>
      <c r="J842" s="19"/>
      <c r="K842" s="19"/>
      <c r="L842" s="19"/>
      <c r="M842" s="19"/>
    </row>
    <row r="843" spans="1:13" ht="15">
      <c r="A843" s="619"/>
      <c r="B843" s="19"/>
      <c r="C843" s="19"/>
      <c r="D843" s="19"/>
      <c r="E843" s="19"/>
      <c r="F843" s="19"/>
      <c r="G843" s="19"/>
      <c r="H843" s="19"/>
      <c r="I843" s="19"/>
      <c r="J843" s="19"/>
      <c r="K843" s="19"/>
      <c r="L843" s="19"/>
      <c r="M843" s="19"/>
    </row>
    <row r="844" spans="1:13" ht="15">
      <c r="A844" s="619"/>
      <c r="B844" s="19"/>
      <c r="C844" s="19"/>
      <c r="D844" s="19"/>
      <c r="E844" s="19"/>
      <c r="F844" s="19"/>
      <c r="G844" s="19"/>
      <c r="H844" s="19"/>
      <c r="I844" s="19"/>
      <c r="J844" s="19"/>
      <c r="K844" s="19"/>
      <c r="L844" s="19"/>
      <c r="M844" s="19"/>
    </row>
    <row r="845" spans="1:13" ht="15">
      <c r="A845" s="619"/>
      <c r="B845" s="19"/>
      <c r="C845" s="19"/>
      <c r="D845" s="19"/>
      <c r="E845" s="19"/>
      <c r="F845" s="19"/>
      <c r="G845" s="19"/>
      <c r="H845" s="19"/>
      <c r="I845" s="19"/>
      <c r="J845" s="19"/>
      <c r="K845" s="19"/>
      <c r="L845" s="19"/>
      <c r="M845" s="19"/>
    </row>
    <row r="846" spans="1:13" ht="15">
      <c r="A846" s="619"/>
      <c r="B846" s="19"/>
      <c r="C846" s="19"/>
      <c r="D846" s="19"/>
      <c r="E846" s="19"/>
      <c r="F846" s="19"/>
      <c r="G846" s="19"/>
      <c r="H846" s="19"/>
      <c r="I846" s="19"/>
      <c r="J846" s="19"/>
      <c r="K846" s="19"/>
      <c r="L846" s="19"/>
      <c r="M846" s="19"/>
    </row>
    <row r="847" spans="1:13" ht="15">
      <c r="A847" s="619"/>
      <c r="B847" s="19"/>
      <c r="C847" s="19"/>
      <c r="D847" s="19"/>
      <c r="E847" s="19"/>
      <c r="F847" s="19"/>
      <c r="G847" s="19"/>
      <c r="H847" s="19"/>
      <c r="I847" s="19"/>
      <c r="J847" s="19"/>
      <c r="K847" s="19"/>
      <c r="L847" s="19"/>
      <c r="M847" s="19"/>
    </row>
    <row r="848" spans="1:13" ht="15">
      <c r="A848" s="619"/>
      <c r="B848" s="19"/>
      <c r="C848" s="19"/>
      <c r="D848" s="19"/>
      <c r="E848" s="19"/>
      <c r="F848" s="19"/>
      <c r="G848" s="19"/>
      <c r="H848" s="19"/>
      <c r="I848" s="19"/>
      <c r="J848" s="19"/>
      <c r="K848" s="19"/>
      <c r="L848" s="19"/>
      <c r="M848" s="19"/>
    </row>
    <row r="849" spans="1:13" ht="15">
      <c r="A849" s="619"/>
      <c r="B849" s="19"/>
      <c r="C849" s="19"/>
      <c r="D849" s="19"/>
      <c r="E849" s="19"/>
      <c r="F849" s="19"/>
      <c r="G849" s="19"/>
      <c r="H849" s="19"/>
      <c r="I849" s="19"/>
      <c r="J849" s="19"/>
      <c r="K849" s="19"/>
      <c r="L849" s="19"/>
      <c r="M849" s="19"/>
    </row>
    <row r="850" spans="1:13" ht="15">
      <c r="A850" s="619"/>
      <c r="B850" s="19"/>
      <c r="C850" s="19"/>
      <c r="D850" s="19"/>
      <c r="E850" s="19"/>
      <c r="F850" s="19"/>
      <c r="G850" s="19"/>
      <c r="H850" s="19"/>
      <c r="I850" s="19"/>
      <c r="J850" s="19"/>
      <c r="K850" s="19"/>
      <c r="L850" s="19"/>
      <c r="M850" s="19"/>
    </row>
    <row r="851" spans="1:13" ht="15">
      <c r="A851" s="619"/>
      <c r="B851" s="19"/>
      <c r="C851" s="19"/>
      <c r="D851" s="19"/>
      <c r="E851" s="19"/>
      <c r="F851" s="19"/>
      <c r="G851" s="19"/>
      <c r="H851" s="19"/>
      <c r="I851" s="19"/>
      <c r="J851" s="19"/>
      <c r="K851" s="19"/>
      <c r="L851" s="19"/>
      <c r="M851" s="19"/>
    </row>
    <row r="852" spans="1:13" ht="15">
      <c r="A852" s="619"/>
      <c r="B852" s="19"/>
      <c r="C852" s="19"/>
      <c r="D852" s="19"/>
      <c r="E852" s="19"/>
      <c r="F852" s="19"/>
      <c r="G852" s="19"/>
      <c r="H852" s="19"/>
      <c r="I852" s="19"/>
      <c r="J852" s="19"/>
      <c r="K852" s="19"/>
      <c r="L852" s="19"/>
      <c r="M852" s="19"/>
    </row>
    <row r="853" spans="1:13" ht="15">
      <c r="A853" s="619"/>
      <c r="B853" s="19"/>
      <c r="C853" s="19"/>
      <c r="D853" s="19"/>
      <c r="E853" s="19"/>
      <c r="F853" s="19"/>
      <c r="G853" s="19"/>
      <c r="H853" s="19"/>
      <c r="I853" s="19"/>
      <c r="J853" s="19"/>
      <c r="K853" s="19"/>
      <c r="L853" s="19"/>
      <c r="M853" s="19"/>
    </row>
    <row r="854" spans="1:13" ht="15">
      <c r="A854" s="619"/>
      <c r="B854" s="19"/>
      <c r="C854" s="19"/>
      <c r="D854" s="19"/>
      <c r="E854" s="19"/>
      <c r="F854" s="19"/>
      <c r="G854" s="19"/>
      <c r="H854" s="19"/>
      <c r="I854" s="19"/>
      <c r="J854" s="19"/>
      <c r="K854" s="19"/>
      <c r="L854" s="19"/>
      <c r="M854" s="19"/>
    </row>
    <row r="855" spans="1:13" ht="15">
      <c r="A855" s="619"/>
      <c r="B855" s="19"/>
      <c r="C855" s="19"/>
      <c r="D855" s="19"/>
      <c r="E855" s="19"/>
      <c r="F855" s="19"/>
      <c r="G855" s="19"/>
      <c r="H855" s="19"/>
      <c r="I855" s="19"/>
      <c r="J855" s="19"/>
      <c r="K855" s="19"/>
      <c r="L855" s="19"/>
      <c r="M855" s="19"/>
    </row>
    <row r="856" spans="1:13" ht="15">
      <c r="A856" s="619"/>
      <c r="B856" s="19"/>
      <c r="C856" s="19"/>
      <c r="D856" s="19"/>
      <c r="E856" s="19"/>
      <c r="F856" s="19"/>
      <c r="G856" s="19"/>
      <c r="H856" s="19"/>
      <c r="I856" s="19"/>
      <c r="J856" s="19"/>
      <c r="K856" s="19"/>
      <c r="L856" s="19"/>
      <c r="M856" s="19"/>
    </row>
    <row r="857" spans="1:13" ht="15">
      <c r="A857" s="619"/>
      <c r="B857" s="19"/>
      <c r="C857" s="19"/>
      <c r="D857" s="19"/>
      <c r="E857" s="19"/>
      <c r="F857" s="19"/>
      <c r="G857" s="19"/>
      <c r="H857" s="19"/>
      <c r="I857" s="19"/>
      <c r="J857" s="19"/>
      <c r="K857" s="19"/>
      <c r="L857" s="19"/>
      <c r="M857" s="19"/>
    </row>
    <row r="858" spans="1:13" ht="15">
      <c r="A858" s="619"/>
      <c r="B858" s="19"/>
      <c r="C858" s="19"/>
      <c r="D858" s="19"/>
      <c r="E858" s="19"/>
      <c r="F858" s="19"/>
      <c r="G858" s="19"/>
      <c r="H858" s="19"/>
      <c r="I858" s="19"/>
      <c r="J858" s="19"/>
      <c r="K858" s="19"/>
      <c r="L858" s="19"/>
      <c r="M858" s="19"/>
    </row>
    <row r="859" spans="1:13" ht="15">
      <c r="A859" s="619"/>
      <c r="B859" s="19"/>
      <c r="C859" s="19"/>
      <c r="D859" s="19"/>
      <c r="E859" s="19"/>
      <c r="F859" s="19"/>
      <c r="G859" s="19"/>
      <c r="H859" s="19"/>
      <c r="I859" s="19"/>
      <c r="J859" s="19"/>
      <c r="K859" s="19"/>
      <c r="L859" s="19"/>
      <c r="M859" s="19"/>
    </row>
    <row r="860" spans="1:13" ht="15">
      <c r="A860" s="619"/>
      <c r="B860" s="19"/>
      <c r="C860" s="19"/>
      <c r="D860" s="19"/>
      <c r="E860" s="19"/>
      <c r="F860" s="19"/>
      <c r="G860" s="19"/>
      <c r="H860" s="19"/>
      <c r="I860" s="19"/>
      <c r="J860" s="19"/>
      <c r="K860" s="19"/>
      <c r="L860" s="19"/>
      <c r="M860" s="19"/>
    </row>
    <row r="861" spans="1:13" ht="15">
      <c r="A861" s="619"/>
      <c r="B861" s="19"/>
      <c r="C861" s="19"/>
      <c r="D861" s="19"/>
      <c r="E861" s="19"/>
      <c r="F861" s="19"/>
      <c r="G861" s="19"/>
      <c r="H861" s="19"/>
      <c r="I861" s="19"/>
      <c r="J861" s="19"/>
      <c r="K861" s="19"/>
      <c r="L861" s="19"/>
      <c r="M861" s="19"/>
    </row>
    <row r="862" spans="1:13" ht="15">
      <c r="A862" s="619"/>
      <c r="B862" s="19"/>
      <c r="C862" s="19"/>
      <c r="D862" s="19"/>
      <c r="E862" s="19"/>
      <c r="F862" s="19"/>
      <c r="G862" s="19"/>
      <c r="H862" s="19"/>
      <c r="I862" s="19"/>
      <c r="J862" s="19"/>
      <c r="K862" s="19"/>
      <c r="L862" s="19"/>
      <c r="M862" s="19"/>
    </row>
    <row r="863" spans="1:13" ht="15">
      <c r="A863" s="619"/>
      <c r="B863" s="19"/>
      <c r="C863" s="19"/>
      <c r="D863" s="19"/>
      <c r="E863" s="19"/>
      <c r="F863" s="19"/>
      <c r="G863" s="19"/>
      <c r="H863" s="19"/>
      <c r="I863" s="19"/>
      <c r="J863" s="19"/>
      <c r="K863" s="19"/>
      <c r="L863" s="19"/>
      <c r="M863" s="19"/>
    </row>
    <row r="864" spans="1:13" ht="15">
      <c r="A864" s="619"/>
      <c r="B864" s="19"/>
      <c r="C864" s="19"/>
      <c r="D864" s="19"/>
      <c r="E864" s="19"/>
      <c r="F864" s="19"/>
      <c r="G864" s="19"/>
      <c r="H864" s="19"/>
      <c r="I864" s="19"/>
      <c r="J864" s="19"/>
      <c r="K864" s="19"/>
      <c r="L864" s="19"/>
      <c r="M864" s="19"/>
    </row>
    <row r="865" spans="1:13" ht="15">
      <c r="A865" s="619"/>
      <c r="B865" s="19"/>
      <c r="C865" s="19"/>
      <c r="D865" s="19"/>
      <c r="E865" s="19"/>
      <c r="F865" s="19"/>
      <c r="G865" s="19"/>
      <c r="H865" s="19"/>
      <c r="I865" s="19"/>
      <c r="J865" s="19"/>
      <c r="K865" s="19"/>
      <c r="L865" s="19"/>
      <c r="M865" s="19"/>
    </row>
    <row r="866" spans="1:13" ht="15">
      <c r="A866" s="619"/>
      <c r="B866" s="19"/>
      <c r="C866" s="19"/>
      <c r="D866" s="19"/>
      <c r="E866" s="19"/>
      <c r="F866" s="19"/>
      <c r="G866" s="19"/>
      <c r="H866" s="19"/>
      <c r="I866" s="19"/>
      <c r="J866" s="19"/>
      <c r="K866" s="19"/>
      <c r="L866" s="19"/>
      <c r="M866" s="19"/>
    </row>
    <row r="867" spans="1:13" ht="15">
      <c r="A867" s="619"/>
      <c r="B867" s="19"/>
      <c r="C867" s="19"/>
      <c r="D867" s="19"/>
      <c r="E867" s="19"/>
      <c r="F867" s="19"/>
      <c r="G867" s="19"/>
      <c r="H867" s="19"/>
      <c r="I867" s="19"/>
      <c r="J867" s="19"/>
      <c r="K867" s="19"/>
      <c r="L867" s="19"/>
      <c r="M867" s="19"/>
    </row>
    <row r="868" spans="1:13" ht="15">
      <c r="A868" s="619"/>
      <c r="B868" s="19"/>
      <c r="C868" s="19"/>
      <c r="D868" s="19"/>
      <c r="E868" s="19"/>
      <c r="F868" s="19"/>
      <c r="G868" s="19"/>
      <c r="H868" s="19"/>
      <c r="I868" s="19"/>
      <c r="J868" s="19"/>
      <c r="K868" s="19"/>
      <c r="L868" s="19"/>
      <c r="M868" s="19"/>
    </row>
    <row r="869" spans="1:13" ht="15">
      <c r="A869" s="619"/>
      <c r="B869" s="19"/>
      <c r="C869" s="19"/>
      <c r="D869" s="19"/>
      <c r="E869" s="19"/>
      <c r="F869" s="19"/>
      <c r="G869" s="19"/>
      <c r="H869" s="19"/>
      <c r="I869" s="19"/>
      <c r="J869" s="19"/>
      <c r="K869" s="19"/>
      <c r="L869" s="19"/>
      <c r="M869" s="19"/>
    </row>
    <row r="870" spans="1:13" ht="15">
      <c r="A870" s="619"/>
      <c r="B870" s="19"/>
      <c r="C870" s="19"/>
      <c r="D870" s="19"/>
      <c r="E870" s="19"/>
      <c r="F870" s="19"/>
      <c r="G870" s="19"/>
      <c r="H870" s="19"/>
      <c r="I870" s="19"/>
      <c r="J870" s="19"/>
      <c r="K870" s="19"/>
      <c r="L870" s="19"/>
      <c r="M870" s="19"/>
    </row>
    <row r="871" spans="1:13" ht="15">
      <c r="A871" s="619"/>
      <c r="B871" s="19"/>
      <c r="C871" s="19"/>
      <c r="D871" s="19"/>
      <c r="E871" s="19"/>
      <c r="F871" s="19"/>
      <c r="G871" s="19"/>
      <c r="H871" s="19"/>
      <c r="I871" s="19"/>
      <c r="J871" s="19"/>
      <c r="K871" s="19"/>
      <c r="L871" s="19"/>
      <c r="M871" s="19"/>
    </row>
    <row r="872" spans="1:13" ht="15">
      <c r="A872" s="619"/>
      <c r="B872" s="19"/>
      <c r="C872" s="19"/>
      <c r="D872" s="19"/>
      <c r="E872" s="19"/>
      <c r="F872" s="19"/>
      <c r="G872" s="19"/>
      <c r="H872" s="19"/>
      <c r="I872" s="19"/>
      <c r="J872" s="19"/>
      <c r="K872" s="19"/>
      <c r="L872" s="19"/>
      <c r="M872" s="19"/>
    </row>
    <row r="873" spans="1:13" ht="15">
      <c r="A873" s="619"/>
      <c r="B873" s="19"/>
      <c r="C873" s="19"/>
      <c r="D873" s="19"/>
      <c r="E873" s="19"/>
      <c r="F873" s="19"/>
      <c r="G873" s="19"/>
      <c r="H873" s="19"/>
      <c r="I873" s="19"/>
      <c r="J873" s="19"/>
      <c r="K873" s="19"/>
      <c r="L873" s="19"/>
      <c r="M873" s="19"/>
    </row>
    <row r="874" spans="1:13" ht="15">
      <c r="A874" s="619"/>
      <c r="B874" s="19"/>
      <c r="C874" s="19"/>
      <c r="D874" s="19"/>
      <c r="E874" s="19"/>
      <c r="F874" s="19"/>
      <c r="G874" s="19"/>
      <c r="H874" s="19"/>
      <c r="I874" s="19"/>
      <c r="J874" s="19"/>
      <c r="K874" s="19"/>
      <c r="L874" s="19"/>
      <c r="M874" s="19"/>
    </row>
    <row r="875" spans="1:13" ht="15">
      <c r="A875" s="619"/>
      <c r="B875" s="19"/>
      <c r="C875" s="19"/>
      <c r="D875" s="19"/>
      <c r="E875" s="19"/>
      <c r="F875" s="19"/>
      <c r="G875" s="19"/>
      <c r="H875" s="19"/>
      <c r="I875" s="19"/>
      <c r="J875" s="19"/>
      <c r="K875" s="19"/>
      <c r="L875" s="19"/>
      <c r="M875" s="19"/>
    </row>
    <row r="876" spans="1:13" ht="15">
      <c r="A876" s="619"/>
      <c r="B876" s="19"/>
      <c r="C876" s="19"/>
      <c r="D876" s="19"/>
      <c r="E876" s="19"/>
      <c r="F876" s="19"/>
      <c r="G876" s="19"/>
      <c r="H876" s="19"/>
      <c r="I876" s="19"/>
      <c r="J876" s="19"/>
      <c r="K876" s="19"/>
      <c r="L876" s="19"/>
      <c r="M876" s="19"/>
    </row>
    <row r="877" spans="1:13" ht="15">
      <c r="A877" s="619"/>
      <c r="B877" s="19"/>
      <c r="C877" s="19"/>
      <c r="D877" s="19"/>
      <c r="E877" s="19"/>
      <c r="F877" s="19"/>
      <c r="G877" s="19"/>
      <c r="H877" s="19"/>
      <c r="I877" s="19"/>
      <c r="J877" s="19"/>
      <c r="K877" s="19"/>
      <c r="L877" s="19"/>
      <c r="M877" s="19"/>
    </row>
    <row r="878" spans="1:13" ht="15">
      <c r="A878" s="619"/>
      <c r="B878" s="19"/>
      <c r="C878" s="19"/>
      <c r="D878" s="19"/>
      <c r="E878" s="19"/>
      <c r="F878" s="19"/>
      <c r="G878" s="19"/>
      <c r="H878" s="19"/>
      <c r="I878" s="19"/>
      <c r="J878" s="19"/>
      <c r="K878" s="19"/>
      <c r="L878" s="19"/>
      <c r="M878" s="19"/>
    </row>
    <row r="879" spans="1:13" ht="15">
      <c r="A879" s="619"/>
      <c r="B879" s="19"/>
      <c r="C879" s="19"/>
      <c r="D879" s="19"/>
      <c r="E879" s="19"/>
      <c r="F879" s="19"/>
      <c r="G879" s="19"/>
      <c r="H879" s="19"/>
      <c r="I879" s="19"/>
      <c r="J879" s="19"/>
      <c r="K879" s="19"/>
      <c r="L879" s="19"/>
      <c r="M879" s="19"/>
    </row>
    <row r="880" spans="1:13" ht="15">
      <c r="A880" s="619"/>
      <c r="B880" s="19"/>
      <c r="C880" s="19"/>
      <c r="D880" s="19"/>
      <c r="E880" s="19"/>
      <c r="F880" s="19"/>
      <c r="G880" s="19"/>
      <c r="H880" s="19"/>
      <c r="I880" s="19"/>
      <c r="J880" s="19"/>
      <c r="K880" s="19"/>
      <c r="L880" s="19"/>
      <c r="M880" s="19"/>
    </row>
    <row r="881" spans="1:13" ht="15">
      <c r="A881" s="619"/>
      <c r="B881" s="19"/>
      <c r="C881" s="19"/>
      <c r="D881" s="19"/>
      <c r="E881" s="19"/>
      <c r="F881" s="19"/>
      <c r="G881" s="19"/>
      <c r="H881" s="19"/>
      <c r="I881" s="19"/>
      <c r="J881" s="19"/>
      <c r="K881" s="19"/>
      <c r="L881" s="19"/>
      <c r="M881" s="19"/>
    </row>
    <row r="882" spans="1:13" ht="15">
      <c r="A882" s="619"/>
      <c r="B882" s="19"/>
      <c r="C882" s="19"/>
      <c r="D882" s="19"/>
      <c r="E882" s="19"/>
      <c r="F882" s="19"/>
      <c r="G882" s="19"/>
      <c r="H882" s="19"/>
      <c r="I882" s="19"/>
      <c r="J882" s="19"/>
      <c r="K882" s="19"/>
      <c r="L882" s="19"/>
      <c r="M882" s="19"/>
    </row>
    <row r="883" spans="1:13" ht="15">
      <c r="A883" s="619"/>
      <c r="B883" s="19"/>
      <c r="C883" s="19"/>
      <c r="D883" s="19"/>
      <c r="E883" s="19"/>
      <c r="F883" s="19"/>
      <c r="G883" s="19"/>
      <c r="H883" s="19"/>
      <c r="I883" s="19"/>
      <c r="J883" s="19"/>
      <c r="K883" s="19"/>
      <c r="L883" s="19"/>
      <c r="M883" s="19"/>
    </row>
    <row r="884" spans="1:13" ht="15">
      <c r="A884" s="619"/>
      <c r="B884" s="19"/>
      <c r="C884" s="19"/>
      <c r="D884" s="19"/>
      <c r="E884" s="19"/>
      <c r="F884" s="19"/>
      <c r="G884" s="19"/>
      <c r="H884" s="19"/>
      <c r="I884" s="19"/>
      <c r="J884" s="19"/>
      <c r="K884" s="19"/>
      <c r="L884" s="19"/>
      <c r="M884" s="19"/>
    </row>
    <row r="885" spans="1:13" ht="15">
      <c r="A885" s="619"/>
      <c r="B885" s="19"/>
      <c r="C885" s="19"/>
      <c r="D885" s="19"/>
      <c r="E885" s="19"/>
      <c r="F885" s="19"/>
      <c r="G885" s="19"/>
      <c r="H885" s="19"/>
      <c r="I885" s="19"/>
      <c r="J885" s="19"/>
      <c r="K885" s="19"/>
      <c r="L885" s="19"/>
      <c r="M885" s="19"/>
    </row>
    <row r="886" spans="1:13" ht="15">
      <c r="A886" s="619"/>
      <c r="B886" s="19"/>
      <c r="C886" s="19"/>
      <c r="D886" s="19"/>
      <c r="E886" s="19"/>
      <c r="F886" s="19"/>
      <c r="G886" s="19"/>
      <c r="H886" s="19"/>
      <c r="I886" s="19"/>
      <c r="J886" s="19"/>
      <c r="K886" s="19"/>
      <c r="L886" s="19"/>
      <c r="M886" s="19"/>
    </row>
    <row r="887" spans="1:13" ht="15">
      <c r="A887" s="619"/>
      <c r="B887" s="19"/>
      <c r="C887" s="19"/>
      <c r="D887" s="19"/>
      <c r="E887" s="19"/>
      <c r="F887" s="19"/>
      <c r="G887" s="19"/>
      <c r="H887" s="19"/>
      <c r="I887" s="19"/>
      <c r="J887" s="19"/>
      <c r="K887" s="19"/>
      <c r="L887" s="19"/>
      <c r="M887" s="19"/>
    </row>
    <row r="888" spans="1:13" ht="15">
      <c r="A888" s="619"/>
      <c r="B888" s="19"/>
      <c r="C888" s="19"/>
      <c r="D888" s="19"/>
      <c r="E888" s="19"/>
      <c r="F888" s="19"/>
      <c r="G888" s="19"/>
      <c r="H888" s="19"/>
      <c r="I888" s="19"/>
      <c r="J888" s="19"/>
      <c r="K888" s="19"/>
      <c r="L888" s="19"/>
      <c r="M888" s="19"/>
    </row>
    <row r="889" spans="1:13" ht="15">
      <c r="A889" s="619"/>
      <c r="B889" s="19"/>
      <c r="C889" s="19"/>
      <c r="D889" s="19"/>
      <c r="E889" s="19"/>
      <c r="F889" s="19"/>
      <c r="G889" s="19"/>
      <c r="H889" s="19"/>
      <c r="I889" s="19"/>
      <c r="J889" s="19"/>
      <c r="K889" s="19"/>
      <c r="L889" s="19"/>
      <c r="M889" s="19"/>
    </row>
    <row r="890" spans="1:13" ht="15">
      <c r="A890" s="619"/>
      <c r="B890" s="19"/>
      <c r="C890" s="19"/>
      <c r="D890" s="19"/>
      <c r="E890" s="19"/>
      <c r="F890" s="19"/>
      <c r="G890" s="19"/>
      <c r="H890" s="19"/>
      <c r="I890" s="19"/>
      <c r="J890" s="19"/>
      <c r="K890" s="19"/>
      <c r="L890" s="19"/>
      <c r="M890" s="19"/>
    </row>
    <row r="891" spans="1:13" ht="15">
      <c r="A891" s="619"/>
      <c r="B891" s="19"/>
      <c r="C891" s="19"/>
      <c r="D891" s="19"/>
      <c r="E891" s="19"/>
      <c r="F891" s="19"/>
      <c r="G891" s="19"/>
      <c r="H891" s="19"/>
      <c r="I891" s="19"/>
      <c r="J891" s="19"/>
      <c r="K891" s="19"/>
      <c r="L891" s="19"/>
      <c r="M891" s="19"/>
    </row>
    <row r="892" spans="1:13" ht="15">
      <c r="A892" s="619"/>
      <c r="B892" s="19"/>
      <c r="C892" s="19"/>
      <c r="D892" s="19"/>
      <c r="E892" s="19"/>
      <c r="F892" s="19"/>
      <c r="G892" s="19"/>
      <c r="H892" s="19"/>
      <c r="I892" s="19"/>
      <c r="J892" s="19"/>
      <c r="K892" s="19"/>
      <c r="L892" s="19"/>
      <c r="M892" s="19"/>
    </row>
    <row r="893" spans="1:13" ht="15">
      <c r="A893" s="619"/>
      <c r="B893" s="19"/>
      <c r="C893" s="19"/>
      <c r="D893" s="19"/>
      <c r="E893" s="19"/>
      <c r="F893" s="19"/>
      <c r="G893" s="19"/>
      <c r="H893" s="19"/>
      <c r="I893" s="19"/>
      <c r="J893" s="19"/>
      <c r="K893" s="19"/>
      <c r="L893" s="19"/>
      <c r="M893" s="19"/>
    </row>
    <row r="894" spans="1:13" ht="15">
      <c r="A894" s="619"/>
      <c r="B894" s="19"/>
      <c r="C894" s="19"/>
      <c r="D894" s="19"/>
      <c r="E894" s="19"/>
      <c r="F894" s="19"/>
      <c r="G894" s="19"/>
      <c r="H894" s="19"/>
      <c r="I894" s="19"/>
      <c r="J894" s="19"/>
      <c r="K894" s="19"/>
      <c r="L894" s="19"/>
      <c r="M894" s="19"/>
    </row>
    <row r="895" spans="1:13" ht="15">
      <c r="A895" s="619"/>
      <c r="B895" s="19"/>
      <c r="C895" s="19"/>
      <c r="D895" s="19"/>
      <c r="E895" s="19"/>
      <c r="F895" s="19"/>
      <c r="G895" s="19"/>
      <c r="H895" s="19"/>
      <c r="I895" s="19"/>
      <c r="J895" s="19"/>
      <c r="K895" s="19"/>
      <c r="L895" s="19"/>
      <c r="M895" s="19"/>
    </row>
    <row r="896" spans="1:13" ht="15">
      <c r="A896" s="619"/>
      <c r="B896" s="19"/>
      <c r="C896" s="19"/>
      <c r="D896" s="19"/>
      <c r="E896" s="19"/>
      <c r="F896" s="19"/>
      <c r="G896" s="19"/>
      <c r="H896" s="19"/>
      <c r="I896" s="19"/>
      <c r="J896" s="19"/>
      <c r="K896" s="19"/>
      <c r="L896" s="19"/>
      <c r="M896" s="19"/>
    </row>
    <row r="897" spans="1:13" ht="15">
      <c r="A897" s="619"/>
      <c r="B897" s="19"/>
      <c r="C897" s="19"/>
      <c r="D897" s="19"/>
      <c r="E897" s="19"/>
      <c r="F897" s="19"/>
      <c r="G897" s="19"/>
      <c r="H897" s="19"/>
      <c r="I897" s="19"/>
      <c r="J897" s="19"/>
      <c r="K897" s="19"/>
      <c r="L897" s="19"/>
      <c r="M897" s="19"/>
    </row>
    <row r="898" spans="1:13" ht="15">
      <c r="A898" s="619"/>
      <c r="B898" s="19"/>
      <c r="C898" s="19"/>
      <c r="D898" s="19"/>
      <c r="E898" s="19"/>
      <c r="F898" s="19"/>
      <c r="G898" s="19"/>
      <c r="H898" s="19"/>
      <c r="I898" s="19"/>
      <c r="J898" s="19"/>
      <c r="K898" s="19"/>
      <c r="L898" s="19"/>
      <c r="M898" s="19"/>
    </row>
    <row r="899" spans="1:13" ht="15">
      <c r="A899" s="619"/>
      <c r="B899" s="19"/>
      <c r="C899" s="19"/>
      <c r="D899" s="19"/>
      <c r="E899" s="19"/>
      <c r="F899" s="19"/>
      <c r="G899" s="19"/>
      <c r="H899" s="19"/>
      <c r="I899" s="19"/>
      <c r="J899" s="19"/>
      <c r="K899" s="19"/>
      <c r="L899" s="19"/>
      <c r="M899" s="19"/>
    </row>
    <row r="900" spans="1:13" ht="15">
      <c r="A900" s="619"/>
      <c r="B900" s="19"/>
      <c r="C900" s="19"/>
      <c r="D900" s="19"/>
      <c r="E900" s="19"/>
      <c r="F900" s="19"/>
      <c r="G900" s="19"/>
      <c r="H900" s="19"/>
      <c r="I900" s="19"/>
      <c r="J900" s="19"/>
      <c r="K900" s="19"/>
      <c r="L900" s="19"/>
      <c r="M900" s="19"/>
    </row>
    <row r="901" spans="1:13" ht="15">
      <c r="A901" s="619"/>
      <c r="B901" s="19"/>
      <c r="C901" s="19"/>
      <c r="D901" s="19"/>
      <c r="E901" s="19"/>
      <c r="F901" s="19"/>
      <c r="G901" s="19"/>
      <c r="H901" s="19"/>
      <c r="I901" s="19"/>
      <c r="J901" s="19"/>
      <c r="K901" s="19"/>
      <c r="L901" s="19"/>
      <c r="M901" s="19"/>
    </row>
    <row r="902" spans="1:13" ht="15">
      <c r="A902" s="619"/>
      <c r="B902" s="19"/>
      <c r="C902" s="19"/>
      <c r="D902" s="19"/>
      <c r="E902" s="19"/>
      <c r="F902" s="19"/>
      <c r="G902" s="19"/>
      <c r="H902" s="19"/>
      <c r="I902" s="19"/>
      <c r="J902" s="19"/>
      <c r="K902" s="19"/>
      <c r="L902" s="19"/>
      <c r="M902" s="19"/>
    </row>
    <row r="903" spans="1:13" ht="15">
      <c r="A903" s="619"/>
      <c r="B903" s="19"/>
      <c r="C903" s="19"/>
      <c r="D903" s="19"/>
      <c r="E903" s="19"/>
      <c r="F903" s="19"/>
      <c r="G903" s="19"/>
      <c r="H903" s="19"/>
      <c r="I903" s="19"/>
      <c r="J903" s="19"/>
      <c r="K903" s="19"/>
      <c r="L903" s="19"/>
      <c r="M903" s="19"/>
    </row>
    <row r="904" spans="1:13" ht="15">
      <c r="A904" s="619"/>
      <c r="B904" s="19"/>
      <c r="C904" s="19"/>
      <c r="D904" s="19"/>
      <c r="E904" s="19"/>
      <c r="F904" s="19"/>
      <c r="G904" s="19"/>
      <c r="H904" s="19"/>
      <c r="I904" s="19"/>
      <c r="J904" s="19"/>
      <c r="K904" s="19"/>
      <c r="L904" s="19"/>
      <c r="M904" s="19"/>
    </row>
    <row r="905" spans="1:13" ht="15">
      <c r="A905" s="619"/>
      <c r="B905" s="19"/>
      <c r="C905" s="19"/>
      <c r="D905" s="19"/>
      <c r="E905" s="19"/>
      <c r="F905" s="19"/>
      <c r="G905" s="19"/>
      <c r="H905" s="19"/>
      <c r="I905" s="19"/>
      <c r="J905" s="19"/>
      <c r="K905" s="19"/>
      <c r="L905" s="19"/>
      <c r="M905" s="19"/>
    </row>
    <row r="906" spans="1:13" ht="15">
      <c r="A906" s="619"/>
      <c r="B906" s="19"/>
      <c r="C906" s="19"/>
      <c r="D906" s="19"/>
      <c r="E906" s="19"/>
      <c r="F906" s="19"/>
      <c r="G906" s="19"/>
      <c r="H906" s="19"/>
      <c r="I906" s="19"/>
      <c r="J906" s="19"/>
      <c r="K906" s="19"/>
      <c r="L906" s="19"/>
      <c r="M906" s="19"/>
    </row>
    <row r="907" spans="1:13" ht="15">
      <c r="A907" s="619"/>
      <c r="B907" s="19"/>
      <c r="C907" s="19"/>
      <c r="D907" s="19"/>
      <c r="E907" s="19"/>
      <c r="F907" s="19"/>
      <c r="G907" s="19"/>
      <c r="H907" s="19"/>
      <c r="I907" s="19"/>
      <c r="J907" s="19"/>
      <c r="K907" s="19"/>
      <c r="L907" s="19"/>
      <c r="M907" s="19"/>
    </row>
    <row r="908" spans="1:13" ht="15">
      <c r="A908" s="619"/>
      <c r="B908" s="19"/>
      <c r="C908" s="19"/>
      <c r="D908" s="19"/>
      <c r="E908" s="19"/>
      <c r="F908" s="19"/>
      <c r="G908" s="19"/>
      <c r="H908" s="19"/>
      <c r="I908" s="19"/>
      <c r="J908" s="19"/>
      <c r="K908" s="19"/>
      <c r="L908" s="19"/>
      <c r="M908" s="19"/>
    </row>
    <row r="909" spans="1:13" ht="15">
      <c r="A909" s="619"/>
      <c r="B909" s="19"/>
      <c r="C909" s="19"/>
      <c r="D909" s="19"/>
      <c r="E909" s="19"/>
      <c r="F909" s="19"/>
      <c r="G909" s="19"/>
      <c r="H909" s="19"/>
      <c r="I909" s="19"/>
      <c r="J909" s="19"/>
      <c r="K909" s="19"/>
      <c r="L909" s="19"/>
      <c r="M909" s="19"/>
    </row>
    <row r="910" spans="1:13" ht="15">
      <c r="A910" s="619"/>
      <c r="B910" s="19"/>
      <c r="C910" s="19"/>
      <c r="D910" s="19"/>
      <c r="E910" s="19"/>
      <c r="F910" s="19"/>
      <c r="G910" s="19"/>
      <c r="H910" s="19"/>
      <c r="I910" s="19"/>
      <c r="J910" s="19"/>
      <c r="K910" s="19"/>
      <c r="L910" s="19"/>
      <c r="M910" s="19"/>
    </row>
    <row r="911" spans="1:13" ht="15">
      <c r="A911" s="619"/>
      <c r="B911" s="19"/>
      <c r="C911" s="19"/>
      <c r="D911" s="19"/>
      <c r="E911" s="19"/>
      <c r="F911" s="19"/>
      <c r="G911" s="19"/>
      <c r="H911" s="19"/>
      <c r="I911" s="19"/>
      <c r="J911" s="19"/>
      <c r="K911" s="19"/>
      <c r="L911" s="19"/>
      <c r="M911" s="19"/>
    </row>
    <row r="912" spans="1:13" ht="15">
      <c r="A912" s="619"/>
      <c r="B912" s="19"/>
      <c r="C912" s="19"/>
      <c r="D912" s="19"/>
      <c r="E912" s="19"/>
      <c r="F912" s="19"/>
      <c r="G912" s="19"/>
      <c r="H912" s="19"/>
      <c r="I912" s="19"/>
      <c r="J912" s="19"/>
      <c r="K912" s="19"/>
      <c r="L912" s="19"/>
      <c r="M912" s="19"/>
    </row>
    <row r="913" spans="1:13" ht="15">
      <c r="A913" s="619"/>
      <c r="B913" s="19"/>
      <c r="C913" s="19"/>
      <c r="D913" s="19"/>
      <c r="E913" s="19"/>
      <c r="F913" s="19"/>
      <c r="G913" s="19"/>
      <c r="H913" s="19"/>
      <c r="I913" s="19"/>
      <c r="J913" s="19"/>
      <c r="K913" s="19"/>
      <c r="L913" s="19"/>
      <c r="M913" s="19"/>
    </row>
    <row r="914" spans="1:13" ht="15">
      <c r="A914" s="619"/>
      <c r="B914" s="19"/>
      <c r="C914" s="19"/>
      <c r="D914" s="19"/>
      <c r="E914" s="19"/>
      <c r="F914" s="19"/>
      <c r="G914" s="19"/>
      <c r="H914" s="19"/>
      <c r="I914" s="19"/>
      <c r="J914" s="19"/>
      <c r="K914" s="19"/>
      <c r="L914" s="19"/>
      <c r="M914" s="19"/>
    </row>
    <row r="915" spans="1:13" ht="15">
      <c r="A915" s="619"/>
      <c r="B915" s="19"/>
      <c r="C915" s="19"/>
      <c r="D915" s="19"/>
      <c r="E915" s="19"/>
      <c r="F915" s="19"/>
      <c r="G915" s="19"/>
      <c r="H915" s="19"/>
      <c r="I915" s="19"/>
      <c r="J915" s="19"/>
      <c r="K915" s="19"/>
      <c r="L915" s="19"/>
      <c r="M915" s="19"/>
    </row>
    <row r="916" spans="1:13" ht="15">
      <c r="A916" s="619"/>
      <c r="B916" s="19"/>
      <c r="C916" s="19"/>
      <c r="D916" s="19"/>
      <c r="E916" s="19"/>
      <c r="F916" s="19"/>
      <c r="G916" s="19"/>
      <c r="H916" s="19"/>
      <c r="I916" s="19"/>
      <c r="J916" s="19"/>
      <c r="K916" s="19"/>
      <c r="L916" s="19"/>
      <c r="M916" s="19"/>
    </row>
    <row r="917" spans="1:13" ht="15">
      <c r="A917" s="619"/>
      <c r="B917" s="19"/>
      <c r="C917" s="19"/>
      <c r="D917" s="19"/>
      <c r="E917" s="19"/>
      <c r="F917" s="19"/>
      <c r="G917" s="19"/>
      <c r="H917" s="19"/>
      <c r="I917" s="19"/>
      <c r="J917" s="19"/>
      <c r="K917" s="19"/>
      <c r="L917" s="19"/>
      <c r="M917" s="19"/>
    </row>
    <row r="918" spans="1:13" ht="15">
      <c r="A918" s="619"/>
      <c r="B918" s="19"/>
      <c r="C918" s="19"/>
      <c r="D918" s="19"/>
      <c r="E918" s="19"/>
      <c r="F918" s="19"/>
      <c r="G918" s="19"/>
      <c r="H918" s="19"/>
      <c r="I918" s="19"/>
      <c r="J918" s="19"/>
      <c r="K918" s="19"/>
      <c r="L918" s="19"/>
      <c r="M918" s="19"/>
    </row>
    <row r="919" spans="1:13" ht="15">
      <c r="A919" s="619"/>
      <c r="B919" s="19"/>
      <c r="C919" s="19"/>
      <c r="D919" s="19"/>
      <c r="E919" s="19"/>
      <c r="F919" s="19"/>
      <c r="G919" s="19"/>
      <c r="H919" s="19"/>
      <c r="I919" s="19"/>
      <c r="J919" s="19"/>
      <c r="K919" s="19"/>
      <c r="L919" s="19"/>
      <c r="M919" s="19"/>
    </row>
    <row r="920" spans="1:13" ht="15">
      <c r="A920" s="619"/>
      <c r="B920" s="19"/>
      <c r="C920" s="19"/>
      <c r="D920" s="19"/>
      <c r="E920" s="19"/>
      <c r="F920" s="19"/>
      <c r="G920" s="19"/>
      <c r="H920" s="19"/>
      <c r="I920" s="19"/>
      <c r="J920" s="19"/>
      <c r="K920" s="19"/>
      <c r="L920" s="19"/>
      <c r="M920" s="19"/>
    </row>
    <row r="921" spans="1:13" ht="15">
      <c r="A921" s="619"/>
      <c r="B921" s="19"/>
      <c r="C921" s="19"/>
      <c r="D921" s="19"/>
      <c r="E921" s="19"/>
      <c r="F921" s="19"/>
      <c r="G921" s="19"/>
      <c r="H921" s="19"/>
      <c r="I921" s="19"/>
      <c r="J921" s="19"/>
      <c r="K921" s="19"/>
      <c r="L921" s="19"/>
      <c r="M921" s="19"/>
    </row>
    <row r="922" spans="1:13" ht="15">
      <c r="A922" s="619"/>
      <c r="B922" s="19"/>
      <c r="C922" s="19"/>
      <c r="D922" s="19"/>
      <c r="E922" s="19"/>
      <c r="F922" s="19"/>
      <c r="G922" s="19"/>
      <c r="H922" s="19"/>
      <c r="I922" s="19"/>
      <c r="J922" s="19"/>
      <c r="K922" s="19"/>
      <c r="L922" s="19"/>
      <c r="M922" s="19"/>
    </row>
    <row r="923" spans="1:13" ht="15">
      <c r="A923" s="619"/>
      <c r="B923" s="19"/>
      <c r="C923" s="19"/>
      <c r="D923" s="19"/>
      <c r="E923" s="19"/>
      <c r="F923" s="19"/>
      <c r="G923" s="19"/>
      <c r="H923" s="19"/>
      <c r="I923" s="19"/>
      <c r="J923" s="19"/>
      <c r="K923" s="19"/>
      <c r="L923" s="19"/>
      <c r="M923" s="19"/>
    </row>
    <row r="924" spans="1:13" ht="15">
      <c r="A924" s="619"/>
      <c r="B924" s="19"/>
      <c r="C924" s="19"/>
      <c r="D924" s="19"/>
      <c r="E924" s="19"/>
      <c r="F924" s="19"/>
      <c r="G924" s="19"/>
      <c r="H924" s="19"/>
      <c r="I924" s="19"/>
      <c r="J924" s="19"/>
      <c r="K924" s="19"/>
      <c r="L924" s="19"/>
      <c r="M924" s="19"/>
    </row>
    <row r="925" spans="1:13" ht="15">
      <c r="A925" s="619"/>
      <c r="B925" s="19"/>
      <c r="C925" s="19"/>
      <c r="D925" s="19"/>
      <c r="E925" s="19"/>
      <c r="F925" s="19"/>
      <c r="G925" s="19"/>
      <c r="H925" s="19"/>
      <c r="I925" s="19"/>
      <c r="J925" s="19"/>
      <c r="K925" s="19"/>
      <c r="L925" s="19"/>
      <c r="M925" s="19"/>
    </row>
    <row r="926" spans="1:13" ht="15">
      <c r="A926" s="619"/>
      <c r="B926" s="19"/>
      <c r="C926" s="19"/>
      <c r="D926" s="19"/>
      <c r="E926" s="19"/>
      <c r="F926" s="19"/>
      <c r="G926" s="19"/>
      <c r="H926" s="19"/>
      <c r="I926" s="19"/>
      <c r="J926" s="19"/>
      <c r="K926" s="19"/>
      <c r="L926" s="19"/>
      <c r="M926" s="19"/>
    </row>
    <row r="927" spans="1:13" ht="15">
      <c r="A927" s="619"/>
      <c r="B927" s="19"/>
      <c r="C927" s="19"/>
      <c r="D927" s="19"/>
      <c r="E927" s="19"/>
      <c r="F927" s="19"/>
      <c r="G927" s="19"/>
      <c r="H927" s="19"/>
      <c r="I927" s="19"/>
      <c r="J927" s="19"/>
      <c r="K927" s="19"/>
      <c r="L927" s="19"/>
      <c r="M927" s="19"/>
    </row>
    <row r="928" spans="1:13" ht="15">
      <c r="A928" s="619"/>
      <c r="B928" s="19"/>
      <c r="C928" s="19"/>
      <c r="D928" s="19"/>
      <c r="E928" s="19"/>
      <c r="F928" s="19"/>
      <c r="G928" s="19"/>
      <c r="H928" s="19"/>
      <c r="I928" s="19"/>
      <c r="J928" s="19"/>
      <c r="K928" s="19"/>
      <c r="L928" s="19"/>
      <c r="M928" s="19"/>
    </row>
    <row r="929" spans="1:13" ht="15">
      <c r="A929" s="619"/>
      <c r="B929" s="19"/>
      <c r="C929" s="19"/>
      <c r="D929" s="19"/>
      <c r="E929" s="19"/>
      <c r="F929" s="19"/>
      <c r="G929" s="19"/>
      <c r="H929" s="19"/>
      <c r="I929" s="19"/>
      <c r="J929" s="19"/>
      <c r="K929" s="19"/>
      <c r="L929" s="19"/>
      <c r="M929" s="19"/>
    </row>
    <row r="930" spans="1:13" ht="15">
      <c r="A930" s="619"/>
      <c r="B930" s="19"/>
      <c r="C930" s="19"/>
      <c r="D930" s="19"/>
      <c r="E930" s="19"/>
      <c r="F930" s="19"/>
      <c r="G930" s="19"/>
      <c r="H930" s="19"/>
      <c r="I930" s="19"/>
      <c r="J930" s="19"/>
      <c r="K930" s="19"/>
      <c r="L930" s="19"/>
      <c r="M930" s="19"/>
    </row>
    <row r="931" spans="1:13" ht="15">
      <c r="A931" s="619"/>
      <c r="B931" s="19"/>
      <c r="C931" s="19"/>
      <c r="D931" s="19"/>
      <c r="E931" s="19"/>
      <c r="F931" s="19"/>
      <c r="G931" s="19"/>
      <c r="H931" s="19"/>
      <c r="I931" s="19"/>
      <c r="J931" s="19"/>
      <c r="K931" s="19"/>
      <c r="L931" s="19"/>
      <c r="M931" s="19"/>
    </row>
    <row r="932" spans="1:13" ht="15">
      <c r="A932" s="619"/>
      <c r="B932" s="19"/>
      <c r="C932" s="19"/>
      <c r="D932" s="19"/>
      <c r="E932" s="19"/>
      <c r="F932" s="19"/>
      <c r="G932" s="19"/>
      <c r="H932" s="19"/>
      <c r="I932" s="19"/>
      <c r="J932" s="19"/>
      <c r="K932" s="19"/>
      <c r="L932" s="19"/>
      <c r="M932" s="19"/>
    </row>
    <row r="933" spans="1:13" ht="15">
      <c r="A933" s="619"/>
      <c r="B933" s="19"/>
      <c r="C933" s="19"/>
      <c r="D933" s="19"/>
      <c r="E933" s="19"/>
      <c r="F933" s="19"/>
      <c r="G933" s="19"/>
      <c r="H933" s="19"/>
      <c r="I933" s="19"/>
      <c r="J933" s="19"/>
      <c r="K933" s="19"/>
      <c r="L933" s="19"/>
      <c r="M933" s="19"/>
    </row>
    <row r="934" spans="1:13" ht="15">
      <c r="A934" s="619"/>
      <c r="B934" s="19"/>
      <c r="C934" s="19"/>
      <c r="D934" s="19"/>
      <c r="E934" s="19"/>
      <c r="F934" s="19"/>
      <c r="G934" s="19"/>
      <c r="H934" s="19"/>
      <c r="I934" s="19"/>
      <c r="J934" s="19"/>
      <c r="K934" s="19"/>
      <c r="L934" s="19"/>
      <c r="M934" s="19"/>
    </row>
    <row r="935" spans="1:13" ht="15">
      <c r="A935" s="619"/>
      <c r="B935" s="19"/>
      <c r="C935" s="19"/>
      <c r="D935" s="19"/>
      <c r="E935" s="19"/>
      <c r="F935" s="19"/>
      <c r="G935" s="19"/>
      <c r="H935" s="19"/>
      <c r="I935" s="19"/>
      <c r="J935" s="19"/>
      <c r="K935" s="19"/>
      <c r="L935" s="19"/>
      <c r="M935" s="19"/>
    </row>
    <row r="936" spans="1:13" ht="15">
      <c r="A936" s="619"/>
      <c r="B936" s="19"/>
      <c r="C936" s="19"/>
      <c r="D936" s="19"/>
      <c r="E936" s="19"/>
      <c r="F936" s="19"/>
      <c r="G936" s="19"/>
      <c r="H936" s="19"/>
      <c r="I936" s="19"/>
      <c r="J936" s="19"/>
      <c r="K936" s="19"/>
      <c r="L936" s="19"/>
      <c r="M936" s="19"/>
    </row>
    <row r="937" spans="1:13" ht="15">
      <c r="A937" s="619"/>
      <c r="B937" s="19"/>
      <c r="C937" s="19"/>
      <c r="D937" s="19"/>
      <c r="E937" s="19"/>
      <c r="F937" s="19"/>
      <c r="G937" s="19"/>
      <c r="H937" s="19"/>
      <c r="I937" s="19"/>
      <c r="J937" s="19"/>
      <c r="K937" s="19"/>
      <c r="L937" s="19"/>
      <c r="M937" s="19"/>
    </row>
    <row r="938" spans="1:13" ht="15">
      <c r="A938" s="619"/>
      <c r="B938" s="19"/>
      <c r="C938" s="19"/>
      <c r="D938" s="19"/>
      <c r="E938" s="19"/>
      <c r="F938" s="19"/>
      <c r="G938" s="19"/>
      <c r="H938" s="19"/>
      <c r="I938" s="19"/>
      <c r="J938" s="19"/>
      <c r="K938" s="19"/>
      <c r="L938" s="19"/>
      <c r="M938" s="19"/>
    </row>
    <row r="939" spans="1:13" ht="15">
      <c r="A939" s="619"/>
      <c r="B939" s="19"/>
      <c r="C939" s="19"/>
      <c r="D939" s="19"/>
      <c r="E939" s="19"/>
      <c r="F939" s="19"/>
      <c r="G939" s="19"/>
      <c r="H939" s="19"/>
      <c r="I939" s="19"/>
      <c r="J939" s="19"/>
      <c r="K939" s="19"/>
      <c r="L939" s="19"/>
      <c r="M939" s="19"/>
    </row>
    <row r="940" spans="1:13" ht="15">
      <c r="A940" s="619"/>
      <c r="B940" s="19"/>
      <c r="C940" s="19"/>
      <c r="D940" s="19"/>
      <c r="E940" s="19"/>
      <c r="F940" s="19"/>
      <c r="G940" s="19"/>
      <c r="H940" s="19"/>
      <c r="I940" s="19"/>
      <c r="J940" s="19"/>
      <c r="K940" s="19"/>
      <c r="L940" s="19"/>
      <c r="M940" s="19"/>
    </row>
    <row r="941" spans="1:13" ht="15">
      <c r="A941" s="619"/>
      <c r="B941" s="19"/>
      <c r="C941" s="19"/>
      <c r="D941" s="19"/>
      <c r="E941" s="19"/>
      <c r="F941" s="19"/>
      <c r="G941" s="19"/>
      <c r="H941" s="19"/>
      <c r="I941" s="19"/>
      <c r="J941" s="19"/>
      <c r="K941" s="19"/>
      <c r="L941" s="19"/>
      <c r="M941" s="19"/>
    </row>
    <row r="942" spans="1:13" ht="15">
      <c r="A942" s="619"/>
      <c r="B942" s="19"/>
      <c r="C942" s="19"/>
      <c r="D942" s="19"/>
      <c r="E942" s="19"/>
      <c r="F942" s="19"/>
      <c r="G942" s="19"/>
      <c r="H942" s="19"/>
      <c r="I942" s="19"/>
      <c r="J942" s="19"/>
      <c r="K942" s="19"/>
      <c r="L942" s="19"/>
      <c r="M942" s="19"/>
    </row>
    <row r="943" spans="1:13" ht="15">
      <c r="A943" s="619"/>
      <c r="B943" s="19"/>
      <c r="C943" s="19"/>
      <c r="D943" s="19"/>
      <c r="E943" s="19"/>
      <c r="F943" s="19"/>
      <c r="G943" s="19"/>
      <c r="H943" s="19"/>
      <c r="I943" s="19"/>
      <c r="J943" s="19"/>
      <c r="K943" s="19"/>
      <c r="L943" s="19"/>
      <c r="M943" s="19"/>
    </row>
    <row r="944" spans="1:13" ht="15">
      <c r="A944" s="619"/>
      <c r="B944" s="19"/>
      <c r="C944" s="19"/>
      <c r="D944" s="19"/>
      <c r="E944" s="19"/>
      <c r="F944" s="19"/>
      <c r="G944" s="19"/>
      <c r="H944" s="19"/>
      <c r="I944" s="19"/>
      <c r="J944" s="19"/>
      <c r="K944" s="19"/>
      <c r="L944" s="19"/>
      <c r="M944" s="19"/>
    </row>
    <row r="945" spans="1:13" ht="15">
      <c r="A945" s="619"/>
      <c r="B945" s="19"/>
      <c r="C945" s="19"/>
      <c r="D945" s="19"/>
      <c r="E945" s="19"/>
      <c r="F945" s="19"/>
      <c r="G945" s="19"/>
      <c r="H945" s="19"/>
      <c r="I945" s="19"/>
      <c r="J945" s="19"/>
      <c r="K945" s="19"/>
      <c r="L945" s="19"/>
      <c r="M945" s="19"/>
    </row>
    <row r="946" spans="1:13" ht="15">
      <c r="A946" s="619"/>
      <c r="B946" s="19"/>
      <c r="C946" s="19"/>
      <c r="D946" s="19"/>
      <c r="E946" s="19"/>
      <c r="F946" s="19"/>
      <c r="G946" s="19"/>
      <c r="H946" s="19"/>
      <c r="I946" s="19"/>
      <c r="J946" s="19"/>
      <c r="K946" s="19"/>
      <c r="L946" s="19"/>
      <c r="M946" s="19"/>
    </row>
    <row r="947" spans="1:13" ht="15">
      <c r="A947" s="619"/>
      <c r="B947" s="19"/>
      <c r="C947" s="19"/>
      <c r="D947" s="19"/>
      <c r="E947" s="19"/>
      <c r="F947" s="19"/>
      <c r="G947" s="19"/>
      <c r="H947" s="19"/>
      <c r="I947" s="19"/>
      <c r="J947" s="19"/>
      <c r="K947" s="19"/>
      <c r="L947" s="19"/>
      <c r="M947" s="19"/>
    </row>
    <row r="948" spans="1:13" ht="15">
      <c r="A948" s="619"/>
      <c r="B948" s="19"/>
      <c r="C948" s="19"/>
      <c r="D948" s="19"/>
      <c r="E948" s="19"/>
      <c r="F948" s="19"/>
      <c r="G948" s="19"/>
      <c r="H948" s="19"/>
      <c r="I948" s="19"/>
      <c r="J948" s="19"/>
      <c r="K948" s="19"/>
      <c r="L948" s="19"/>
      <c r="M948" s="19"/>
    </row>
    <row r="949" spans="1:13" ht="15">
      <c r="A949" s="619"/>
      <c r="B949" s="19"/>
      <c r="C949" s="19"/>
      <c r="D949" s="19"/>
      <c r="E949" s="19"/>
      <c r="F949" s="19"/>
      <c r="G949" s="19"/>
      <c r="H949" s="19"/>
      <c r="I949" s="19"/>
      <c r="J949" s="19"/>
      <c r="K949" s="19"/>
      <c r="L949" s="19"/>
      <c r="M949" s="19"/>
    </row>
    <row r="950" spans="1:13" ht="15">
      <c r="A950" s="619"/>
      <c r="B950" s="19"/>
      <c r="C950" s="19"/>
      <c r="D950" s="19"/>
      <c r="E950" s="19"/>
      <c r="F950" s="19"/>
      <c r="G950" s="19"/>
      <c r="H950" s="19"/>
      <c r="I950" s="19"/>
      <c r="J950" s="19"/>
      <c r="K950" s="19"/>
      <c r="L950" s="19"/>
      <c r="M950" s="19"/>
    </row>
    <row r="951" spans="1:13" ht="15">
      <c r="A951" s="619"/>
      <c r="B951" s="19"/>
      <c r="C951" s="19"/>
      <c r="D951" s="19"/>
      <c r="E951" s="19"/>
      <c r="F951" s="19"/>
      <c r="G951" s="19"/>
      <c r="H951" s="19"/>
      <c r="I951" s="19"/>
      <c r="J951" s="19"/>
      <c r="K951" s="19"/>
      <c r="L951" s="19"/>
      <c r="M951" s="19"/>
    </row>
    <row r="952" spans="1:13" ht="15">
      <c r="A952" s="619"/>
      <c r="B952" s="19"/>
      <c r="C952" s="19"/>
      <c r="D952" s="19"/>
      <c r="E952" s="19"/>
      <c r="F952" s="19"/>
      <c r="G952" s="19"/>
      <c r="H952" s="19"/>
      <c r="I952" s="19"/>
      <c r="J952" s="19"/>
      <c r="K952" s="19"/>
      <c r="L952" s="19"/>
      <c r="M952" s="19"/>
    </row>
    <row r="953" spans="1:13" ht="15">
      <c r="A953" s="619"/>
      <c r="B953" s="19"/>
      <c r="C953" s="19"/>
      <c r="D953" s="19"/>
      <c r="E953" s="19"/>
      <c r="F953" s="19"/>
      <c r="G953" s="19"/>
      <c r="H953" s="19"/>
      <c r="I953" s="19"/>
      <c r="J953" s="19"/>
      <c r="K953" s="19"/>
      <c r="L953" s="19"/>
      <c r="M953" s="19"/>
    </row>
    <row r="954" spans="1:13" ht="15">
      <c r="A954" s="619"/>
      <c r="B954" s="19"/>
      <c r="C954" s="19"/>
      <c r="D954" s="19"/>
      <c r="E954" s="19"/>
      <c r="F954" s="19"/>
      <c r="G954" s="19"/>
      <c r="H954" s="19"/>
      <c r="I954" s="19"/>
      <c r="J954" s="19"/>
      <c r="K954" s="19"/>
      <c r="L954" s="19"/>
      <c r="M954" s="19"/>
    </row>
    <row r="955" spans="1:13" ht="15">
      <c r="A955" s="619"/>
      <c r="B955" s="19"/>
      <c r="C955" s="19"/>
      <c r="D955" s="19"/>
      <c r="E955" s="19"/>
      <c r="F955" s="19"/>
      <c r="G955" s="19"/>
      <c r="H955" s="19"/>
      <c r="I955" s="19"/>
      <c r="J955" s="19"/>
      <c r="K955" s="19"/>
      <c r="L955" s="19"/>
      <c r="M955" s="19"/>
    </row>
    <row r="956" spans="1:13" ht="15">
      <c r="A956" s="619"/>
      <c r="B956" s="19"/>
      <c r="C956" s="19"/>
      <c r="D956" s="19"/>
      <c r="E956" s="19"/>
      <c r="F956" s="19"/>
      <c r="G956" s="19"/>
      <c r="H956" s="19"/>
      <c r="I956" s="19"/>
      <c r="J956" s="19"/>
      <c r="K956" s="19"/>
      <c r="L956" s="19"/>
      <c r="M956" s="19"/>
    </row>
    <row r="957" spans="1:13" ht="15">
      <c r="A957" s="619"/>
      <c r="B957" s="19"/>
      <c r="C957" s="19"/>
      <c r="D957" s="19"/>
      <c r="E957" s="19"/>
      <c r="F957" s="19"/>
      <c r="G957" s="19"/>
      <c r="H957" s="19"/>
      <c r="I957" s="19"/>
      <c r="J957" s="19"/>
      <c r="K957" s="19"/>
      <c r="L957" s="19"/>
      <c r="M957" s="19"/>
    </row>
    <row r="958" spans="1:13" ht="15">
      <c r="A958" s="619"/>
      <c r="B958" s="19"/>
      <c r="C958" s="19"/>
      <c r="D958" s="19"/>
      <c r="E958" s="19"/>
      <c r="F958" s="19"/>
      <c r="G958" s="19"/>
      <c r="H958" s="19"/>
      <c r="I958" s="19"/>
      <c r="J958" s="19"/>
      <c r="K958" s="19"/>
      <c r="L958" s="19"/>
      <c r="M958" s="19"/>
    </row>
    <row r="959" spans="1:13" ht="15">
      <c r="A959" s="619"/>
      <c r="B959" s="19"/>
      <c r="C959" s="19"/>
      <c r="D959" s="19"/>
      <c r="E959" s="19"/>
      <c r="F959" s="19"/>
      <c r="G959" s="19"/>
      <c r="H959" s="19"/>
      <c r="I959" s="19"/>
      <c r="J959" s="19"/>
      <c r="K959" s="19"/>
      <c r="L959" s="19"/>
      <c r="M959" s="19"/>
    </row>
    <row r="960" spans="1:13" ht="15">
      <c r="A960" s="619"/>
      <c r="B960" s="19"/>
      <c r="C960" s="19"/>
      <c r="D960" s="19"/>
      <c r="E960" s="19"/>
      <c r="F960" s="19"/>
      <c r="G960" s="19"/>
      <c r="H960" s="19"/>
      <c r="I960" s="19"/>
      <c r="J960" s="19"/>
      <c r="K960" s="19"/>
      <c r="L960" s="19"/>
      <c r="M960" s="19"/>
    </row>
    <row r="961" spans="1:13" ht="15">
      <c r="A961" s="619"/>
      <c r="B961" s="19"/>
      <c r="C961" s="19"/>
      <c r="D961" s="19"/>
      <c r="E961" s="19"/>
      <c r="F961" s="19"/>
      <c r="G961" s="19"/>
      <c r="H961" s="19"/>
      <c r="I961" s="19"/>
      <c r="J961" s="19"/>
      <c r="K961" s="19"/>
      <c r="L961" s="19"/>
      <c r="M961" s="19"/>
    </row>
    <row r="962" spans="1:13" ht="15">
      <c r="A962" s="619"/>
      <c r="B962" s="19"/>
      <c r="C962" s="19"/>
      <c r="D962" s="19"/>
      <c r="E962" s="19"/>
      <c r="F962" s="19"/>
      <c r="G962" s="19"/>
      <c r="H962" s="19"/>
      <c r="I962" s="19"/>
      <c r="J962" s="19"/>
      <c r="K962" s="19"/>
      <c r="L962" s="19"/>
      <c r="M962" s="19"/>
    </row>
    <row r="963" spans="1:13" ht="15">
      <c r="A963" s="619"/>
      <c r="B963" s="19"/>
      <c r="C963" s="19"/>
      <c r="D963" s="19"/>
      <c r="E963" s="19"/>
      <c r="F963" s="19"/>
      <c r="G963" s="19"/>
      <c r="H963" s="19"/>
      <c r="I963" s="19"/>
      <c r="J963" s="19"/>
      <c r="K963" s="19"/>
      <c r="L963" s="19"/>
      <c r="M963" s="19"/>
    </row>
    <row r="964" spans="1:13" ht="15">
      <c r="A964" s="619"/>
      <c r="B964" s="19"/>
      <c r="C964" s="19"/>
      <c r="D964" s="19"/>
      <c r="E964" s="19"/>
      <c r="F964" s="19"/>
      <c r="G964" s="19"/>
      <c r="H964" s="19"/>
      <c r="I964" s="19"/>
      <c r="J964" s="19"/>
      <c r="K964" s="19"/>
      <c r="L964" s="19"/>
      <c r="M964" s="19"/>
    </row>
    <row r="965" spans="1:13" ht="15">
      <c r="A965" s="619"/>
      <c r="B965" s="19"/>
      <c r="C965" s="19"/>
      <c r="D965" s="19"/>
      <c r="E965" s="19"/>
      <c r="F965" s="19"/>
      <c r="G965" s="19"/>
      <c r="H965" s="19"/>
      <c r="I965" s="19"/>
      <c r="J965" s="19"/>
      <c r="K965" s="19"/>
      <c r="L965" s="19"/>
      <c r="M965" s="19"/>
    </row>
    <row r="966" spans="1:13" ht="15">
      <c r="A966" s="619"/>
      <c r="B966" s="19"/>
      <c r="C966" s="19"/>
      <c r="D966" s="19"/>
      <c r="E966" s="19"/>
      <c r="F966" s="19"/>
      <c r="G966" s="19"/>
      <c r="H966" s="19"/>
      <c r="I966" s="19"/>
      <c r="J966" s="19"/>
      <c r="K966" s="19"/>
      <c r="L966" s="19"/>
      <c r="M966" s="19"/>
    </row>
    <row r="967" spans="1:13" ht="15">
      <c r="A967" s="619"/>
      <c r="B967" s="19"/>
      <c r="C967" s="19"/>
      <c r="D967" s="19"/>
      <c r="E967" s="19"/>
      <c r="F967" s="19"/>
      <c r="G967" s="19"/>
      <c r="H967" s="19"/>
      <c r="I967" s="19"/>
      <c r="J967" s="19"/>
      <c r="K967" s="19"/>
      <c r="L967" s="19"/>
      <c r="M967" s="19"/>
    </row>
    <row r="968" spans="1:13" ht="15">
      <c r="A968" s="619"/>
      <c r="B968" s="19"/>
      <c r="C968" s="19"/>
      <c r="D968" s="19"/>
      <c r="E968" s="19"/>
      <c r="F968" s="19"/>
      <c r="G968" s="19"/>
      <c r="H968" s="19"/>
      <c r="I968" s="19"/>
      <c r="J968" s="19"/>
      <c r="K968" s="19"/>
      <c r="L968" s="19"/>
      <c r="M968" s="19"/>
    </row>
    <row r="969" spans="1:13" ht="15">
      <c r="A969" s="619"/>
      <c r="B969" s="19"/>
      <c r="C969" s="19"/>
      <c r="D969" s="19"/>
      <c r="E969" s="19"/>
      <c r="F969" s="19"/>
      <c r="G969" s="19"/>
      <c r="H969" s="19"/>
      <c r="I969" s="19"/>
      <c r="J969" s="19"/>
      <c r="K969" s="19"/>
      <c r="L969" s="19"/>
      <c r="M969" s="19"/>
    </row>
    <row r="970" spans="1:13" ht="15">
      <c r="A970" s="619"/>
      <c r="B970" s="19"/>
      <c r="C970" s="19"/>
      <c r="D970" s="19"/>
      <c r="E970" s="19"/>
      <c r="F970" s="19"/>
      <c r="G970" s="19"/>
      <c r="H970" s="19"/>
      <c r="I970" s="19"/>
      <c r="J970" s="19"/>
      <c r="K970" s="19"/>
      <c r="L970" s="19"/>
      <c r="M970" s="19"/>
    </row>
    <row r="971" spans="1:13" ht="15">
      <c r="A971" s="619"/>
      <c r="B971" s="19"/>
      <c r="C971" s="19"/>
      <c r="D971" s="19"/>
      <c r="E971" s="19"/>
      <c r="F971" s="19"/>
      <c r="G971" s="19"/>
      <c r="H971" s="19"/>
      <c r="I971" s="19"/>
      <c r="J971" s="19"/>
      <c r="K971" s="19"/>
      <c r="L971" s="19"/>
      <c r="M971" s="19"/>
    </row>
    <row r="972" spans="1:13" ht="15">
      <c r="A972" s="619"/>
      <c r="B972" s="19"/>
      <c r="C972" s="19"/>
      <c r="D972" s="19"/>
      <c r="E972" s="19"/>
      <c r="F972" s="19"/>
      <c r="G972" s="19"/>
      <c r="H972" s="19"/>
      <c r="I972" s="19"/>
      <c r="J972" s="19"/>
      <c r="K972" s="19"/>
      <c r="L972" s="19"/>
      <c r="M972" s="19"/>
    </row>
    <row r="973" spans="1:13" ht="15">
      <c r="A973" s="619"/>
      <c r="B973" s="19"/>
      <c r="C973" s="19"/>
      <c r="D973" s="19"/>
      <c r="E973" s="19"/>
      <c r="F973" s="19"/>
      <c r="G973" s="19"/>
      <c r="H973" s="19"/>
      <c r="I973" s="19"/>
      <c r="J973" s="19"/>
      <c r="K973" s="19"/>
      <c r="L973" s="19"/>
      <c r="M973" s="19"/>
    </row>
    <row r="974" spans="1:13" ht="15">
      <c r="A974" s="619"/>
      <c r="B974" s="19"/>
      <c r="C974" s="19"/>
      <c r="D974" s="19"/>
      <c r="E974" s="19"/>
      <c r="F974" s="19"/>
      <c r="G974" s="19"/>
      <c r="H974" s="19"/>
      <c r="I974" s="19"/>
      <c r="J974" s="19"/>
      <c r="K974" s="19"/>
      <c r="L974" s="19"/>
      <c r="M974" s="19"/>
    </row>
    <row r="975" spans="1:13" ht="15">
      <c r="A975" s="619"/>
      <c r="B975" s="19"/>
      <c r="C975" s="19"/>
      <c r="D975" s="19"/>
      <c r="E975" s="19"/>
      <c r="F975" s="19"/>
      <c r="G975" s="19"/>
      <c r="H975" s="19"/>
      <c r="I975" s="19"/>
      <c r="J975" s="19"/>
      <c r="K975" s="19"/>
      <c r="L975" s="19"/>
      <c r="M975" s="19"/>
    </row>
    <row r="976" spans="1:13" ht="15">
      <c r="A976" s="619"/>
      <c r="B976" s="19"/>
      <c r="C976" s="19"/>
      <c r="D976" s="19"/>
      <c r="E976" s="19"/>
      <c r="F976" s="19"/>
      <c r="G976" s="19"/>
      <c r="H976" s="19"/>
      <c r="I976" s="19"/>
      <c r="J976" s="19"/>
      <c r="K976" s="19"/>
      <c r="L976" s="19"/>
      <c r="M976" s="19"/>
    </row>
    <row r="977" spans="1:13" ht="15">
      <c r="A977" s="619"/>
      <c r="B977" s="19"/>
      <c r="C977" s="19"/>
      <c r="D977" s="19"/>
      <c r="E977" s="19"/>
      <c r="F977" s="19"/>
      <c r="G977" s="19"/>
      <c r="H977" s="19"/>
      <c r="I977" s="19"/>
      <c r="J977" s="19"/>
      <c r="K977" s="19"/>
      <c r="L977" s="19"/>
      <c r="M977" s="19"/>
    </row>
    <row r="978" spans="1:13" ht="15">
      <c r="A978" s="619"/>
      <c r="B978" s="19"/>
      <c r="C978" s="19"/>
      <c r="D978" s="19"/>
      <c r="E978" s="19"/>
      <c r="F978" s="19"/>
      <c r="G978" s="19"/>
      <c r="H978" s="19"/>
      <c r="I978" s="19"/>
      <c r="J978" s="19"/>
      <c r="K978" s="19"/>
      <c r="L978" s="19"/>
      <c r="M978" s="19"/>
    </row>
    <row r="979" spans="1:13" ht="15">
      <c r="A979" s="619"/>
      <c r="B979" s="19"/>
      <c r="C979" s="19"/>
      <c r="D979" s="19"/>
      <c r="E979" s="19"/>
      <c r="F979" s="19"/>
      <c r="G979" s="19"/>
      <c r="H979" s="19"/>
      <c r="I979" s="19"/>
      <c r="J979" s="19"/>
      <c r="K979" s="19"/>
      <c r="L979" s="19"/>
      <c r="M979" s="19"/>
    </row>
    <row r="980" spans="1:13" ht="15">
      <c r="A980" s="619"/>
      <c r="B980" s="19"/>
      <c r="C980" s="19"/>
      <c r="D980" s="19"/>
      <c r="E980" s="19"/>
      <c r="F980" s="19"/>
      <c r="G980" s="19"/>
      <c r="H980" s="19"/>
      <c r="I980" s="19"/>
      <c r="J980" s="19"/>
      <c r="K980" s="19"/>
      <c r="L980" s="19"/>
      <c r="M980" s="19"/>
    </row>
    <row r="981" spans="1:13" ht="15">
      <c r="A981" s="619"/>
      <c r="B981" s="19"/>
      <c r="C981" s="19"/>
      <c r="D981" s="19"/>
      <c r="E981" s="19"/>
      <c r="F981" s="19"/>
      <c r="G981" s="19"/>
      <c r="H981" s="19"/>
      <c r="I981" s="19"/>
      <c r="J981" s="19"/>
      <c r="K981" s="19"/>
      <c r="L981" s="19"/>
      <c r="M981" s="19"/>
    </row>
    <row r="982" spans="1:13" ht="15">
      <c r="A982" s="619"/>
      <c r="B982" s="19"/>
      <c r="C982" s="19"/>
      <c r="D982" s="19"/>
      <c r="E982" s="19"/>
      <c r="F982" s="19"/>
      <c r="G982" s="19"/>
      <c r="H982" s="19"/>
      <c r="I982" s="19"/>
      <c r="J982" s="19"/>
      <c r="K982" s="19"/>
      <c r="L982" s="19"/>
      <c r="M982" s="19"/>
    </row>
    <row r="983" spans="1:13" ht="15">
      <c r="A983" s="619"/>
      <c r="B983" s="19"/>
      <c r="C983" s="19"/>
      <c r="D983" s="19"/>
      <c r="E983" s="19"/>
      <c r="F983" s="19"/>
      <c r="G983" s="19"/>
      <c r="H983" s="19"/>
      <c r="I983" s="19"/>
      <c r="J983" s="19"/>
      <c r="K983" s="19"/>
      <c r="L983" s="19"/>
      <c r="M983" s="19"/>
    </row>
    <row r="984" spans="1:13" ht="15">
      <c r="A984" s="619"/>
      <c r="B984" s="19"/>
      <c r="C984" s="19"/>
      <c r="D984" s="19"/>
      <c r="E984" s="19"/>
      <c r="F984" s="19"/>
      <c r="G984" s="19"/>
      <c r="H984" s="19"/>
      <c r="I984" s="19"/>
      <c r="J984" s="19"/>
      <c r="K984" s="19"/>
      <c r="L984" s="19"/>
      <c r="M984" s="19"/>
    </row>
    <row r="985" spans="1:13" ht="15">
      <c r="A985" s="619"/>
      <c r="B985" s="19"/>
      <c r="C985" s="19"/>
      <c r="D985" s="19"/>
      <c r="E985" s="19"/>
      <c r="F985" s="19"/>
      <c r="G985" s="19"/>
      <c r="H985" s="19"/>
      <c r="I985" s="19"/>
      <c r="J985" s="19"/>
      <c r="K985" s="19"/>
      <c r="L985" s="19"/>
      <c r="M985" s="19"/>
    </row>
    <row r="986" spans="1:13" ht="15">
      <c r="A986" s="619"/>
      <c r="B986" s="19"/>
      <c r="C986" s="19"/>
      <c r="D986" s="19"/>
      <c r="E986" s="19"/>
      <c r="F986" s="19"/>
      <c r="G986" s="19"/>
      <c r="H986" s="19"/>
      <c r="I986" s="19"/>
      <c r="J986" s="19"/>
      <c r="K986" s="19"/>
      <c r="L986" s="19"/>
      <c r="M986" s="19"/>
    </row>
    <row r="987" spans="1:13" ht="15">
      <c r="A987" s="619"/>
      <c r="B987" s="19"/>
      <c r="C987" s="19"/>
      <c r="D987" s="19"/>
      <c r="E987" s="19"/>
      <c r="F987" s="19"/>
      <c r="G987" s="19"/>
      <c r="H987" s="19"/>
      <c r="I987" s="19"/>
      <c r="J987" s="19"/>
      <c r="K987" s="19"/>
      <c r="L987" s="19"/>
      <c r="M987" s="19"/>
    </row>
    <row r="988" spans="1:13" ht="15">
      <c r="A988" s="619"/>
      <c r="B988" s="19"/>
      <c r="C988" s="19"/>
      <c r="D988" s="19"/>
      <c r="E988" s="19"/>
      <c r="F988" s="19"/>
      <c r="G988" s="19"/>
      <c r="H988" s="19"/>
      <c r="I988" s="19"/>
      <c r="J988" s="19"/>
      <c r="K988" s="19"/>
      <c r="L988" s="19"/>
      <c r="M988" s="19"/>
    </row>
    <row r="989" spans="1:13" ht="15">
      <c r="A989" s="619"/>
      <c r="B989" s="19"/>
      <c r="C989" s="19"/>
      <c r="D989" s="19"/>
      <c r="E989" s="19"/>
      <c r="F989" s="19"/>
      <c r="G989" s="19"/>
      <c r="H989" s="19"/>
      <c r="I989" s="19"/>
      <c r="J989" s="19"/>
      <c r="K989" s="19"/>
      <c r="L989" s="19"/>
      <c r="M989" s="19"/>
    </row>
    <row r="990" spans="1:13" ht="15">
      <c r="A990" s="619"/>
      <c r="B990" s="19"/>
      <c r="C990" s="19"/>
      <c r="D990" s="19"/>
      <c r="E990" s="19"/>
      <c r="F990" s="19"/>
      <c r="G990" s="19"/>
      <c r="H990" s="19"/>
      <c r="I990" s="19"/>
      <c r="J990" s="19"/>
      <c r="K990" s="19"/>
      <c r="L990" s="19"/>
      <c r="M990" s="19"/>
    </row>
    <row r="991" spans="1:13" ht="15">
      <c r="A991" s="619"/>
      <c r="B991" s="19"/>
      <c r="C991" s="19"/>
      <c r="D991" s="19"/>
      <c r="E991" s="19"/>
      <c r="F991" s="19"/>
      <c r="G991" s="19"/>
      <c r="H991" s="19"/>
      <c r="I991" s="19"/>
      <c r="J991" s="19"/>
      <c r="K991" s="19"/>
      <c r="L991" s="19"/>
      <c r="M991" s="19"/>
    </row>
    <row r="992" spans="1:13" ht="15">
      <c r="A992" s="619"/>
      <c r="B992" s="19"/>
      <c r="C992" s="19"/>
      <c r="D992" s="19"/>
      <c r="E992" s="19"/>
      <c r="F992" s="19"/>
      <c r="G992" s="19"/>
      <c r="H992" s="19"/>
      <c r="I992" s="19"/>
      <c r="J992" s="19"/>
      <c r="K992" s="19"/>
      <c r="L992" s="19"/>
      <c r="M992" s="19"/>
    </row>
    <row r="993" spans="1:13" ht="15">
      <c r="A993" s="619"/>
      <c r="B993" s="19"/>
      <c r="C993" s="19"/>
      <c r="D993" s="19"/>
      <c r="E993" s="19"/>
      <c r="F993" s="19"/>
      <c r="G993" s="19"/>
      <c r="H993" s="19"/>
      <c r="I993" s="19"/>
      <c r="J993" s="19"/>
      <c r="K993" s="19"/>
      <c r="L993" s="19"/>
      <c r="M993" s="19"/>
    </row>
    <row r="994" spans="1:13" ht="15">
      <c r="A994" s="619"/>
      <c r="B994" s="19"/>
      <c r="C994" s="19"/>
      <c r="D994" s="19"/>
      <c r="E994" s="19"/>
      <c r="F994" s="19"/>
      <c r="G994" s="19"/>
      <c r="H994" s="19"/>
      <c r="I994" s="19"/>
      <c r="J994" s="19"/>
      <c r="K994" s="19"/>
      <c r="L994" s="19"/>
      <c r="M994" s="19"/>
    </row>
    <row r="995" spans="1:13" ht="15">
      <c r="A995" s="619"/>
      <c r="B995" s="19"/>
      <c r="C995" s="19"/>
      <c r="D995" s="19"/>
      <c r="E995" s="19"/>
      <c r="F995" s="19"/>
      <c r="G995" s="19"/>
      <c r="H995" s="19"/>
      <c r="I995" s="19"/>
      <c r="J995" s="19"/>
      <c r="K995" s="19"/>
      <c r="L995" s="19"/>
      <c r="M995" s="19"/>
    </row>
    <row r="996" spans="1:13" ht="15">
      <c r="A996" s="619"/>
      <c r="B996" s="19"/>
      <c r="C996" s="19"/>
      <c r="D996" s="19"/>
      <c r="E996" s="19"/>
      <c r="F996" s="19"/>
      <c r="G996" s="19"/>
      <c r="H996" s="19"/>
      <c r="I996" s="19"/>
      <c r="J996" s="19"/>
      <c r="K996" s="19"/>
      <c r="L996" s="19"/>
      <c r="M996" s="19"/>
    </row>
    <row r="997" spans="1:13" ht="15">
      <c r="A997" s="619"/>
      <c r="B997" s="19"/>
      <c r="C997" s="19"/>
      <c r="D997" s="19"/>
      <c r="E997" s="19"/>
      <c r="F997" s="19"/>
      <c r="G997" s="19"/>
      <c r="H997" s="19"/>
      <c r="I997" s="19"/>
      <c r="J997" s="19"/>
      <c r="K997" s="19"/>
      <c r="L997" s="19"/>
      <c r="M997" s="19"/>
    </row>
    <row r="998" spans="1:13" ht="15">
      <c r="A998" s="619"/>
      <c r="B998" s="19"/>
      <c r="C998" s="19"/>
      <c r="D998" s="19"/>
      <c r="E998" s="19"/>
      <c r="F998" s="19"/>
      <c r="G998" s="19"/>
      <c r="H998" s="19"/>
      <c r="I998" s="19"/>
      <c r="J998" s="19"/>
      <c r="K998" s="19"/>
      <c r="L998" s="19"/>
      <c r="M998" s="19"/>
    </row>
    <row r="999" spans="1:13" ht="15">
      <c r="A999" s="619"/>
      <c r="B999" s="19"/>
      <c r="C999" s="19"/>
      <c r="D999" s="19"/>
      <c r="E999" s="19"/>
      <c r="F999" s="19"/>
      <c r="G999" s="19"/>
      <c r="H999" s="19"/>
      <c r="I999" s="19"/>
      <c r="J999" s="19"/>
      <c r="K999" s="19"/>
      <c r="L999" s="19"/>
      <c r="M999" s="19"/>
    </row>
    <row r="1000" spans="1:13" ht="15">
      <c r="A1000" s="619"/>
      <c r="B1000" s="19"/>
      <c r="C1000" s="19"/>
      <c r="D1000" s="19"/>
      <c r="E1000" s="19"/>
      <c r="F1000" s="19"/>
      <c r="G1000" s="19"/>
      <c r="H1000" s="19"/>
      <c r="I1000" s="19"/>
      <c r="J1000" s="19"/>
      <c r="K1000" s="19"/>
      <c r="L1000" s="19"/>
      <c r="M1000" s="19"/>
    </row>
    <row r="1001" spans="1:13" ht="15">
      <c r="A1001" s="619"/>
      <c r="B1001" s="19"/>
      <c r="C1001" s="19"/>
      <c r="D1001" s="19"/>
      <c r="E1001" s="19"/>
      <c r="F1001" s="19"/>
      <c r="G1001" s="19"/>
      <c r="H1001" s="19"/>
      <c r="I1001" s="19"/>
      <c r="J1001" s="19"/>
      <c r="K1001" s="19"/>
      <c r="L1001" s="19"/>
      <c r="M1001" s="19"/>
    </row>
    <row r="1002" spans="1:13" ht="15">
      <c r="A1002" s="619"/>
      <c r="B1002" s="19"/>
      <c r="C1002" s="19"/>
      <c r="D1002" s="19"/>
      <c r="E1002" s="19"/>
      <c r="F1002" s="19"/>
      <c r="G1002" s="19"/>
      <c r="H1002" s="19"/>
      <c r="I1002" s="19"/>
      <c r="J1002" s="19"/>
      <c r="K1002" s="19"/>
      <c r="L1002" s="19"/>
      <c r="M1002" s="19"/>
    </row>
    <row r="1003" spans="1:13" ht="15">
      <c r="A1003" s="619"/>
      <c r="B1003" s="19"/>
      <c r="C1003" s="19"/>
      <c r="D1003" s="19"/>
      <c r="E1003" s="19"/>
      <c r="F1003" s="19"/>
      <c r="G1003" s="19"/>
      <c r="H1003" s="19"/>
      <c r="I1003" s="19"/>
      <c r="J1003" s="19"/>
      <c r="K1003" s="19"/>
      <c r="L1003" s="19"/>
      <c r="M1003" s="19"/>
    </row>
    <row r="1004" spans="1:13" ht="15">
      <c r="A1004" s="619"/>
      <c r="B1004" s="19"/>
      <c r="C1004" s="19"/>
      <c r="D1004" s="19"/>
      <c r="E1004" s="19"/>
      <c r="F1004" s="19"/>
      <c r="G1004" s="19"/>
      <c r="H1004" s="19"/>
      <c r="I1004" s="19"/>
      <c r="J1004" s="19"/>
      <c r="K1004" s="19"/>
      <c r="L1004" s="19"/>
      <c r="M1004" s="19"/>
    </row>
    <row r="1005" spans="1:13" ht="15">
      <c r="A1005" s="619"/>
      <c r="B1005" s="19"/>
      <c r="C1005" s="19"/>
      <c r="D1005" s="19"/>
      <c r="E1005" s="19"/>
      <c r="F1005" s="19"/>
      <c r="G1005" s="19"/>
      <c r="H1005" s="19"/>
      <c r="I1005" s="19"/>
      <c r="J1005" s="19"/>
      <c r="K1005" s="19"/>
      <c r="L1005" s="19"/>
      <c r="M1005" s="19"/>
    </row>
    <row r="1006" spans="1:13" ht="15">
      <c r="A1006" s="619"/>
      <c r="B1006" s="19"/>
      <c r="C1006" s="19"/>
      <c r="D1006" s="19"/>
      <c r="E1006" s="19"/>
      <c r="F1006" s="19"/>
      <c r="G1006" s="19"/>
      <c r="H1006" s="19"/>
      <c r="I1006" s="19"/>
      <c r="J1006" s="19"/>
      <c r="K1006" s="19"/>
      <c r="L1006" s="19"/>
      <c r="M1006" s="19"/>
    </row>
    <row r="1007" spans="1:13" ht="15">
      <c r="A1007" s="619"/>
      <c r="B1007" s="19"/>
      <c r="C1007" s="19"/>
      <c r="D1007" s="19"/>
      <c r="E1007" s="19"/>
      <c r="F1007" s="19"/>
      <c r="G1007" s="19"/>
      <c r="H1007" s="19"/>
      <c r="I1007" s="19"/>
      <c r="J1007" s="19"/>
      <c r="K1007" s="19"/>
      <c r="L1007" s="19"/>
      <c r="M1007" s="19"/>
    </row>
    <row r="1008" spans="1:13" ht="15">
      <c r="A1008" s="619"/>
      <c r="B1008" s="19"/>
      <c r="C1008" s="19"/>
      <c r="D1008" s="19"/>
      <c r="E1008" s="19"/>
      <c r="F1008" s="19"/>
      <c r="G1008" s="19"/>
      <c r="H1008" s="19"/>
      <c r="I1008" s="19"/>
      <c r="J1008" s="19"/>
      <c r="K1008" s="19"/>
      <c r="L1008" s="19"/>
      <c r="M1008" s="19"/>
    </row>
    <row r="1009" spans="1:13" ht="15">
      <c r="A1009" s="619"/>
      <c r="B1009" s="19"/>
      <c r="C1009" s="19"/>
      <c r="D1009" s="19"/>
      <c r="E1009" s="19"/>
      <c r="F1009" s="19"/>
      <c r="G1009" s="19"/>
      <c r="H1009" s="19"/>
      <c r="I1009" s="19"/>
      <c r="J1009" s="19"/>
      <c r="K1009" s="19"/>
      <c r="L1009" s="19"/>
      <c r="M1009" s="19"/>
    </row>
    <row r="1010" spans="1:13" ht="15">
      <c r="A1010" s="619"/>
      <c r="B1010" s="19"/>
      <c r="C1010" s="19"/>
      <c r="D1010" s="19"/>
      <c r="E1010" s="19"/>
      <c r="F1010" s="19"/>
      <c r="G1010" s="19"/>
      <c r="H1010" s="19"/>
      <c r="I1010" s="19"/>
      <c r="J1010" s="19"/>
      <c r="K1010" s="19"/>
      <c r="L1010" s="19"/>
      <c r="M1010" s="19"/>
    </row>
    <row r="1011" spans="1:13" ht="15">
      <c r="A1011" s="619"/>
      <c r="B1011" s="19"/>
      <c r="C1011" s="19"/>
      <c r="D1011" s="19"/>
      <c r="E1011" s="19"/>
      <c r="F1011" s="19"/>
      <c r="G1011" s="19"/>
      <c r="H1011" s="19"/>
      <c r="I1011" s="19"/>
      <c r="J1011" s="19"/>
      <c r="K1011" s="19"/>
      <c r="L1011" s="19"/>
      <c r="M1011" s="19"/>
    </row>
    <row r="1012" spans="1:13" ht="15">
      <c r="A1012" s="619"/>
      <c r="B1012" s="19"/>
      <c r="C1012" s="19"/>
      <c r="D1012" s="19"/>
      <c r="E1012" s="19"/>
      <c r="F1012" s="19"/>
      <c r="G1012" s="19"/>
      <c r="H1012" s="19"/>
      <c r="I1012" s="19"/>
      <c r="J1012" s="19"/>
      <c r="K1012" s="19"/>
      <c r="L1012" s="19"/>
      <c r="M1012" s="19"/>
    </row>
    <row r="1013" spans="1:13" ht="15">
      <c r="A1013" s="619"/>
      <c r="B1013" s="19"/>
      <c r="C1013" s="19"/>
      <c r="D1013" s="19"/>
      <c r="E1013" s="19"/>
      <c r="F1013" s="19"/>
      <c r="G1013" s="19"/>
      <c r="H1013" s="19"/>
      <c r="I1013" s="19"/>
      <c r="J1013" s="19"/>
      <c r="K1013" s="19"/>
      <c r="L1013" s="19"/>
      <c r="M1013" s="19"/>
    </row>
    <row r="1014" spans="1:13" ht="15">
      <c r="A1014" s="619"/>
      <c r="B1014" s="19"/>
      <c r="C1014" s="19"/>
      <c r="D1014" s="19"/>
      <c r="E1014" s="19"/>
      <c r="F1014" s="19"/>
      <c r="G1014" s="19"/>
      <c r="H1014" s="19"/>
      <c r="I1014" s="19"/>
      <c r="J1014" s="19"/>
      <c r="K1014" s="19"/>
      <c r="L1014" s="19"/>
      <c r="M1014" s="19"/>
    </row>
    <row r="1015" spans="1:13" ht="15">
      <c r="A1015" s="619"/>
      <c r="B1015" s="19"/>
      <c r="C1015" s="19"/>
      <c r="D1015" s="19"/>
      <c r="E1015" s="19"/>
      <c r="F1015" s="19"/>
      <c r="G1015" s="19"/>
      <c r="H1015" s="19"/>
      <c r="I1015" s="19"/>
      <c r="J1015" s="19"/>
      <c r="K1015" s="19"/>
      <c r="L1015" s="19"/>
      <c r="M1015" s="19"/>
    </row>
    <row r="1016" spans="1:13" ht="15">
      <c r="A1016" s="619"/>
      <c r="B1016" s="19"/>
      <c r="C1016" s="19"/>
      <c r="D1016" s="19"/>
      <c r="E1016" s="19"/>
      <c r="F1016" s="19"/>
      <c r="G1016" s="19"/>
      <c r="H1016" s="19"/>
      <c r="I1016" s="19"/>
      <c r="J1016" s="19"/>
      <c r="K1016" s="19"/>
      <c r="L1016" s="19"/>
      <c r="M1016" s="19"/>
    </row>
    <row r="1017" spans="1:13" ht="15">
      <c r="A1017" s="619"/>
      <c r="B1017" s="19"/>
      <c r="C1017" s="19"/>
      <c r="D1017" s="19"/>
      <c r="E1017" s="19"/>
      <c r="F1017" s="19"/>
      <c r="G1017" s="19"/>
      <c r="H1017" s="19"/>
      <c r="I1017" s="19"/>
      <c r="J1017" s="19"/>
      <c r="K1017" s="19"/>
      <c r="L1017" s="19"/>
      <c r="M1017" s="19"/>
    </row>
    <row r="1018" spans="1:13" ht="15">
      <c r="A1018" s="619"/>
      <c r="B1018" s="19"/>
      <c r="C1018" s="19"/>
      <c r="D1018" s="19"/>
      <c r="E1018" s="19"/>
      <c r="F1018" s="19"/>
      <c r="G1018" s="19"/>
      <c r="H1018" s="19"/>
      <c r="I1018" s="19"/>
      <c r="J1018" s="19"/>
      <c r="K1018" s="19"/>
      <c r="L1018" s="19"/>
      <c r="M1018" s="19"/>
    </row>
    <row r="1019" spans="1:13" ht="15">
      <c r="A1019" s="619"/>
      <c r="B1019" s="19"/>
      <c r="C1019" s="19"/>
      <c r="D1019" s="19"/>
      <c r="E1019" s="19"/>
      <c r="F1019" s="19"/>
      <c r="G1019" s="19"/>
      <c r="H1019" s="19"/>
      <c r="I1019" s="19"/>
      <c r="J1019" s="19"/>
      <c r="K1019" s="19"/>
      <c r="L1019" s="19"/>
      <c r="M1019" s="19"/>
    </row>
    <row r="1020" spans="1:13" ht="15">
      <c r="A1020" s="619"/>
      <c r="B1020" s="19"/>
      <c r="C1020" s="19"/>
      <c r="D1020" s="19"/>
      <c r="E1020" s="19"/>
      <c r="F1020" s="19"/>
      <c r="G1020" s="19"/>
      <c r="H1020" s="19"/>
      <c r="I1020" s="19"/>
      <c r="J1020" s="19"/>
      <c r="K1020" s="19"/>
      <c r="L1020" s="19"/>
      <c r="M1020" s="19"/>
    </row>
    <row r="1021" spans="1:13" ht="15">
      <c r="A1021" s="619"/>
      <c r="B1021" s="19"/>
      <c r="C1021" s="19"/>
      <c r="D1021" s="19"/>
      <c r="E1021" s="19"/>
      <c r="F1021" s="19"/>
      <c r="G1021" s="19"/>
      <c r="H1021" s="19"/>
      <c r="I1021" s="19"/>
      <c r="J1021" s="19"/>
      <c r="K1021" s="19"/>
      <c r="L1021" s="19"/>
      <c r="M1021" s="19"/>
    </row>
    <row r="1022" spans="1:13" ht="15">
      <c r="A1022" s="619"/>
      <c r="B1022" s="19"/>
      <c r="C1022" s="19"/>
      <c r="D1022" s="19"/>
      <c r="E1022" s="19"/>
      <c r="F1022" s="19"/>
      <c r="G1022" s="19"/>
      <c r="H1022" s="19"/>
      <c r="I1022" s="19"/>
      <c r="J1022" s="19"/>
      <c r="K1022" s="19"/>
      <c r="L1022" s="19"/>
      <c r="M1022" s="19"/>
    </row>
    <row r="1023" spans="1:13" ht="15">
      <c r="A1023" s="619"/>
      <c r="B1023" s="19"/>
      <c r="C1023" s="19"/>
      <c r="D1023" s="19"/>
      <c r="E1023" s="19"/>
      <c r="F1023" s="19"/>
      <c r="G1023" s="19"/>
      <c r="H1023" s="19"/>
      <c r="I1023" s="19"/>
      <c r="J1023" s="19"/>
      <c r="K1023" s="19"/>
      <c r="L1023" s="19"/>
      <c r="M1023" s="19"/>
    </row>
    <row r="1024" spans="1:13" ht="15">
      <c r="A1024" s="619"/>
      <c r="B1024" s="19"/>
      <c r="C1024" s="19"/>
      <c r="D1024" s="19"/>
      <c r="E1024" s="19"/>
      <c r="F1024" s="19"/>
      <c r="G1024" s="19"/>
      <c r="H1024" s="19"/>
      <c r="I1024" s="19"/>
      <c r="J1024" s="19"/>
      <c r="K1024" s="19"/>
      <c r="L1024" s="19"/>
      <c r="M1024" s="19"/>
    </row>
    <row r="1025" spans="1:13" ht="15">
      <c r="A1025" s="619"/>
      <c r="B1025" s="19"/>
      <c r="C1025" s="19"/>
      <c r="D1025" s="19"/>
      <c r="E1025" s="19"/>
      <c r="F1025" s="19"/>
      <c r="G1025" s="19"/>
      <c r="H1025" s="19"/>
      <c r="I1025" s="19"/>
      <c r="J1025" s="19"/>
      <c r="K1025" s="19"/>
      <c r="L1025" s="19"/>
      <c r="M1025" s="19"/>
    </row>
    <row r="1026" spans="1:13" ht="15">
      <c r="A1026" s="619"/>
      <c r="B1026" s="19"/>
      <c r="C1026" s="19"/>
      <c r="D1026" s="19"/>
      <c r="E1026" s="19"/>
      <c r="F1026" s="19"/>
      <c r="G1026" s="19"/>
      <c r="H1026" s="19"/>
      <c r="I1026" s="19"/>
      <c r="J1026" s="19"/>
      <c r="K1026" s="19"/>
      <c r="L1026" s="19"/>
      <c r="M1026" s="19"/>
    </row>
    <row r="1027" spans="1:13" ht="15">
      <c r="A1027" s="619"/>
      <c r="B1027" s="19"/>
      <c r="C1027" s="19"/>
      <c r="D1027" s="19"/>
      <c r="E1027" s="19"/>
      <c r="F1027" s="19"/>
      <c r="G1027" s="19"/>
      <c r="H1027" s="19"/>
      <c r="I1027" s="19"/>
      <c r="J1027" s="19"/>
      <c r="K1027" s="19"/>
      <c r="L1027" s="19"/>
      <c r="M1027" s="19"/>
    </row>
    <row r="1028" spans="1:13" ht="15">
      <c r="A1028" s="619"/>
      <c r="B1028" s="19"/>
      <c r="C1028" s="19"/>
      <c r="D1028" s="19"/>
      <c r="E1028" s="19"/>
      <c r="F1028" s="19"/>
      <c r="G1028" s="19"/>
      <c r="H1028" s="19"/>
      <c r="I1028" s="19"/>
      <c r="J1028" s="19"/>
      <c r="K1028" s="19"/>
      <c r="L1028" s="19"/>
      <c r="M1028" s="19"/>
    </row>
    <row r="1029" spans="1:13" ht="15">
      <c r="A1029" s="619"/>
      <c r="B1029" s="19"/>
      <c r="C1029" s="19"/>
      <c r="D1029" s="19"/>
      <c r="E1029" s="19"/>
      <c r="F1029" s="19"/>
      <c r="G1029" s="19"/>
      <c r="H1029" s="19"/>
      <c r="I1029" s="19"/>
      <c r="J1029" s="19"/>
      <c r="K1029" s="19"/>
      <c r="L1029" s="19"/>
      <c r="M1029" s="19"/>
    </row>
    <row r="1030" spans="1:13" ht="15">
      <c r="A1030" s="619"/>
      <c r="B1030" s="19"/>
      <c r="C1030" s="19"/>
      <c r="D1030" s="19"/>
      <c r="E1030" s="19"/>
      <c r="F1030" s="19"/>
      <c r="G1030" s="19"/>
      <c r="H1030" s="19"/>
      <c r="I1030" s="19"/>
      <c r="J1030" s="19"/>
      <c r="K1030" s="19"/>
      <c r="L1030" s="19"/>
      <c r="M1030" s="19"/>
    </row>
    <row r="1031" spans="1:13" ht="15">
      <c r="A1031" s="619"/>
      <c r="B1031" s="19"/>
      <c r="C1031" s="19"/>
      <c r="D1031" s="19"/>
      <c r="E1031" s="19"/>
      <c r="F1031" s="19"/>
      <c r="G1031" s="19"/>
      <c r="H1031" s="19"/>
      <c r="I1031" s="19"/>
      <c r="J1031" s="19"/>
      <c r="K1031" s="19"/>
      <c r="L1031" s="19"/>
      <c r="M1031" s="19"/>
    </row>
    <row r="1032" spans="1:13" ht="15">
      <c r="A1032" s="619"/>
      <c r="B1032" s="19"/>
      <c r="C1032" s="19"/>
      <c r="D1032" s="19"/>
      <c r="E1032" s="19"/>
      <c r="F1032" s="19"/>
      <c r="G1032" s="19"/>
      <c r="H1032" s="19"/>
      <c r="I1032" s="19"/>
      <c r="J1032" s="19"/>
      <c r="K1032" s="19"/>
      <c r="L1032" s="19"/>
      <c r="M1032" s="19"/>
    </row>
    <row r="1033" spans="1:13" ht="15">
      <c r="A1033" s="619"/>
      <c r="B1033" s="19"/>
      <c r="C1033" s="19"/>
      <c r="D1033" s="19"/>
      <c r="E1033" s="19"/>
      <c r="F1033" s="19"/>
      <c r="G1033" s="19"/>
      <c r="H1033" s="19"/>
      <c r="I1033" s="19"/>
      <c r="J1033" s="19"/>
      <c r="K1033" s="19"/>
      <c r="L1033" s="19"/>
      <c r="M1033" s="19"/>
    </row>
    <row r="1034" spans="1:13" ht="15">
      <c r="A1034" s="619"/>
      <c r="B1034" s="19"/>
      <c r="C1034" s="19"/>
      <c r="D1034" s="19"/>
      <c r="E1034" s="19"/>
      <c r="F1034" s="19"/>
      <c r="G1034" s="19"/>
      <c r="H1034" s="19"/>
      <c r="I1034" s="19"/>
      <c r="J1034" s="19"/>
      <c r="K1034" s="19"/>
      <c r="L1034" s="19"/>
      <c r="M1034" s="19"/>
    </row>
    <row r="1035" spans="1:13" ht="15">
      <c r="A1035" s="619"/>
      <c r="B1035" s="19"/>
      <c r="C1035" s="19"/>
      <c r="D1035" s="19"/>
      <c r="E1035" s="19"/>
      <c r="F1035" s="19"/>
      <c r="G1035" s="19"/>
      <c r="H1035" s="19"/>
      <c r="I1035" s="19"/>
      <c r="J1035" s="19"/>
      <c r="K1035" s="19"/>
      <c r="L1035" s="19"/>
      <c r="M1035" s="19"/>
    </row>
    <row r="1036" spans="1:13" ht="15">
      <c r="A1036" s="619"/>
      <c r="B1036" s="19"/>
      <c r="C1036" s="19"/>
      <c r="D1036" s="19"/>
      <c r="E1036" s="19"/>
      <c r="F1036" s="19"/>
      <c r="G1036" s="19"/>
      <c r="H1036" s="19"/>
      <c r="I1036" s="19"/>
      <c r="J1036" s="19"/>
      <c r="K1036" s="19"/>
      <c r="L1036" s="19"/>
      <c r="M1036" s="19"/>
    </row>
    <row r="1037" spans="1:13" ht="15">
      <c r="A1037" s="619"/>
      <c r="B1037" s="19"/>
      <c r="C1037" s="19"/>
      <c r="D1037" s="19"/>
      <c r="E1037" s="19"/>
      <c r="F1037" s="19"/>
      <c r="G1037" s="19"/>
      <c r="H1037" s="19"/>
      <c r="I1037" s="19"/>
      <c r="J1037" s="19"/>
      <c r="K1037" s="19"/>
      <c r="L1037" s="19"/>
      <c r="M1037" s="19"/>
    </row>
    <row r="1038" spans="1:13" ht="15">
      <c r="A1038" s="619"/>
      <c r="B1038" s="19"/>
      <c r="C1038" s="19"/>
      <c r="D1038" s="19"/>
      <c r="E1038" s="19"/>
      <c r="F1038" s="19"/>
      <c r="G1038" s="19"/>
      <c r="H1038" s="19"/>
      <c r="I1038" s="19"/>
      <c r="J1038" s="19"/>
      <c r="K1038" s="19"/>
      <c r="L1038" s="19"/>
      <c r="M1038" s="19"/>
    </row>
    <row r="1039" spans="1:13" ht="15">
      <c r="A1039" s="619"/>
      <c r="B1039" s="19"/>
      <c r="C1039" s="19"/>
      <c r="D1039" s="19"/>
      <c r="E1039" s="19"/>
      <c r="F1039" s="19"/>
      <c r="G1039" s="19"/>
      <c r="H1039" s="19"/>
      <c r="I1039" s="19"/>
      <c r="J1039" s="19"/>
      <c r="K1039" s="19"/>
      <c r="L1039" s="19"/>
      <c r="M1039" s="19"/>
    </row>
    <row r="1040" spans="1:13" ht="15">
      <c r="A1040" s="619"/>
      <c r="B1040" s="19"/>
      <c r="C1040" s="19"/>
      <c r="D1040" s="19"/>
      <c r="E1040" s="19"/>
      <c r="F1040" s="19"/>
      <c r="G1040" s="19"/>
      <c r="H1040" s="19"/>
      <c r="I1040" s="19"/>
      <c r="J1040" s="19"/>
      <c r="K1040" s="19"/>
      <c r="L1040" s="19"/>
      <c r="M1040" s="19"/>
    </row>
    <row r="1041" spans="1:13" ht="15">
      <c r="A1041" s="619"/>
      <c r="B1041" s="19"/>
      <c r="C1041" s="19"/>
      <c r="D1041" s="19"/>
      <c r="E1041" s="19"/>
      <c r="F1041" s="19"/>
      <c r="G1041" s="19"/>
      <c r="H1041" s="19"/>
      <c r="I1041" s="19"/>
      <c r="J1041" s="19"/>
      <c r="K1041" s="19"/>
      <c r="L1041" s="19"/>
      <c r="M1041" s="19"/>
    </row>
    <row r="1042" spans="1:13" ht="15">
      <c r="A1042" s="619"/>
      <c r="B1042" s="19"/>
      <c r="C1042" s="19"/>
      <c r="D1042" s="19"/>
      <c r="E1042" s="19"/>
      <c r="F1042" s="19"/>
      <c r="G1042" s="19"/>
      <c r="H1042" s="19"/>
      <c r="I1042" s="19"/>
      <c r="J1042" s="19"/>
      <c r="K1042" s="19"/>
      <c r="L1042" s="19"/>
      <c r="M1042" s="19"/>
    </row>
    <row r="1043" spans="1:13" ht="15">
      <c r="A1043" s="619"/>
      <c r="B1043" s="19"/>
      <c r="C1043" s="19"/>
      <c r="D1043" s="19"/>
      <c r="E1043" s="19"/>
      <c r="F1043" s="19"/>
      <c r="G1043" s="19"/>
      <c r="H1043" s="19"/>
      <c r="I1043" s="19"/>
      <c r="J1043" s="19"/>
      <c r="K1043" s="19"/>
      <c r="L1043" s="19"/>
      <c r="M1043" s="19"/>
    </row>
    <row r="1044" spans="1:13" ht="15">
      <c r="A1044" s="619"/>
      <c r="B1044" s="19"/>
      <c r="C1044" s="19"/>
      <c r="D1044" s="19"/>
      <c r="E1044" s="19"/>
      <c r="F1044" s="19"/>
      <c r="G1044" s="19"/>
      <c r="H1044" s="19"/>
      <c r="I1044" s="19"/>
      <c r="J1044" s="19"/>
      <c r="K1044" s="19"/>
      <c r="L1044" s="19"/>
      <c r="M1044" s="19"/>
    </row>
    <row r="1045" spans="1:13" ht="15">
      <c r="A1045" s="619"/>
      <c r="B1045" s="19"/>
      <c r="C1045" s="19"/>
      <c r="D1045" s="19"/>
      <c r="E1045" s="19"/>
      <c r="F1045" s="19"/>
      <c r="G1045" s="19"/>
      <c r="H1045" s="19"/>
      <c r="I1045" s="19"/>
      <c r="J1045" s="19"/>
      <c r="K1045" s="19"/>
      <c r="L1045" s="19"/>
      <c r="M1045" s="19"/>
    </row>
    <row r="1046" spans="1:13" ht="15">
      <c r="A1046" s="619"/>
      <c r="B1046" s="19"/>
      <c r="C1046" s="19"/>
      <c r="D1046" s="19"/>
      <c r="E1046" s="19"/>
      <c r="F1046" s="19"/>
      <c r="G1046" s="19"/>
      <c r="H1046" s="19"/>
      <c r="I1046" s="19"/>
      <c r="J1046" s="19"/>
      <c r="K1046" s="19"/>
      <c r="L1046" s="19"/>
      <c r="M1046" s="19"/>
    </row>
    <row r="1047" spans="1:13" ht="15">
      <c r="A1047" s="619"/>
      <c r="B1047" s="19"/>
      <c r="C1047" s="19"/>
      <c r="D1047" s="19"/>
      <c r="E1047" s="19"/>
      <c r="F1047" s="19"/>
      <c r="G1047" s="19"/>
      <c r="H1047" s="19"/>
      <c r="I1047" s="19"/>
      <c r="J1047" s="19"/>
      <c r="K1047" s="19"/>
      <c r="L1047" s="19"/>
      <c r="M1047" s="19"/>
    </row>
    <row r="1048" spans="1:13" ht="15">
      <c r="A1048" s="619"/>
      <c r="B1048" s="19"/>
      <c r="C1048" s="19"/>
      <c r="D1048" s="19"/>
      <c r="E1048" s="19"/>
      <c r="F1048" s="19"/>
      <c r="G1048" s="19"/>
      <c r="H1048" s="19"/>
      <c r="I1048" s="19"/>
      <c r="J1048" s="19"/>
      <c r="K1048" s="19"/>
      <c r="L1048" s="19"/>
      <c r="M1048" s="19"/>
    </row>
    <row r="1049" spans="1:13" ht="15">
      <c r="A1049" s="619"/>
      <c r="B1049" s="19"/>
      <c r="C1049" s="19"/>
      <c r="D1049" s="19"/>
      <c r="E1049" s="19"/>
      <c r="F1049" s="19"/>
      <c r="G1049" s="19"/>
      <c r="H1049" s="19"/>
      <c r="I1049" s="19"/>
      <c r="J1049" s="19"/>
      <c r="K1049" s="19"/>
      <c r="L1049" s="19"/>
      <c r="M1049" s="19"/>
    </row>
    <row r="1050" spans="1:13" ht="15">
      <c r="A1050" s="619"/>
      <c r="B1050" s="19"/>
      <c r="C1050" s="19"/>
      <c r="D1050" s="19"/>
      <c r="E1050" s="19"/>
      <c r="F1050" s="19"/>
      <c r="G1050" s="19"/>
      <c r="H1050" s="19"/>
      <c r="I1050" s="19"/>
      <c r="J1050" s="19"/>
      <c r="K1050" s="19"/>
      <c r="L1050" s="19"/>
      <c r="M1050" s="19"/>
    </row>
    <row r="1051" spans="1:13" ht="15">
      <c r="A1051" s="619"/>
      <c r="B1051" s="19"/>
      <c r="C1051" s="19"/>
      <c r="D1051" s="19"/>
      <c r="E1051" s="19"/>
      <c r="F1051" s="19"/>
      <c r="G1051" s="19"/>
      <c r="H1051" s="19"/>
      <c r="I1051" s="19"/>
      <c r="J1051" s="19"/>
      <c r="K1051" s="19"/>
      <c r="L1051" s="19"/>
      <c r="M1051" s="19"/>
    </row>
    <row r="1052" spans="1:13" ht="15">
      <c r="A1052" s="619"/>
      <c r="B1052" s="19"/>
      <c r="C1052" s="19"/>
      <c r="D1052" s="19"/>
      <c r="E1052" s="19"/>
      <c r="F1052" s="19"/>
      <c r="G1052" s="19"/>
      <c r="H1052" s="19"/>
      <c r="I1052" s="19"/>
      <c r="J1052" s="19"/>
      <c r="K1052" s="19"/>
      <c r="L1052" s="19"/>
      <c r="M1052" s="19"/>
    </row>
    <row r="1053" spans="1:13" ht="15">
      <c r="A1053" s="619"/>
      <c r="B1053" s="19"/>
      <c r="C1053" s="19"/>
      <c r="D1053" s="19"/>
      <c r="E1053" s="19"/>
      <c r="F1053" s="19"/>
      <c r="G1053" s="19"/>
      <c r="H1053" s="19"/>
      <c r="I1053" s="19"/>
      <c r="J1053" s="19"/>
      <c r="K1053" s="19"/>
      <c r="L1053" s="19"/>
      <c r="M1053" s="19"/>
    </row>
    <row r="1054" spans="1:13" ht="15">
      <c r="A1054" s="619"/>
      <c r="B1054" s="19"/>
      <c r="C1054" s="19"/>
      <c r="D1054" s="19"/>
      <c r="E1054" s="19"/>
      <c r="F1054" s="19"/>
      <c r="G1054" s="19"/>
      <c r="H1054" s="19"/>
      <c r="I1054" s="19"/>
      <c r="J1054" s="19"/>
      <c r="K1054" s="19"/>
      <c r="L1054" s="19"/>
      <c r="M1054" s="19"/>
    </row>
    <row r="1055" spans="1:13" ht="15">
      <c r="A1055" s="619"/>
      <c r="B1055" s="19"/>
      <c r="C1055" s="19"/>
      <c r="D1055" s="19"/>
      <c r="E1055" s="19"/>
      <c r="F1055" s="19"/>
      <c r="G1055" s="19"/>
      <c r="H1055" s="19"/>
      <c r="I1055" s="19"/>
      <c r="J1055" s="19"/>
      <c r="K1055" s="19"/>
      <c r="L1055" s="19"/>
      <c r="M1055" s="19"/>
    </row>
    <row r="1056" spans="1:13" ht="15">
      <c r="A1056" s="619"/>
      <c r="B1056" s="19"/>
      <c r="C1056" s="19"/>
      <c r="D1056" s="19"/>
      <c r="E1056" s="19"/>
      <c r="F1056" s="19"/>
      <c r="G1056" s="19"/>
      <c r="H1056" s="19"/>
      <c r="I1056" s="19"/>
      <c r="J1056" s="19"/>
      <c r="K1056" s="19"/>
      <c r="L1056" s="19"/>
      <c r="M1056" s="19"/>
    </row>
    <row r="1057" spans="1:13" ht="15">
      <c r="A1057" s="619"/>
      <c r="B1057" s="19"/>
      <c r="C1057" s="19"/>
      <c r="D1057" s="19"/>
      <c r="E1057" s="19"/>
      <c r="F1057" s="19"/>
      <c r="G1057" s="19"/>
      <c r="H1057" s="19"/>
      <c r="I1057" s="19"/>
      <c r="J1057" s="19"/>
      <c r="K1057" s="19"/>
      <c r="L1057" s="19"/>
      <c r="M1057" s="19"/>
    </row>
    <row r="1058" spans="1:13" ht="15">
      <c r="A1058" s="619"/>
      <c r="B1058" s="19"/>
      <c r="C1058" s="19"/>
      <c r="D1058" s="19"/>
      <c r="E1058" s="19"/>
      <c r="F1058" s="19"/>
      <c r="G1058" s="19"/>
      <c r="H1058" s="19"/>
      <c r="I1058" s="19"/>
      <c r="J1058" s="19"/>
      <c r="K1058" s="19"/>
      <c r="L1058" s="19"/>
      <c r="M1058" s="19"/>
    </row>
    <row r="1059" spans="1:13" ht="15">
      <c r="A1059" s="619"/>
      <c r="B1059" s="19"/>
      <c r="C1059" s="19"/>
      <c r="D1059" s="19"/>
      <c r="E1059" s="19"/>
      <c r="F1059" s="19"/>
      <c r="G1059" s="19"/>
      <c r="H1059" s="19"/>
      <c r="I1059" s="19"/>
      <c r="J1059" s="19"/>
      <c r="K1059" s="19"/>
      <c r="L1059" s="19"/>
      <c r="M1059" s="19"/>
    </row>
    <row r="1060" spans="1:13" ht="15">
      <c r="A1060" s="619"/>
      <c r="B1060" s="19"/>
      <c r="C1060" s="19"/>
      <c r="D1060" s="19"/>
      <c r="E1060" s="19"/>
      <c r="F1060" s="19"/>
      <c r="G1060" s="19"/>
      <c r="H1060" s="19"/>
      <c r="I1060" s="19"/>
      <c r="J1060" s="19"/>
      <c r="K1060" s="19"/>
      <c r="L1060" s="19"/>
      <c r="M1060" s="19"/>
    </row>
    <row r="1061" spans="1:13" ht="15">
      <c r="A1061" s="619"/>
      <c r="B1061" s="19"/>
      <c r="C1061" s="19"/>
      <c r="D1061" s="19"/>
      <c r="E1061" s="19"/>
      <c r="F1061" s="19"/>
      <c r="G1061" s="19"/>
      <c r="H1061" s="19"/>
      <c r="I1061" s="19"/>
      <c r="J1061" s="19"/>
      <c r="K1061" s="19"/>
      <c r="L1061" s="19"/>
      <c r="M1061" s="19"/>
    </row>
    <row r="1062" spans="1:13" ht="15">
      <c r="A1062" s="619"/>
      <c r="B1062" s="19"/>
      <c r="C1062" s="19"/>
      <c r="D1062" s="19"/>
      <c r="E1062" s="19"/>
      <c r="F1062" s="19"/>
      <c r="G1062" s="19"/>
      <c r="H1062" s="19"/>
      <c r="I1062" s="19"/>
      <c r="J1062" s="19"/>
      <c r="K1062" s="19"/>
      <c r="L1062" s="19"/>
      <c r="M1062" s="19"/>
    </row>
    <row r="1063" spans="1:13" ht="15">
      <c r="A1063" s="619"/>
      <c r="B1063" s="19"/>
      <c r="C1063" s="19"/>
      <c r="D1063" s="19"/>
      <c r="E1063" s="19"/>
      <c r="F1063" s="19"/>
      <c r="G1063" s="19"/>
      <c r="H1063" s="19"/>
      <c r="I1063" s="19"/>
      <c r="J1063" s="19"/>
      <c r="K1063" s="19"/>
      <c r="L1063" s="19"/>
      <c r="M1063" s="19"/>
    </row>
    <row r="1064" spans="1:13" ht="15">
      <c r="A1064" s="619"/>
      <c r="B1064" s="19"/>
      <c r="C1064" s="19"/>
      <c r="D1064" s="19"/>
      <c r="E1064" s="19"/>
      <c r="F1064" s="19"/>
      <c r="G1064" s="19"/>
      <c r="H1064" s="19"/>
      <c r="I1064" s="19"/>
      <c r="J1064" s="19"/>
      <c r="K1064" s="19"/>
      <c r="L1064" s="19"/>
      <c r="M1064" s="19"/>
    </row>
    <row r="1065" spans="1:13" ht="15">
      <c r="A1065" s="619"/>
      <c r="B1065" s="19"/>
      <c r="C1065" s="19"/>
      <c r="D1065" s="19"/>
      <c r="E1065" s="19"/>
      <c r="F1065" s="19"/>
      <c r="G1065" s="19"/>
      <c r="H1065" s="19"/>
      <c r="I1065" s="19"/>
      <c r="J1065" s="19"/>
      <c r="K1065" s="19"/>
      <c r="L1065" s="19"/>
      <c r="M1065" s="19"/>
    </row>
    <row r="1066" spans="1:13" ht="15">
      <c r="A1066" s="619"/>
      <c r="B1066" s="19"/>
      <c r="C1066" s="19"/>
      <c r="D1066" s="19"/>
      <c r="E1066" s="19"/>
      <c r="F1066" s="19"/>
      <c r="G1066" s="19"/>
      <c r="H1066" s="19"/>
      <c r="I1066" s="19"/>
      <c r="J1066" s="19"/>
      <c r="K1066" s="19"/>
      <c r="L1066" s="19"/>
      <c r="M1066" s="19"/>
    </row>
    <row r="1067" spans="1:13" ht="15">
      <c r="A1067" s="619"/>
      <c r="B1067" s="19"/>
      <c r="C1067" s="19"/>
      <c r="D1067" s="19"/>
      <c r="E1067" s="19"/>
      <c r="F1067" s="19"/>
      <c r="G1067" s="19"/>
      <c r="H1067" s="19"/>
      <c r="I1067" s="19"/>
      <c r="J1067" s="19"/>
      <c r="K1067" s="19"/>
      <c r="L1067" s="19"/>
      <c r="M1067" s="19"/>
    </row>
    <row r="1068" spans="1:13" ht="15">
      <c r="A1068" s="619"/>
      <c r="B1068" s="19"/>
      <c r="C1068" s="19"/>
      <c r="D1068" s="19"/>
      <c r="E1068" s="19"/>
      <c r="F1068" s="19"/>
      <c r="G1068" s="19"/>
      <c r="H1068" s="19"/>
      <c r="I1068" s="19"/>
      <c r="J1068" s="19"/>
      <c r="K1068" s="19"/>
      <c r="L1068" s="19"/>
      <c r="M1068" s="19"/>
    </row>
    <row r="1069" spans="1:13" ht="15">
      <c r="A1069" s="619"/>
      <c r="B1069" s="19"/>
      <c r="C1069" s="19"/>
      <c r="D1069" s="19"/>
      <c r="E1069" s="19"/>
      <c r="F1069" s="19"/>
      <c r="G1069" s="19"/>
      <c r="H1069" s="19"/>
      <c r="I1069" s="19"/>
      <c r="J1069" s="19"/>
      <c r="K1069" s="19"/>
      <c r="L1069" s="19"/>
      <c r="M1069" s="19"/>
    </row>
    <row r="1070" spans="1:13" ht="15">
      <c r="A1070" s="619"/>
      <c r="B1070" s="19"/>
      <c r="C1070" s="19"/>
      <c r="D1070" s="19"/>
      <c r="E1070" s="19"/>
      <c r="F1070" s="19"/>
      <c r="G1070" s="19"/>
      <c r="H1070" s="19"/>
      <c r="I1070" s="19"/>
      <c r="J1070" s="19"/>
      <c r="K1070" s="19"/>
      <c r="L1070" s="19"/>
      <c r="M1070" s="19"/>
    </row>
    <row r="1071" spans="1:13" ht="15">
      <c r="A1071" s="619"/>
      <c r="B1071" s="19"/>
      <c r="C1071" s="19"/>
      <c r="D1071" s="19"/>
      <c r="E1071" s="19"/>
      <c r="F1071" s="19"/>
      <c r="G1071" s="19"/>
      <c r="H1071" s="19"/>
      <c r="I1071" s="19"/>
      <c r="J1071" s="19"/>
      <c r="K1071" s="19"/>
      <c r="L1071" s="19"/>
      <c r="M1071" s="19"/>
    </row>
    <row r="1072" spans="1:13" ht="15">
      <c r="A1072" s="619"/>
      <c r="B1072" s="19"/>
      <c r="C1072" s="19"/>
      <c r="D1072" s="19"/>
      <c r="E1072" s="19"/>
      <c r="F1072" s="19"/>
      <c r="G1072" s="19"/>
      <c r="H1072" s="19"/>
      <c r="I1072" s="19"/>
      <c r="J1072" s="19"/>
      <c r="K1072" s="19"/>
      <c r="L1072" s="19"/>
      <c r="M1072" s="19"/>
    </row>
    <row r="1073" spans="1:13" ht="15">
      <c r="A1073" s="619"/>
      <c r="B1073" s="19"/>
      <c r="C1073" s="19"/>
      <c r="D1073" s="19"/>
      <c r="E1073" s="19"/>
      <c r="F1073" s="19"/>
      <c r="G1073" s="19"/>
      <c r="H1073" s="19"/>
      <c r="I1073" s="19"/>
      <c r="J1073" s="19"/>
      <c r="K1073" s="19"/>
      <c r="L1073" s="19"/>
      <c r="M1073" s="19"/>
    </row>
    <row r="1074" spans="1:13" ht="15">
      <c r="A1074" s="619"/>
      <c r="B1074" s="19"/>
      <c r="C1074" s="19"/>
      <c r="D1074" s="19"/>
      <c r="E1074" s="19"/>
      <c r="F1074" s="19"/>
      <c r="G1074" s="19"/>
      <c r="H1074" s="19"/>
      <c r="I1074" s="19"/>
      <c r="J1074" s="19"/>
      <c r="K1074" s="19"/>
      <c r="L1074" s="19"/>
      <c r="M1074" s="19"/>
    </row>
    <row r="1075" spans="1:13" ht="15">
      <c r="A1075" s="619"/>
      <c r="B1075" s="19"/>
      <c r="C1075" s="19"/>
      <c r="D1075" s="19"/>
      <c r="E1075" s="19"/>
      <c r="F1075" s="19"/>
      <c r="G1075" s="19"/>
      <c r="H1075" s="19"/>
      <c r="I1075" s="19"/>
      <c r="J1075" s="19"/>
      <c r="K1075" s="19"/>
      <c r="L1075" s="19"/>
      <c r="M1075" s="19"/>
    </row>
    <row r="1076" spans="1:13" ht="15">
      <c r="A1076" s="619"/>
      <c r="B1076" s="19"/>
      <c r="C1076" s="19"/>
      <c r="D1076" s="19"/>
      <c r="E1076" s="19"/>
      <c r="F1076" s="19"/>
      <c r="G1076" s="19"/>
      <c r="H1076" s="19"/>
      <c r="I1076" s="19"/>
      <c r="J1076" s="19"/>
      <c r="K1076" s="19"/>
      <c r="L1076" s="19"/>
      <c r="M1076" s="19"/>
    </row>
    <row r="1077" spans="1:13" ht="15">
      <c r="A1077" s="619"/>
      <c r="B1077" s="19"/>
      <c r="C1077" s="19"/>
      <c r="D1077" s="19"/>
      <c r="E1077" s="19"/>
      <c r="F1077" s="19"/>
      <c r="G1077" s="19"/>
      <c r="H1077" s="19"/>
      <c r="I1077" s="19"/>
      <c r="J1077" s="19"/>
      <c r="K1077" s="19"/>
      <c r="L1077" s="19"/>
      <c r="M1077" s="19"/>
    </row>
    <row r="1078" spans="1:13" ht="15">
      <c r="A1078" s="619"/>
      <c r="B1078" s="19"/>
      <c r="C1078" s="19"/>
      <c r="D1078" s="19"/>
      <c r="E1078" s="19"/>
      <c r="F1078" s="19"/>
      <c r="G1078" s="19"/>
      <c r="H1078" s="19"/>
      <c r="I1078" s="19"/>
      <c r="J1078" s="19"/>
      <c r="K1078" s="19"/>
      <c r="L1078" s="19"/>
      <c r="M1078" s="19"/>
    </row>
    <row r="1079" spans="1:13" ht="15">
      <c r="A1079" s="619"/>
      <c r="B1079" s="19"/>
      <c r="C1079" s="19"/>
      <c r="D1079" s="19"/>
      <c r="E1079" s="19"/>
      <c r="F1079" s="19"/>
      <c r="G1079" s="19"/>
      <c r="H1079" s="19"/>
      <c r="I1079" s="19"/>
      <c r="J1079" s="19"/>
      <c r="K1079" s="19"/>
      <c r="L1079" s="19"/>
      <c r="M1079" s="19"/>
    </row>
    <row r="1080" spans="1:13" ht="15">
      <c r="A1080" s="619"/>
      <c r="B1080" s="19"/>
      <c r="C1080" s="19"/>
      <c r="D1080" s="19"/>
      <c r="E1080" s="19"/>
      <c r="F1080" s="19"/>
      <c r="G1080" s="19"/>
      <c r="H1080" s="19"/>
      <c r="I1080" s="19"/>
      <c r="J1080" s="19"/>
      <c r="K1080" s="19"/>
      <c r="L1080" s="19"/>
      <c r="M1080" s="19"/>
    </row>
    <row r="1081" spans="1:13" ht="15">
      <c r="A1081" s="619"/>
      <c r="B1081" s="19"/>
      <c r="C1081" s="19"/>
      <c r="D1081" s="19"/>
      <c r="E1081" s="19"/>
      <c r="F1081" s="19"/>
      <c r="G1081" s="19"/>
      <c r="H1081" s="19"/>
      <c r="I1081" s="19"/>
      <c r="J1081" s="19"/>
      <c r="K1081" s="19"/>
      <c r="L1081" s="19"/>
      <c r="M1081" s="19"/>
    </row>
    <row r="1082" spans="1:13" ht="15">
      <c r="A1082" s="619"/>
      <c r="B1082" s="19"/>
      <c r="C1082" s="19"/>
      <c r="D1082" s="19"/>
      <c r="E1082" s="19"/>
      <c r="F1082" s="19"/>
      <c r="G1082" s="19"/>
      <c r="H1082" s="19"/>
      <c r="I1082" s="19"/>
      <c r="J1082" s="19"/>
      <c r="K1082" s="19"/>
      <c r="L1082" s="19"/>
      <c r="M1082" s="19"/>
    </row>
    <row r="1083" spans="1:13" ht="15">
      <c r="A1083" s="619"/>
      <c r="B1083" s="19"/>
      <c r="C1083" s="19"/>
      <c r="D1083" s="19"/>
      <c r="E1083" s="19"/>
      <c r="F1083" s="19"/>
      <c r="G1083" s="19"/>
      <c r="H1083" s="19"/>
      <c r="I1083" s="19"/>
      <c r="J1083" s="19"/>
      <c r="K1083" s="19"/>
      <c r="L1083" s="19"/>
      <c r="M1083" s="19"/>
    </row>
    <row r="1084" spans="1:13" ht="15">
      <c r="A1084" s="619"/>
      <c r="B1084" s="19"/>
      <c r="C1084" s="19"/>
      <c r="D1084" s="19"/>
      <c r="E1084" s="19"/>
      <c r="F1084" s="19"/>
      <c r="G1084" s="19"/>
      <c r="H1084" s="19"/>
      <c r="I1084" s="19"/>
      <c r="J1084" s="19"/>
      <c r="K1084" s="19"/>
      <c r="L1084" s="19"/>
      <c r="M1084" s="19"/>
    </row>
    <row r="1085" spans="1:13" ht="15">
      <c r="A1085" s="619"/>
      <c r="B1085" s="19"/>
      <c r="C1085" s="19"/>
      <c r="D1085" s="19"/>
      <c r="E1085" s="19"/>
      <c r="F1085" s="19"/>
      <c r="G1085" s="19"/>
      <c r="H1085" s="19"/>
      <c r="I1085" s="19"/>
      <c r="J1085" s="19"/>
      <c r="K1085" s="19"/>
      <c r="L1085" s="19"/>
      <c r="M1085" s="19"/>
    </row>
    <row r="1086" spans="1:13" ht="15">
      <c r="A1086" s="619"/>
      <c r="B1086" s="19"/>
      <c r="C1086" s="19"/>
      <c r="D1086" s="19"/>
      <c r="E1086" s="19"/>
      <c r="F1086" s="19"/>
      <c r="G1086" s="19"/>
      <c r="H1086" s="19"/>
      <c r="I1086" s="19"/>
      <c r="J1086" s="19"/>
      <c r="K1086" s="19"/>
      <c r="L1086" s="19"/>
      <c r="M1086" s="19"/>
    </row>
    <row r="1087" spans="1:13" ht="15">
      <c r="A1087" s="619"/>
      <c r="B1087" s="19"/>
      <c r="C1087" s="19"/>
      <c r="D1087" s="19"/>
      <c r="E1087" s="19"/>
      <c r="F1087" s="19"/>
      <c r="G1087" s="19"/>
      <c r="H1087" s="19"/>
      <c r="I1087" s="19"/>
      <c r="J1087" s="19"/>
      <c r="K1087" s="19"/>
      <c r="L1087" s="19"/>
      <c r="M1087" s="19"/>
    </row>
    <row r="1088" spans="1:13" ht="15">
      <c r="A1088" s="619"/>
      <c r="B1088" s="19"/>
      <c r="C1088" s="19"/>
      <c r="D1088" s="19"/>
      <c r="E1088" s="19"/>
      <c r="F1088" s="19"/>
      <c r="G1088" s="19"/>
      <c r="H1088" s="19"/>
      <c r="I1088" s="19"/>
      <c r="J1088" s="19"/>
      <c r="K1088" s="19"/>
      <c r="L1088" s="19"/>
      <c r="M1088" s="19"/>
    </row>
    <row r="1089" spans="1:13" ht="15">
      <c r="A1089" s="619"/>
      <c r="B1089" s="19"/>
      <c r="C1089" s="19"/>
      <c r="D1089" s="19"/>
      <c r="E1089" s="19"/>
      <c r="F1089" s="19"/>
      <c r="G1089" s="19"/>
      <c r="H1089" s="19"/>
      <c r="I1089" s="19"/>
      <c r="J1089" s="19"/>
      <c r="K1089" s="19"/>
      <c r="L1089" s="19"/>
      <c r="M1089" s="19"/>
    </row>
    <row r="1090" spans="1:13" ht="15">
      <c r="A1090" s="619"/>
      <c r="B1090" s="19"/>
      <c r="C1090" s="19"/>
      <c r="D1090" s="19"/>
      <c r="E1090" s="19"/>
      <c r="F1090" s="19"/>
      <c r="G1090" s="19"/>
      <c r="H1090" s="19"/>
      <c r="I1090" s="19"/>
      <c r="J1090" s="19"/>
      <c r="K1090" s="19"/>
      <c r="L1090" s="19"/>
      <c r="M1090" s="19"/>
    </row>
    <row r="1091" spans="1:13" ht="15">
      <c r="A1091" s="619"/>
      <c r="B1091" s="19"/>
      <c r="C1091" s="19"/>
      <c r="D1091" s="19"/>
      <c r="E1091" s="19"/>
      <c r="F1091" s="19"/>
      <c r="G1091" s="19"/>
      <c r="H1091" s="19"/>
      <c r="I1091" s="19"/>
      <c r="J1091" s="19"/>
      <c r="K1091" s="19"/>
      <c r="L1091" s="19"/>
      <c r="M1091" s="19"/>
    </row>
    <row r="1092" spans="1:13" ht="15">
      <c r="A1092" s="619"/>
      <c r="B1092" s="19"/>
      <c r="C1092" s="19"/>
      <c r="D1092" s="19"/>
      <c r="E1092" s="19"/>
      <c r="F1092" s="19"/>
      <c r="G1092" s="19"/>
      <c r="H1092" s="19"/>
      <c r="I1092" s="19"/>
      <c r="J1092" s="19"/>
      <c r="K1092" s="19"/>
      <c r="L1092" s="19"/>
      <c r="M1092" s="19"/>
    </row>
    <row r="1093" spans="1:13" ht="15">
      <c r="A1093" s="619"/>
      <c r="B1093" s="19"/>
      <c r="C1093" s="19"/>
      <c r="D1093" s="19"/>
      <c r="E1093" s="19"/>
      <c r="F1093" s="19"/>
      <c r="G1093" s="19"/>
      <c r="H1093" s="19"/>
      <c r="I1093" s="19"/>
      <c r="J1093" s="19"/>
      <c r="K1093" s="19"/>
      <c r="L1093" s="19"/>
      <c r="M1093" s="19"/>
    </row>
    <row r="1094" spans="1:13" ht="15">
      <c r="A1094" s="619"/>
      <c r="B1094" s="19"/>
      <c r="C1094" s="19"/>
      <c r="D1094" s="19"/>
      <c r="E1094" s="19"/>
      <c r="F1094" s="19"/>
      <c r="G1094" s="19"/>
      <c r="H1094" s="19"/>
      <c r="I1094" s="19"/>
      <c r="J1094" s="19"/>
      <c r="K1094" s="19"/>
      <c r="L1094" s="19"/>
      <c r="M1094" s="19"/>
    </row>
    <row r="1095" spans="1:13" ht="15">
      <c r="A1095" s="619"/>
      <c r="B1095" s="19"/>
      <c r="C1095" s="19"/>
      <c r="D1095" s="19"/>
      <c r="E1095" s="19"/>
      <c r="F1095" s="19"/>
      <c r="G1095" s="19"/>
      <c r="H1095" s="19"/>
      <c r="I1095" s="19"/>
      <c r="J1095" s="19"/>
      <c r="K1095" s="19"/>
      <c r="L1095" s="19"/>
      <c r="M1095" s="19"/>
    </row>
    <row r="1096" spans="1:13" ht="15">
      <c r="A1096" s="619"/>
      <c r="B1096" s="19"/>
      <c r="C1096" s="19"/>
      <c r="D1096" s="19"/>
      <c r="E1096" s="19"/>
      <c r="F1096" s="19"/>
      <c r="G1096" s="19"/>
      <c r="H1096" s="19"/>
      <c r="I1096" s="19"/>
      <c r="J1096" s="19"/>
      <c r="K1096" s="19"/>
      <c r="L1096" s="19"/>
      <c r="M1096" s="19"/>
    </row>
    <row r="1097" spans="1:13" ht="15">
      <c r="A1097" s="619"/>
      <c r="B1097" s="19"/>
      <c r="C1097" s="19"/>
      <c r="D1097" s="19"/>
      <c r="E1097" s="19"/>
      <c r="F1097" s="19"/>
      <c r="G1097" s="19"/>
      <c r="H1097" s="19"/>
      <c r="I1097" s="19"/>
      <c r="J1097" s="19"/>
      <c r="K1097" s="19"/>
      <c r="L1097" s="19"/>
      <c r="M1097" s="19"/>
    </row>
    <row r="1098" spans="1:13" ht="15">
      <c r="A1098" s="619"/>
      <c r="B1098" s="19"/>
      <c r="C1098" s="19"/>
      <c r="D1098" s="19"/>
      <c r="E1098" s="19"/>
      <c r="F1098" s="19"/>
      <c r="G1098" s="19"/>
      <c r="H1098" s="19"/>
      <c r="I1098" s="19"/>
      <c r="J1098" s="19"/>
      <c r="K1098" s="19"/>
      <c r="L1098" s="19"/>
      <c r="M1098" s="19"/>
    </row>
    <row r="1099" spans="1:13" ht="15">
      <c r="A1099" s="619"/>
      <c r="B1099" s="19"/>
      <c r="C1099" s="19"/>
      <c r="D1099" s="19"/>
      <c r="E1099" s="19"/>
      <c r="F1099" s="19"/>
      <c r="G1099" s="19"/>
      <c r="H1099" s="19"/>
      <c r="I1099" s="19"/>
      <c r="J1099" s="19"/>
      <c r="K1099" s="19"/>
      <c r="L1099" s="19"/>
      <c r="M1099" s="19"/>
    </row>
    <row r="1100" spans="1:13" ht="15">
      <c r="A1100" s="619"/>
      <c r="B1100" s="19"/>
      <c r="C1100" s="19"/>
      <c r="D1100" s="19"/>
      <c r="E1100" s="19"/>
      <c r="F1100" s="19"/>
      <c r="G1100" s="19"/>
      <c r="H1100" s="19"/>
      <c r="I1100" s="19"/>
      <c r="J1100" s="19"/>
      <c r="K1100" s="19"/>
      <c r="L1100" s="19"/>
      <c r="M1100" s="19"/>
    </row>
    <row r="1101" spans="1:13" ht="15">
      <c r="A1101" s="619"/>
      <c r="B1101" s="19"/>
      <c r="C1101" s="19"/>
      <c r="D1101" s="19"/>
      <c r="E1101" s="19"/>
      <c r="F1101" s="19"/>
      <c r="G1101" s="19"/>
      <c r="H1101" s="19"/>
      <c r="I1101" s="19"/>
      <c r="J1101" s="19"/>
      <c r="K1101" s="19"/>
      <c r="L1101" s="19"/>
      <c r="M1101" s="19"/>
    </row>
    <row r="1102" spans="1:13" ht="15">
      <c r="A1102" s="619"/>
      <c r="B1102" s="19"/>
      <c r="C1102" s="19"/>
      <c r="D1102" s="19"/>
      <c r="E1102" s="19"/>
      <c r="F1102" s="19"/>
      <c r="G1102" s="19"/>
      <c r="H1102" s="19"/>
      <c r="I1102" s="19"/>
      <c r="J1102" s="19"/>
      <c r="K1102" s="19"/>
      <c r="L1102" s="19"/>
      <c r="M1102" s="19"/>
    </row>
    <row r="1103" spans="1:13" ht="15">
      <c r="A1103" s="619"/>
      <c r="B1103" s="19"/>
      <c r="C1103" s="19"/>
      <c r="D1103" s="19"/>
      <c r="E1103" s="19"/>
      <c r="F1103" s="19"/>
      <c r="G1103" s="19"/>
      <c r="H1103" s="19"/>
      <c r="I1103" s="19"/>
      <c r="J1103" s="19"/>
      <c r="K1103" s="19"/>
      <c r="L1103" s="19"/>
      <c r="M1103" s="19"/>
    </row>
    <row r="1104" spans="1:13" ht="15">
      <c r="A1104" s="619"/>
      <c r="B1104" s="19"/>
      <c r="C1104" s="19"/>
      <c r="D1104" s="19"/>
      <c r="E1104" s="19"/>
      <c r="F1104" s="19"/>
      <c r="G1104" s="19"/>
      <c r="H1104" s="19"/>
      <c r="I1104" s="19"/>
      <c r="J1104" s="19"/>
      <c r="K1104" s="19"/>
      <c r="L1104" s="19"/>
      <c r="M1104" s="19"/>
    </row>
    <row r="1105" spans="1:13" ht="15">
      <c r="A1105" s="619"/>
      <c r="B1105" s="19"/>
      <c r="C1105" s="19"/>
      <c r="D1105" s="19"/>
      <c r="E1105" s="19"/>
      <c r="F1105" s="19"/>
      <c r="G1105" s="19"/>
      <c r="H1105" s="19"/>
      <c r="I1105" s="19"/>
      <c r="J1105" s="19"/>
      <c r="K1105" s="19"/>
      <c r="L1105" s="19"/>
      <c r="M1105" s="19"/>
    </row>
    <row r="1106" spans="1:13" ht="15">
      <c r="A1106" s="619"/>
      <c r="B1106" s="19"/>
      <c r="C1106" s="19"/>
      <c r="D1106" s="19"/>
      <c r="E1106" s="19"/>
      <c r="F1106" s="19"/>
      <c r="G1106" s="19"/>
      <c r="H1106" s="19"/>
      <c r="I1106" s="19"/>
      <c r="J1106" s="19"/>
      <c r="K1106" s="19"/>
      <c r="L1106" s="19"/>
      <c r="M1106" s="19"/>
    </row>
    <row r="1107" spans="1:13" ht="15">
      <c r="A1107" s="619"/>
      <c r="B1107" s="19"/>
      <c r="C1107" s="19"/>
      <c r="D1107" s="19"/>
      <c r="E1107" s="19"/>
      <c r="F1107" s="19"/>
      <c r="G1107" s="19"/>
      <c r="H1107" s="19"/>
      <c r="I1107" s="19"/>
      <c r="J1107" s="19"/>
      <c r="K1107" s="19"/>
      <c r="L1107" s="19"/>
      <c r="M1107" s="19"/>
    </row>
    <row r="1108" spans="1:13" ht="15">
      <c r="A1108" s="619"/>
      <c r="B1108" s="19"/>
      <c r="C1108" s="19"/>
      <c r="D1108" s="19"/>
      <c r="E1108" s="19"/>
      <c r="F1108" s="19"/>
      <c r="G1108" s="19"/>
      <c r="H1108" s="19"/>
      <c r="I1108" s="19"/>
      <c r="J1108" s="19"/>
      <c r="K1108" s="19"/>
      <c r="L1108" s="19"/>
      <c r="M1108" s="19"/>
    </row>
    <row r="1109" spans="1:13" ht="15">
      <c r="A1109" s="619"/>
      <c r="B1109" s="19"/>
      <c r="C1109" s="19"/>
      <c r="D1109" s="19"/>
      <c r="E1109" s="19"/>
      <c r="F1109" s="19"/>
      <c r="G1109" s="19"/>
      <c r="H1109" s="19"/>
      <c r="I1109" s="19"/>
      <c r="J1109" s="19"/>
      <c r="K1109" s="19"/>
      <c r="L1109" s="19"/>
      <c r="M1109" s="19"/>
    </row>
    <row r="1110" spans="1:13" ht="15">
      <c r="A1110" s="619"/>
      <c r="B1110" s="19"/>
      <c r="C1110" s="19"/>
      <c r="D1110" s="19"/>
      <c r="E1110" s="19"/>
      <c r="F1110" s="19"/>
      <c r="G1110" s="19"/>
      <c r="H1110" s="19"/>
      <c r="I1110" s="19"/>
      <c r="J1110" s="19"/>
      <c r="K1110" s="19"/>
      <c r="L1110" s="19"/>
      <c r="M1110" s="19"/>
    </row>
    <row r="1111" spans="1:13" ht="15">
      <c r="A1111" s="619"/>
      <c r="B1111" s="19"/>
      <c r="C1111" s="19"/>
      <c r="D1111" s="19"/>
      <c r="E1111" s="19"/>
      <c r="F1111" s="19"/>
      <c r="G1111" s="19"/>
      <c r="H1111" s="19"/>
      <c r="I1111" s="19"/>
      <c r="J1111" s="19"/>
      <c r="K1111" s="19"/>
      <c r="L1111" s="19"/>
      <c r="M1111" s="19"/>
    </row>
    <row r="1112" spans="1:13" ht="15">
      <c r="A1112" s="619"/>
      <c r="B1112" s="19"/>
      <c r="C1112" s="19"/>
      <c r="D1112" s="19"/>
      <c r="E1112" s="19"/>
      <c r="F1112" s="19"/>
      <c r="G1112" s="19"/>
      <c r="H1112" s="19"/>
      <c r="I1112" s="19"/>
      <c r="J1112" s="19"/>
      <c r="K1112" s="19"/>
      <c r="L1112" s="19"/>
      <c r="M1112" s="19"/>
    </row>
    <row r="1113" spans="1:13" ht="15">
      <c r="A1113" s="619"/>
      <c r="B1113" s="19"/>
      <c r="C1113" s="19"/>
      <c r="D1113" s="19"/>
      <c r="E1113" s="19"/>
      <c r="F1113" s="19"/>
      <c r="G1113" s="19"/>
      <c r="H1113" s="19"/>
      <c r="I1113" s="19"/>
      <c r="J1113" s="19"/>
      <c r="K1113" s="19"/>
      <c r="L1113" s="19"/>
      <c r="M1113" s="19"/>
    </row>
    <row r="1114" spans="1:13" ht="15">
      <c r="A1114" s="619"/>
      <c r="B1114" s="19"/>
      <c r="C1114" s="19"/>
      <c r="D1114" s="19"/>
      <c r="E1114" s="19"/>
      <c r="F1114" s="19"/>
      <c r="G1114" s="19"/>
      <c r="H1114" s="19"/>
      <c r="I1114" s="19"/>
      <c r="J1114" s="19"/>
      <c r="K1114" s="19"/>
      <c r="L1114" s="19"/>
      <c r="M1114" s="19"/>
    </row>
    <row r="1115" spans="1:13" ht="15">
      <c r="A1115" s="619"/>
      <c r="B1115" s="19"/>
      <c r="C1115" s="19"/>
      <c r="D1115" s="19"/>
      <c r="E1115" s="19"/>
      <c r="F1115" s="19"/>
      <c r="G1115" s="19"/>
      <c r="H1115" s="19"/>
      <c r="I1115" s="19"/>
      <c r="J1115" s="19"/>
      <c r="K1115" s="19"/>
      <c r="L1115" s="19"/>
      <c r="M1115" s="19"/>
    </row>
    <row r="1116" spans="1:13" ht="15">
      <c r="A1116" s="619"/>
      <c r="B1116" s="19"/>
      <c r="C1116" s="19"/>
      <c r="D1116" s="19"/>
      <c r="E1116" s="19"/>
      <c r="F1116" s="19"/>
      <c r="G1116" s="19"/>
      <c r="H1116" s="19"/>
      <c r="I1116" s="19"/>
      <c r="J1116" s="19"/>
      <c r="K1116" s="19"/>
      <c r="L1116" s="19"/>
      <c r="M1116" s="19"/>
    </row>
    <row r="1117" spans="1:13" ht="15">
      <c r="A1117" s="619"/>
      <c r="B1117" s="19"/>
      <c r="C1117" s="19"/>
      <c r="D1117" s="19"/>
      <c r="E1117" s="19"/>
      <c r="F1117" s="19"/>
      <c r="G1117" s="19"/>
      <c r="H1117" s="19"/>
      <c r="I1117" s="19"/>
      <c r="J1117" s="19"/>
      <c r="K1117" s="19"/>
      <c r="L1117" s="19"/>
      <c r="M1117" s="19"/>
    </row>
    <row r="1118" spans="1:13" ht="15">
      <c r="A1118" s="619"/>
      <c r="B1118" s="19"/>
      <c r="C1118" s="19"/>
      <c r="D1118" s="19"/>
      <c r="E1118" s="19"/>
      <c r="F1118" s="19"/>
      <c r="G1118" s="19"/>
      <c r="H1118" s="19"/>
      <c r="I1118" s="19"/>
      <c r="J1118" s="19"/>
      <c r="K1118" s="19"/>
      <c r="L1118" s="19"/>
      <c r="M1118" s="19"/>
    </row>
    <row r="1119" spans="1:13" ht="15">
      <c r="A1119" s="619"/>
      <c r="B1119" s="19"/>
      <c r="C1119" s="19"/>
      <c r="D1119" s="19"/>
      <c r="E1119" s="19"/>
      <c r="F1119" s="19"/>
      <c r="G1119" s="19"/>
      <c r="H1119" s="19"/>
      <c r="I1119" s="19"/>
      <c r="J1119" s="19"/>
      <c r="K1119" s="19"/>
      <c r="L1119" s="19"/>
      <c r="M1119" s="19"/>
    </row>
    <row r="1120" spans="1:13" ht="15">
      <c r="A1120" s="619"/>
      <c r="B1120" s="19"/>
      <c r="C1120" s="19"/>
      <c r="D1120" s="19"/>
      <c r="E1120" s="19"/>
      <c r="F1120" s="19"/>
      <c r="G1120" s="19"/>
      <c r="H1120" s="19"/>
      <c r="I1120" s="19"/>
      <c r="J1120" s="19"/>
      <c r="K1120" s="19"/>
      <c r="L1120" s="19"/>
      <c r="M1120" s="19"/>
    </row>
    <row r="1121" spans="1:13" ht="15">
      <c r="A1121" s="619"/>
      <c r="B1121" s="19"/>
      <c r="C1121" s="19"/>
      <c r="D1121" s="19"/>
      <c r="E1121" s="19"/>
      <c r="F1121" s="19"/>
      <c r="G1121" s="19"/>
      <c r="H1121" s="19"/>
      <c r="I1121" s="19"/>
      <c r="J1121" s="19"/>
      <c r="K1121" s="19"/>
      <c r="L1121" s="19"/>
      <c r="M1121" s="19"/>
    </row>
    <row r="1122" spans="1:13" ht="15">
      <c r="A1122" s="619"/>
      <c r="B1122" s="19"/>
      <c r="C1122" s="19"/>
      <c r="D1122" s="19"/>
      <c r="E1122" s="19"/>
      <c r="F1122" s="19"/>
      <c r="G1122" s="19"/>
      <c r="H1122" s="19"/>
      <c r="I1122" s="19"/>
      <c r="J1122" s="19"/>
      <c r="K1122" s="19"/>
      <c r="L1122" s="19"/>
      <c r="M1122" s="19"/>
    </row>
    <row r="1123" spans="1:13" ht="15">
      <c r="A1123" s="619"/>
      <c r="B1123" s="19"/>
      <c r="C1123" s="19"/>
      <c r="D1123" s="19"/>
      <c r="E1123" s="19"/>
      <c r="F1123" s="19"/>
      <c r="G1123" s="19"/>
      <c r="H1123" s="19"/>
      <c r="I1123" s="19"/>
      <c r="J1123" s="19"/>
      <c r="K1123" s="19"/>
      <c r="L1123" s="19"/>
      <c r="M1123" s="19"/>
    </row>
    <row r="1124" spans="1:13" ht="15">
      <c r="A1124" s="619"/>
      <c r="B1124" s="19"/>
      <c r="C1124" s="19"/>
      <c r="D1124" s="19"/>
      <c r="E1124" s="19"/>
      <c r="F1124" s="19"/>
      <c r="G1124" s="19"/>
      <c r="H1124" s="19"/>
      <c r="I1124" s="19"/>
      <c r="J1124" s="19"/>
      <c r="K1124" s="19"/>
      <c r="L1124" s="19"/>
      <c r="M1124" s="19"/>
    </row>
    <row r="1125" spans="1:13" ht="15">
      <c r="A1125" s="619"/>
      <c r="B1125" s="19"/>
      <c r="C1125" s="19"/>
      <c r="D1125" s="19"/>
      <c r="E1125" s="19"/>
      <c r="F1125" s="19"/>
      <c r="G1125" s="19"/>
      <c r="H1125" s="19"/>
      <c r="I1125" s="19"/>
      <c r="J1125" s="19"/>
      <c r="K1125" s="19"/>
      <c r="L1125" s="19"/>
      <c r="M1125" s="19"/>
    </row>
    <row r="1126" spans="1:13" ht="15">
      <c r="A1126" s="619"/>
      <c r="B1126" s="19"/>
      <c r="C1126" s="19"/>
      <c r="D1126" s="19"/>
      <c r="E1126" s="19"/>
      <c r="F1126" s="19"/>
      <c r="G1126" s="19"/>
      <c r="H1126" s="19"/>
      <c r="I1126" s="19"/>
      <c r="J1126" s="19"/>
      <c r="K1126" s="19"/>
      <c r="L1126" s="19"/>
      <c r="M1126" s="19"/>
    </row>
    <row r="1127" spans="1:13" ht="15">
      <c r="A1127" s="619"/>
      <c r="B1127" s="19"/>
      <c r="C1127" s="19"/>
      <c r="D1127" s="19"/>
      <c r="E1127" s="19"/>
      <c r="F1127" s="19"/>
      <c r="G1127" s="19"/>
      <c r="H1127" s="19"/>
      <c r="I1127" s="19"/>
      <c r="J1127" s="19"/>
      <c r="K1127" s="19"/>
      <c r="L1127" s="19"/>
      <c r="M1127" s="19"/>
    </row>
    <row r="1128" spans="1:13" ht="15">
      <c r="A1128" s="619"/>
      <c r="B1128" s="19"/>
      <c r="C1128" s="19"/>
      <c r="D1128" s="19"/>
      <c r="E1128" s="19"/>
      <c r="F1128" s="19"/>
      <c r="G1128" s="19"/>
      <c r="H1128" s="19"/>
      <c r="I1128" s="19"/>
      <c r="J1128" s="19"/>
      <c r="K1128" s="19"/>
      <c r="L1128" s="19"/>
      <c r="M1128" s="19"/>
    </row>
    <row r="1129" spans="1:13" ht="15">
      <c r="A1129" s="619"/>
      <c r="B1129" s="19"/>
      <c r="C1129" s="19"/>
      <c r="D1129" s="19"/>
      <c r="E1129" s="19"/>
      <c r="F1129" s="19"/>
      <c r="G1129" s="19"/>
      <c r="H1129" s="19"/>
      <c r="I1129" s="19"/>
      <c r="J1129" s="19"/>
      <c r="K1129" s="19"/>
      <c r="L1129" s="19"/>
      <c r="M1129" s="19"/>
    </row>
    <row r="1130" spans="1:13" ht="15">
      <c r="A1130" s="619"/>
      <c r="B1130" s="19"/>
      <c r="C1130" s="19"/>
      <c r="D1130" s="19"/>
      <c r="E1130" s="19"/>
      <c r="F1130" s="19"/>
      <c r="G1130" s="19"/>
      <c r="H1130" s="19"/>
      <c r="I1130" s="19"/>
      <c r="J1130" s="19"/>
      <c r="K1130" s="19"/>
      <c r="L1130" s="19"/>
      <c r="M1130" s="19"/>
    </row>
    <row r="1131" spans="1:13" ht="15">
      <c r="A1131" s="619"/>
      <c r="B1131" s="19"/>
      <c r="C1131" s="19"/>
      <c r="D1131" s="19"/>
      <c r="E1131" s="19"/>
      <c r="F1131" s="19"/>
      <c r="G1131" s="19"/>
      <c r="H1131" s="19"/>
      <c r="I1131" s="19"/>
      <c r="J1131" s="19"/>
      <c r="K1131" s="19"/>
      <c r="L1131" s="19"/>
      <c r="M1131" s="19"/>
    </row>
    <row r="1132" spans="1:13" ht="15">
      <c r="A1132" s="619"/>
      <c r="B1132" s="19"/>
      <c r="C1132" s="19"/>
      <c r="D1132" s="19"/>
      <c r="E1132" s="19"/>
      <c r="F1132" s="19"/>
      <c r="G1132" s="19"/>
      <c r="H1132" s="19"/>
      <c r="I1132" s="19"/>
      <c r="J1132" s="19"/>
      <c r="K1132" s="19"/>
      <c r="L1132" s="19"/>
      <c r="M1132" s="19"/>
    </row>
    <row r="1133" spans="1:13" ht="15">
      <c r="A1133" s="619"/>
      <c r="B1133" s="19"/>
      <c r="C1133" s="19"/>
      <c r="D1133" s="19"/>
      <c r="E1133" s="19"/>
      <c r="F1133" s="19"/>
      <c r="G1133" s="19"/>
      <c r="H1133" s="19"/>
      <c r="I1133" s="19"/>
      <c r="J1133" s="19"/>
      <c r="K1133" s="19"/>
      <c r="L1133" s="19"/>
      <c r="M1133" s="19"/>
    </row>
    <row r="1134" spans="1:13" ht="15">
      <c r="A1134" s="619"/>
      <c r="B1134" s="19"/>
      <c r="C1134" s="19"/>
      <c r="D1134" s="19"/>
      <c r="E1134" s="19"/>
      <c r="F1134" s="19"/>
      <c r="G1134" s="19"/>
      <c r="H1134" s="19"/>
      <c r="I1134" s="19"/>
      <c r="J1134" s="19"/>
      <c r="K1134" s="19"/>
      <c r="L1134" s="19"/>
      <c r="M1134" s="19"/>
    </row>
    <row r="1135" spans="1:13" ht="15">
      <c r="A1135" s="619"/>
      <c r="B1135" s="19"/>
      <c r="C1135" s="19"/>
      <c r="D1135" s="19"/>
      <c r="E1135" s="19"/>
      <c r="F1135" s="19"/>
      <c r="G1135" s="19"/>
      <c r="H1135" s="19"/>
      <c r="I1135" s="19"/>
      <c r="J1135" s="19"/>
      <c r="K1135" s="19"/>
      <c r="L1135" s="19"/>
      <c r="M1135" s="19"/>
    </row>
    <row r="1136" spans="1:13" ht="15">
      <c r="A1136" s="619"/>
      <c r="B1136" s="19"/>
      <c r="C1136" s="19"/>
      <c r="D1136" s="19"/>
      <c r="E1136" s="19"/>
      <c r="F1136" s="19"/>
      <c r="G1136" s="19"/>
      <c r="H1136" s="19"/>
      <c r="I1136" s="19"/>
      <c r="J1136" s="19"/>
      <c r="K1136" s="19"/>
      <c r="L1136" s="19"/>
      <c r="M1136" s="19"/>
    </row>
    <row r="1137" spans="1:13" ht="15">
      <c r="A1137" s="619"/>
      <c r="B1137" s="19"/>
      <c r="C1137" s="19"/>
      <c r="D1137" s="19"/>
      <c r="E1137" s="19"/>
      <c r="F1137" s="19"/>
      <c r="G1137" s="19"/>
      <c r="H1137" s="19"/>
      <c r="I1137" s="19"/>
      <c r="J1137" s="19"/>
      <c r="K1137" s="19"/>
      <c r="L1137" s="19"/>
      <c r="M1137" s="19"/>
    </row>
    <row r="1138" spans="1:13" ht="15">
      <c r="A1138" s="619"/>
      <c r="B1138" s="19"/>
      <c r="C1138" s="19"/>
      <c r="D1138" s="19"/>
      <c r="E1138" s="19"/>
      <c r="F1138" s="19"/>
      <c r="G1138" s="19"/>
      <c r="H1138" s="19"/>
      <c r="I1138" s="19"/>
      <c r="J1138" s="19"/>
      <c r="K1138" s="19"/>
      <c r="L1138" s="19"/>
      <c r="M1138" s="19"/>
    </row>
    <row r="1139" spans="1:13" ht="15">
      <c r="A1139" s="619"/>
      <c r="B1139" s="19"/>
      <c r="C1139" s="19"/>
      <c r="D1139" s="19"/>
      <c r="E1139" s="19"/>
      <c r="F1139" s="19"/>
      <c r="G1139" s="19"/>
      <c r="H1139" s="19"/>
      <c r="I1139" s="19"/>
      <c r="J1139" s="19"/>
      <c r="K1139" s="19"/>
      <c r="L1139" s="19"/>
      <c r="M1139" s="19"/>
    </row>
    <row r="1140" spans="1:13" ht="15">
      <c r="A1140" s="619"/>
      <c r="B1140" s="19"/>
      <c r="C1140" s="19"/>
      <c r="D1140" s="19"/>
      <c r="E1140" s="19"/>
      <c r="F1140" s="19"/>
      <c r="G1140" s="19"/>
      <c r="H1140" s="19"/>
      <c r="I1140" s="19"/>
      <c r="J1140" s="19"/>
      <c r="K1140" s="19"/>
      <c r="L1140" s="19"/>
      <c r="M1140" s="19"/>
    </row>
    <row r="1141" spans="1:13" ht="15">
      <c r="A1141" s="619"/>
      <c r="B1141" s="19"/>
      <c r="C1141" s="19"/>
      <c r="D1141" s="19"/>
      <c r="E1141" s="19"/>
      <c r="F1141" s="19"/>
      <c r="G1141" s="19"/>
      <c r="H1141" s="19"/>
      <c r="I1141" s="19"/>
      <c r="J1141" s="19"/>
      <c r="K1141" s="19"/>
      <c r="L1141" s="19"/>
      <c r="M1141" s="19"/>
    </row>
    <row r="1142" spans="1:13" ht="15">
      <c r="A1142" s="619"/>
      <c r="B1142" s="19"/>
      <c r="C1142" s="19"/>
      <c r="D1142" s="19"/>
      <c r="E1142" s="19"/>
      <c r="F1142" s="19"/>
      <c r="G1142" s="19"/>
      <c r="H1142" s="19"/>
      <c r="I1142" s="19"/>
      <c r="J1142" s="19"/>
      <c r="K1142" s="19"/>
      <c r="L1142" s="19"/>
      <c r="M1142" s="19"/>
    </row>
    <row r="1143" spans="1:13" ht="15">
      <c r="A1143" s="619"/>
      <c r="B1143" s="19"/>
      <c r="C1143" s="19"/>
      <c r="D1143" s="19"/>
      <c r="E1143" s="19"/>
      <c r="F1143" s="19"/>
      <c r="G1143" s="19"/>
      <c r="H1143" s="19"/>
      <c r="I1143" s="19"/>
      <c r="J1143" s="19"/>
      <c r="K1143" s="19"/>
      <c r="L1143" s="19"/>
      <c r="M1143" s="19"/>
    </row>
    <row r="1144" spans="1:13" ht="15">
      <c r="A1144" s="619"/>
      <c r="B1144" s="19"/>
      <c r="C1144" s="19"/>
      <c r="D1144" s="19"/>
      <c r="E1144" s="19"/>
      <c r="F1144" s="19"/>
      <c r="G1144" s="19"/>
      <c r="H1144" s="19"/>
      <c r="I1144" s="19"/>
      <c r="J1144" s="19"/>
      <c r="K1144" s="19"/>
      <c r="L1144" s="19"/>
      <c r="M1144" s="19"/>
    </row>
    <row r="1145" spans="1:13" ht="15">
      <c r="A1145" s="619"/>
      <c r="B1145" s="19"/>
      <c r="C1145" s="19"/>
      <c r="D1145" s="19"/>
      <c r="E1145" s="19"/>
      <c r="F1145" s="19"/>
      <c r="G1145" s="19"/>
      <c r="H1145" s="19"/>
      <c r="I1145" s="19"/>
      <c r="J1145" s="19"/>
      <c r="K1145" s="19"/>
      <c r="L1145" s="19"/>
      <c r="M1145" s="19"/>
    </row>
    <row r="1146" spans="1:13" ht="15">
      <c r="A1146" s="619"/>
      <c r="B1146" s="19"/>
      <c r="C1146" s="19"/>
      <c r="D1146" s="19"/>
      <c r="E1146" s="19"/>
      <c r="F1146" s="19"/>
      <c r="G1146" s="19"/>
      <c r="H1146" s="19"/>
      <c r="I1146" s="19"/>
      <c r="J1146" s="19"/>
      <c r="K1146" s="19"/>
      <c r="L1146" s="19"/>
      <c r="M1146" s="19"/>
    </row>
    <row r="1147" spans="1:13" ht="15">
      <c r="A1147" s="619"/>
      <c r="B1147" s="19"/>
      <c r="C1147" s="19"/>
      <c r="D1147" s="19"/>
      <c r="E1147" s="19"/>
      <c r="F1147" s="19"/>
      <c r="G1147" s="19"/>
      <c r="H1147" s="19"/>
      <c r="I1147" s="19"/>
      <c r="J1147" s="19"/>
      <c r="K1147" s="19"/>
      <c r="L1147" s="19"/>
      <c r="M1147" s="19"/>
    </row>
    <row r="1148" spans="1:13" ht="15">
      <c r="A1148" s="619"/>
      <c r="B1148" s="19"/>
      <c r="C1148" s="19"/>
      <c r="D1148" s="19"/>
      <c r="E1148" s="19"/>
      <c r="F1148" s="19"/>
      <c r="G1148" s="19"/>
      <c r="H1148" s="19"/>
      <c r="I1148" s="19"/>
      <c r="J1148" s="19"/>
      <c r="K1148" s="19"/>
      <c r="L1148" s="19"/>
      <c r="M1148" s="19"/>
    </row>
    <row r="1149" spans="1:13" ht="15">
      <c r="A1149" s="619"/>
      <c r="B1149" s="19"/>
      <c r="C1149" s="19"/>
      <c r="D1149" s="19"/>
      <c r="E1149" s="19"/>
      <c r="F1149" s="19"/>
      <c r="G1149" s="19"/>
      <c r="H1149" s="19"/>
      <c r="I1149" s="19"/>
      <c r="J1149" s="19"/>
      <c r="K1149" s="19"/>
      <c r="L1149" s="19"/>
      <c r="M1149" s="19"/>
    </row>
    <row r="1150" spans="1:13" ht="15">
      <c r="A1150" s="619"/>
      <c r="B1150" s="19"/>
      <c r="C1150" s="19"/>
      <c r="D1150" s="19"/>
      <c r="E1150" s="19"/>
      <c r="F1150" s="19"/>
      <c r="G1150" s="19"/>
      <c r="H1150" s="19"/>
      <c r="I1150" s="19"/>
      <c r="J1150" s="19"/>
      <c r="K1150" s="19"/>
      <c r="L1150" s="19"/>
      <c r="M1150" s="19"/>
    </row>
    <row r="1151" spans="1:13" ht="15">
      <c r="A1151" s="619"/>
      <c r="B1151" s="19"/>
      <c r="C1151" s="19"/>
      <c r="D1151" s="19"/>
      <c r="E1151" s="19"/>
      <c r="F1151" s="19"/>
      <c r="G1151" s="19"/>
      <c r="H1151" s="19"/>
      <c r="I1151" s="19"/>
      <c r="J1151" s="19"/>
      <c r="K1151" s="19"/>
      <c r="L1151" s="19"/>
      <c r="M1151" s="19"/>
    </row>
    <row r="1152" spans="1:13" ht="15">
      <c r="A1152" s="619"/>
      <c r="B1152" s="19"/>
      <c r="C1152" s="19"/>
      <c r="D1152" s="19"/>
      <c r="E1152" s="19"/>
      <c r="F1152" s="19"/>
      <c r="G1152" s="19"/>
      <c r="H1152" s="19"/>
      <c r="I1152" s="19"/>
      <c r="J1152" s="19"/>
      <c r="K1152" s="19"/>
      <c r="L1152" s="19"/>
      <c r="M1152" s="19"/>
    </row>
    <row r="1153" spans="1:13" ht="15">
      <c r="A1153" s="619"/>
      <c r="B1153" s="19"/>
      <c r="C1153" s="19"/>
      <c r="D1153" s="19"/>
      <c r="E1153" s="19"/>
      <c r="F1153" s="19"/>
      <c r="G1153" s="19"/>
      <c r="H1153" s="19"/>
      <c r="I1153" s="19"/>
      <c r="J1153" s="19"/>
      <c r="K1153" s="19"/>
      <c r="L1153" s="19"/>
      <c r="M1153" s="19"/>
    </row>
    <row r="1154" spans="1:13" ht="15">
      <c r="A1154" s="619"/>
      <c r="B1154" s="19"/>
      <c r="C1154" s="19"/>
      <c r="D1154" s="19"/>
      <c r="E1154" s="19"/>
      <c r="F1154" s="19"/>
      <c r="G1154" s="19"/>
      <c r="H1154" s="19"/>
      <c r="I1154" s="19"/>
      <c r="J1154" s="19"/>
      <c r="K1154" s="19"/>
      <c r="L1154" s="19"/>
      <c r="M1154" s="19"/>
    </row>
    <row r="1155" spans="1:13" ht="15">
      <c r="A1155" s="619"/>
      <c r="B1155" s="19"/>
      <c r="C1155" s="19"/>
      <c r="D1155" s="19"/>
      <c r="E1155" s="19"/>
      <c r="F1155" s="19"/>
      <c r="G1155" s="19"/>
      <c r="H1155" s="19"/>
      <c r="I1155" s="19"/>
      <c r="J1155" s="19"/>
      <c r="K1155" s="19"/>
      <c r="L1155" s="19"/>
      <c r="M1155" s="19"/>
    </row>
    <row r="1156" spans="1:13" ht="15">
      <c r="A1156" s="619"/>
      <c r="B1156" s="19"/>
      <c r="C1156" s="19"/>
      <c r="D1156" s="19"/>
      <c r="E1156" s="19"/>
      <c r="F1156" s="19"/>
      <c r="G1156" s="19"/>
      <c r="H1156" s="19"/>
      <c r="I1156" s="19"/>
      <c r="J1156" s="19"/>
      <c r="K1156" s="19"/>
      <c r="L1156" s="19"/>
      <c r="M1156" s="19"/>
    </row>
    <row r="1157" spans="1:13" ht="15">
      <c r="A1157" s="619"/>
      <c r="B1157" s="19"/>
      <c r="C1157" s="19"/>
      <c r="D1157" s="19"/>
      <c r="E1157" s="19"/>
      <c r="F1157" s="19"/>
      <c r="G1157" s="19"/>
      <c r="H1157" s="19"/>
      <c r="I1157" s="19"/>
      <c r="J1157" s="19"/>
      <c r="K1157" s="19"/>
      <c r="L1157" s="19"/>
      <c r="M1157" s="19"/>
    </row>
    <row r="1158" spans="1:13" ht="15">
      <c r="A1158" s="619"/>
      <c r="B1158" s="19"/>
      <c r="C1158" s="19"/>
      <c r="D1158" s="19"/>
      <c r="E1158" s="19"/>
      <c r="F1158" s="19"/>
      <c r="G1158" s="19"/>
      <c r="H1158" s="19"/>
      <c r="I1158" s="19"/>
      <c r="J1158" s="19"/>
      <c r="K1158" s="19"/>
      <c r="L1158" s="19"/>
      <c r="M1158" s="19"/>
    </row>
    <row r="1159" spans="1:13" ht="15">
      <c r="A1159" s="619"/>
      <c r="B1159" s="19"/>
      <c r="C1159" s="19"/>
      <c r="D1159" s="19"/>
      <c r="E1159" s="19"/>
      <c r="F1159" s="19"/>
      <c r="G1159" s="19"/>
      <c r="H1159" s="19"/>
      <c r="I1159" s="19"/>
      <c r="J1159" s="19"/>
      <c r="K1159" s="19"/>
      <c r="L1159" s="19"/>
      <c r="M1159" s="19"/>
    </row>
    <row r="1160" spans="1:13" ht="15">
      <c r="A1160" s="619"/>
      <c r="B1160" s="19"/>
      <c r="C1160" s="19"/>
      <c r="D1160" s="19"/>
      <c r="E1160" s="19"/>
      <c r="F1160" s="19"/>
      <c r="G1160" s="19"/>
      <c r="H1160" s="19"/>
      <c r="I1160" s="19"/>
      <c r="J1160" s="19"/>
      <c r="K1160" s="19"/>
      <c r="L1160" s="19"/>
      <c r="M1160" s="19"/>
    </row>
    <row r="1161" spans="1:13" ht="15">
      <c r="A1161" s="619"/>
      <c r="B1161" s="19"/>
      <c r="C1161" s="19"/>
      <c r="D1161" s="19"/>
      <c r="E1161" s="19"/>
      <c r="F1161" s="19"/>
      <c r="G1161" s="19"/>
      <c r="H1161" s="19"/>
      <c r="I1161" s="19"/>
      <c r="J1161" s="19"/>
      <c r="K1161" s="19"/>
      <c r="L1161" s="19"/>
      <c r="M1161" s="19"/>
    </row>
    <row r="1162" spans="1:13" ht="15">
      <c r="A1162" s="619"/>
      <c r="B1162" s="19"/>
      <c r="C1162" s="19"/>
      <c r="D1162" s="19"/>
      <c r="E1162" s="19"/>
      <c r="F1162" s="19"/>
      <c r="G1162" s="19"/>
      <c r="H1162" s="19"/>
      <c r="I1162" s="19"/>
      <c r="J1162" s="19"/>
      <c r="K1162" s="19"/>
      <c r="L1162" s="19"/>
      <c r="M1162" s="19"/>
    </row>
    <row r="1163" spans="1:13" ht="15">
      <c r="A1163" s="619"/>
      <c r="B1163" s="19"/>
      <c r="C1163" s="19"/>
      <c r="D1163" s="19"/>
      <c r="E1163" s="19"/>
      <c r="F1163" s="19"/>
      <c r="G1163" s="19"/>
      <c r="H1163" s="19"/>
      <c r="I1163" s="19"/>
      <c r="J1163" s="19"/>
      <c r="K1163" s="19"/>
      <c r="L1163" s="19"/>
      <c r="M1163" s="19"/>
    </row>
    <row r="1164" spans="1:13" ht="15">
      <c r="A1164" s="619"/>
      <c r="B1164" s="19"/>
      <c r="C1164" s="19"/>
      <c r="D1164" s="19"/>
      <c r="E1164" s="19"/>
      <c r="F1164" s="19"/>
      <c r="G1164" s="19"/>
      <c r="H1164" s="19"/>
      <c r="I1164" s="19"/>
      <c r="J1164" s="19"/>
      <c r="K1164" s="19"/>
      <c r="L1164" s="19"/>
      <c r="M1164" s="19"/>
    </row>
    <row r="1165" spans="1:13" ht="15">
      <c r="A1165" s="619"/>
      <c r="B1165" s="19"/>
      <c r="C1165" s="19"/>
      <c r="D1165" s="19"/>
      <c r="E1165" s="19"/>
      <c r="F1165" s="19"/>
      <c r="G1165" s="19"/>
      <c r="H1165" s="19"/>
      <c r="I1165" s="19"/>
      <c r="J1165" s="19"/>
      <c r="K1165" s="19"/>
      <c r="L1165" s="19"/>
      <c r="M1165" s="19"/>
    </row>
    <row r="1166" spans="1:13" ht="15">
      <c r="A1166" s="619"/>
      <c r="B1166" s="19"/>
      <c r="C1166" s="19"/>
      <c r="D1166" s="19"/>
      <c r="E1166" s="19"/>
      <c r="F1166" s="19"/>
      <c r="G1166" s="19"/>
      <c r="H1166" s="19"/>
      <c r="I1166" s="19"/>
      <c r="J1166" s="19"/>
      <c r="K1166" s="19"/>
      <c r="L1166" s="19"/>
      <c r="M1166" s="19"/>
    </row>
    <row r="1167" spans="1:13" ht="15">
      <c r="A1167" s="619"/>
      <c r="B1167" s="19"/>
      <c r="C1167" s="19"/>
      <c r="D1167" s="19"/>
      <c r="E1167" s="19"/>
      <c r="F1167" s="19"/>
      <c r="G1167" s="19"/>
      <c r="H1167" s="19"/>
      <c r="I1167" s="19"/>
      <c r="J1167" s="19"/>
      <c r="K1167" s="19"/>
      <c r="L1167" s="19"/>
      <c r="M1167" s="19"/>
    </row>
    <row r="1168" spans="1:13" ht="15">
      <c r="A1168" s="619"/>
      <c r="B1168" s="19"/>
      <c r="C1168" s="19"/>
      <c r="D1168" s="19"/>
      <c r="E1168" s="19"/>
      <c r="F1168" s="19"/>
      <c r="G1168" s="19"/>
      <c r="H1168" s="19"/>
      <c r="I1168" s="19"/>
      <c r="J1168" s="19"/>
      <c r="K1168" s="19"/>
      <c r="L1168" s="19"/>
      <c r="M1168" s="19"/>
    </row>
    <row r="1169" spans="1:13" ht="15">
      <c r="A1169" s="619"/>
      <c r="B1169" s="19"/>
      <c r="C1169" s="19"/>
      <c r="D1169" s="19"/>
      <c r="E1169" s="19"/>
      <c r="F1169" s="19"/>
      <c r="G1169" s="19"/>
      <c r="H1169" s="19"/>
      <c r="I1169" s="19"/>
      <c r="J1169" s="19"/>
      <c r="K1169" s="19"/>
      <c r="L1169" s="19"/>
      <c r="M1169" s="19"/>
    </row>
    <row r="1170" spans="1:13" ht="15">
      <c r="A1170" s="619"/>
      <c r="B1170" s="19"/>
      <c r="C1170" s="19"/>
      <c r="D1170" s="19"/>
      <c r="E1170" s="19"/>
      <c r="F1170" s="19"/>
      <c r="G1170" s="19"/>
      <c r="H1170" s="19"/>
      <c r="I1170" s="19"/>
      <c r="J1170" s="19"/>
      <c r="K1170" s="19"/>
      <c r="L1170" s="19"/>
      <c r="M1170" s="19"/>
    </row>
    <row r="1171" spans="1:13" ht="15">
      <c r="A1171" s="619"/>
      <c r="B1171" s="19"/>
      <c r="C1171" s="19"/>
      <c r="D1171" s="19"/>
      <c r="E1171" s="19"/>
      <c r="F1171" s="19"/>
      <c r="G1171" s="19"/>
      <c r="H1171" s="19"/>
      <c r="I1171" s="19"/>
      <c r="J1171" s="19"/>
      <c r="K1171" s="19"/>
      <c r="L1171" s="19"/>
      <c r="M1171" s="19"/>
    </row>
    <row r="1172" spans="1:13" ht="15">
      <c r="A1172" s="619"/>
      <c r="B1172" s="19"/>
      <c r="C1172" s="19"/>
      <c r="D1172" s="19"/>
      <c r="E1172" s="19"/>
      <c r="F1172" s="19"/>
      <c r="G1172" s="19"/>
      <c r="H1172" s="19"/>
      <c r="I1172" s="19"/>
      <c r="J1172" s="19"/>
      <c r="K1172" s="19"/>
      <c r="L1172" s="19"/>
      <c r="M1172" s="19"/>
    </row>
    <row r="1173" spans="1:13" ht="15">
      <c r="A1173" s="619"/>
      <c r="B1173" s="19"/>
      <c r="C1173" s="19"/>
      <c r="D1173" s="19"/>
      <c r="E1173" s="19"/>
      <c r="F1173" s="19"/>
      <c r="G1173" s="19"/>
      <c r="H1173" s="19"/>
      <c r="I1173" s="19"/>
      <c r="J1173" s="19"/>
      <c r="K1173" s="19"/>
      <c r="L1173" s="19"/>
      <c r="M1173" s="19"/>
    </row>
    <row r="1174" spans="1:13" ht="15">
      <c r="A1174" s="619"/>
      <c r="B1174" s="19"/>
      <c r="C1174" s="19"/>
      <c r="D1174" s="19"/>
      <c r="E1174" s="19"/>
      <c r="F1174" s="19"/>
      <c r="G1174" s="19"/>
      <c r="H1174" s="19"/>
      <c r="I1174" s="19"/>
      <c r="J1174" s="19"/>
      <c r="K1174" s="19"/>
      <c r="L1174" s="19"/>
      <c r="M1174" s="19"/>
    </row>
    <row r="1175" spans="1:13" ht="15">
      <c r="A1175" s="619"/>
      <c r="B1175" s="19"/>
      <c r="C1175" s="19"/>
      <c r="D1175" s="19"/>
      <c r="E1175" s="19"/>
      <c r="F1175" s="19"/>
      <c r="G1175" s="19"/>
      <c r="H1175" s="19"/>
      <c r="I1175" s="19"/>
      <c r="J1175" s="19"/>
      <c r="K1175" s="19"/>
      <c r="L1175" s="19"/>
      <c r="M1175" s="19"/>
    </row>
    <row r="1176" spans="1:13" ht="15">
      <c r="A1176" s="619"/>
      <c r="B1176" s="19"/>
      <c r="C1176" s="19"/>
      <c r="D1176" s="19"/>
      <c r="E1176" s="19"/>
      <c r="F1176" s="19"/>
      <c r="G1176" s="19"/>
      <c r="H1176" s="19"/>
      <c r="I1176" s="19"/>
      <c r="J1176" s="19"/>
      <c r="K1176" s="19"/>
      <c r="L1176" s="19"/>
      <c r="M1176" s="19"/>
    </row>
    <row r="1177" spans="1:13" ht="15">
      <c r="A1177" s="619"/>
      <c r="B1177" s="19"/>
      <c r="C1177" s="19"/>
      <c r="D1177" s="19"/>
      <c r="E1177" s="19"/>
      <c r="F1177" s="19"/>
      <c r="G1177" s="19"/>
      <c r="H1177" s="19"/>
      <c r="I1177" s="19"/>
      <c r="J1177" s="19"/>
      <c r="K1177" s="19"/>
      <c r="L1177" s="19"/>
      <c r="M1177" s="19"/>
    </row>
    <row r="1178" spans="1:13" ht="15">
      <c r="A1178" s="619"/>
      <c r="B1178" s="19"/>
      <c r="C1178" s="19"/>
      <c r="D1178" s="19"/>
      <c r="E1178" s="19"/>
      <c r="F1178" s="19"/>
      <c r="G1178" s="19"/>
      <c r="H1178" s="19"/>
      <c r="I1178" s="19"/>
      <c r="J1178" s="19"/>
      <c r="K1178" s="19"/>
      <c r="L1178" s="19"/>
      <c r="M1178" s="19"/>
    </row>
    <row r="1179" spans="1:13" ht="15">
      <c r="A1179" s="619"/>
      <c r="B1179" s="19"/>
      <c r="C1179" s="19"/>
      <c r="D1179" s="19"/>
      <c r="E1179" s="19"/>
      <c r="F1179" s="19"/>
      <c r="G1179" s="19"/>
      <c r="H1179" s="19"/>
      <c r="I1179" s="19"/>
      <c r="J1179" s="19"/>
      <c r="K1179" s="19"/>
      <c r="L1179" s="19"/>
      <c r="M1179" s="19"/>
    </row>
    <row r="1180" spans="1:13" ht="15">
      <c r="A1180" s="619"/>
      <c r="B1180" s="19"/>
      <c r="C1180" s="19"/>
      <c r="D1180" s="19"/>
      <c r="E1180" s="19"/>
      <c r="F1180" s="19"/>
      <c r="G1180" s="19"/>
      <c r="H1180" s="19"/>
      <c r="I1180" s="19"/>
      <c r="J1180" s="19"/>
      <c r="K1180" s="19"/>
      <c r="L1180" s="19"/>
      <c r="M1180" s="19"/>
    </row>
    <row r="1181" spans="1:13" ht="15">
      <c r="A1181" s="619"/>
      <c r="B1181" s="19"/>
      <c r="C1181" s="19"/>
      <c r="D1181" s="19"/>
      <c r="E1181" s="19"/>
      <c r="F1181" s="19"/>
      <c r="G1181" s="19"/>
      <c r="H1181" s="19"/>
      <c r="I1181" s="19"/>
      <c r="J1181" s="19"/>
      <c r="K1181" s="19"/>
      <c r="L1181" s="19"/>
      <c r="M1181" s="19"/>
    </row>
    <row r="1182" spans="1:13" ht="15">
      <c r="A1182" s="619"/>
      <c r="B1182" s="19"/>
      <c r="C1182" s="19"/>
      <c r="D1182" s="19"/>
      <c r="E1182" s="19"/>
      <c r="F1182" s="19"/>
      <c r="G1182" s="19"/>
      <c r="H1182" s="19"/>
      <c r="I1182" s="19"/>
      <c r="J1182" s="19"/>
      <c r="K1182" s="19"/>
      <c r="L1182" s="19"/>
      <c r="M1182" s="19"/>
    </row>
    <row r="1183" spans="1:13" ht="15">
      <c r="A1183" s="619"/>
      <c r="B1183" s="19"/>
      <c r="C1183" s="19"/>
      <c r="D1183" s="19"/>
      <c r="E1183" s="19"/>
      <c r="F1183" s="19"/>
      <c r="G1183" s="19"/>
      <c r="H1183" s="19"/>
      <c r="I1183" s="19"/>
      <c r="J1183" s="19"/>
      <c r="K1183" s="19"/>
      <c r="L1183" s="19"/>
      <c r="M1183" s="19"/>
    </row>
    <row r="1184" spans="1:13" ht="15">
      <c r="A1184" s="619"/>
      <c r="B1184" s="19"/>
      <c r="C1184" s="19"/>
      <c r="D1184" s="19"/>
      <c r="E1184" s="19"/>
      <c r="F1184" s="19"/>
      <c r="G1184" s="19"/>
      <c r="H1184" s="19"/>
      <c r="I1184" s="19"/>
      <c r="J1184" s="19"/>
      <c r="K1184" s="19"/>
      <c r="L1184" s="19"/>
      <c r="M1184" s="19"/>
    </row>
    <row r="1185" spans="1:13" ht="15">
      <c r="A1185" s="619"/>
      <c r="B1185" s="19"/>
      <c r="C1185" s="19"/>
      <c r="D1185" s="19"/>
      <c r="E1185" s="19"/>
      <c r="F1185" s="19"/>
      <c r="G1185" s="19"/>
      <c r="H1185" s="19"/>
      <c r="I1185" s="19"/>
      <c r="J1185" s="19"/>
      <c r="K1185" s="19"/>
      <c r="L1185" s="19"/>
      <c r="M1185" s="19"/>
    </row>
    <row r="1186" spans="1:13" ht="15">
      <c r="A1186" s="619"/>
      <c r="B1186" s="19"/>
      <c r="C1186" s="19"/>
      <c r="D1186" s="19"/>
      <c r="E1186" s="19"/>
      <c r="F1186" s="19"/>
      <c r="G1186" s="19"/>
      <c r="H1186" s="19"/>
      <c r="I1186" s="19"/>
      <c r="J1186" s="19"/>
      <c r="K1186" s="19"/>
      <c r="L1186" s="19"/>
      <c r="M1186" s="19"/>
    </row>
    <row r="1187" spans="1:13" ht="15">
      <c r="A1187" s="619"/>
      <c r="B1187" s="19"/>
      <c r="C1187" s="19"/>
      <c r="D1187" s="19"/>
      <c r="E1187" s="19"/>
      <c r="F1187" s="19"/>
      <c r="G1187" s="19"/>
      <c r="H1187" s="19"/>
      <c r="I1187" s="19"/>
      <c r="J1187" s="19"/>
      <c r="K1187" s="19"/>
      <c r="L1187" s="19"/>
      <c r="M1187" s="19"/>
    </row>
    <row r="1188" spans="1:13" ht="15">
      <c r="A1188" s="619"/>
      <c r="B1188" s="19"/>
      <c r="C1188" s="19"/>
      <c r="D1188" s="19"/>
      <c r="E1188" s="19"/>
      <c r="F1188" s="19"/>
      <c r="G1188" s="19"/>
      <c r="H1188" s="19"/>
      <c r="I1188" s="19"/>
      <c r="J1188" s="19"/>
      <c r="K1188" s="19"/>
      <c r="L1188" s="19"/>
      <c r="M1188" s="19"/>
    </row>
    <row r="1189" spans="1:13" ht="15">
      <c r="A1189" s="619"/>
      <c r="B1189" s="19"/>
      <c r="C1189" s="19"/>
      <c r="D1189" s="19"/>
      <c r="E1189" s="19"/>
      <c r="F1189" s="19"/>
      <c r="G1189" s="19"/>
      <c r="H1189" s="19"/>
      <c r="I1189" s="19"/>
      <c r="J1189" s="19"/>
      <c r="K1189" s="19"/>
      <c r="L1189" s="19"/>
      <c r="M1189" s="19"/>
    </row>
    <row r="1190" spans="1:13" ht="15">
      <c r="A1190" s="619"/>
      <c r="B1190" s="19"/>
      <c r="C1190" s="19"/>
      <c r="D1190" s="19"/>
      <c r="E1190" s="19"/>
      <c r="F1190" s="19"/>
      <c r="G1190" s="19"/>
      <c r="H1190" s="19"/>
      <c r="I1190" s="19"/>
      <c r="J1190" s="19"/>
      <c r="K1190" s="19"/>
      <c r="L1190" s="19"/>
      <c r="M1190" s="19"/>
    </row>
    <row r="1191" spans="1:13" ht="15">
      <c r="A1191" s="619"/>
      <c r="B1191" s="19"/>
      <c r="C1191" s="19"/>
      <c r="D1191" s="19"/>
      <c r="E1191" s="19"/>
      <c r="F1191" s="19"/>
      <c r="G1191" s="19"/>
      <c r="H1191" s="19"/>
      <c r="I1191" s="19"/>
      <c r="J1191" s="19"/>
      <c r="K1191" s="19"/>
      <c r="L1191" s="19"/>
      <c r="M1191" s="19"/>
    </row>
    <row r="1192" spans="1:13" ht="15">
      <c r="A1192" s="619"/>
      <c r="B1192" s="19"/>
      <c r="C1192" s="19"/>
      <c r="D1192" s="19"/>
      <c r="E1192" s="19"/>
      <c r="F1192" s="19"/>
      <c r="G1192" s="19"/>
      <c r="H1192" s="19"/>
      <c r="I1192" s="19"/>
      <c r="J1192" s="19"/>
      <c r="K1192" s="19"/>
      <c r="L1192" s="19"/>
      <c r="M1192" s="19"/>
    </row>
    <row r="1193" spans="1:13" ht="15">
      <c r="A1193" s="619"/>
      <c r="B1193" s="19"/>
      <c r="C1193" s="19"/>
      <c r="D1193" s="19"/>
      <c r="E1193" s="19"/>
      <c r="F1193" s="19"/>
      <c r="G1193" s="19"/>
      <c r="H1193" s="19"/>
      <c r="I1193" s="19"/>
      <c r="J1193" s="19"/>
      <c r="K1193" s="19"/>
      <c r="L1193" s="19"/>
      <c r="M1193" s="19"/>
    </row>
    <row r="1194" spans="1:13" ht="15">
      <c r="A1194" s="619"/>
      <c r="B1194" s="19"/>
      <c r="C1194" s="19"/>
      <c r="D1194" s="19"/>
      <c r="E1194" s="19"/>
      <c r="F1194" s="19"/>
      <c r="G1194" s="19"/>
      <c r="H1194" s="19"/>
      <c r="I1194" s="19"/>
      <c r="J1194" s="19"/>
      <c r="K1194" s="19"/>
      <c r="L1194" s="19"/>
      <c r="M1194" s="19"/>
    </row>
    <row r="1195" spans="1:13" ht="15">
      <c r="A1195" s="619"/>
      <c r="B1195" s="19"/>
      <c r="C1195" s="19"/>
      <c r="D1195" s="19"/>
      <c r="E1195" s="19"/>
      <c r="F1195" s="19"/>
      <c r="G1195" s="19"/>
      <c r="H1195" s="19"/>
      <c r="I1195" s="19"/>
      <c r="J1195" s="19"/>
      <c r="K1195" s="19"/>
      <c r="L1195" s="19"/>
      <c r="M1195" s="19"/>
    </row>
    <row r="1196" spans="1:13" ht="15">
      <c r="A1196" s="619"/>
      <c r="B1196" s="19"/>
      <c r="C1196" s="19"/>
      <c r="D1196" s="19"/>
      <c r="E1196" s="19"/>
      <c r="F1196" s="19"/>
      <c r="G1196" s="19"/>
      <c r="H1196" s="19"/>
      <c r="I1196" s="19"/>
      <c r="J1196" s="19"/>
      <c r="K1196" s="19"/>
      <c r="L1196" s="19"/>
      <c r="M1196" s="19"/>
    </row>
    <row r="1197" spans="1:13" ht="15">
      <c r="A1197" s="619"/>
      <c r="B1197" s="19"/>
      <c r="C1197" s="19"/>
      <c r="D1197" s="19"/>
      <c r="E1197" s="19"/>
      <c r="F1197" s="19"/>
      <c r="G1197" s="19"/>
      <c r="H1197" s="19"/>
      <c r="I1197" s="19"/>
      <c r="J1197" s="19"/>
      <c r="K1197" s="19"/>
      <c r="L1197" s="19"/>
      <c r="M1197" s="19"/>
    </row>
    <row r="1198" spans="1:13" ht="15">
      <c r="A1198" s="619"/>
      <c r="B1198" s="19"/>
      <c r="C1198" s="19"/>
      <c r="D1198" s="19"/>
      <c r="E1198" s="19"/>
      <c r="F1198" s="19"/>
      <c r="G1198" s="19"/>
      <c r="H1198" s="19"/>
      <c r="I1198" s="19"/>
      <c r="J1198" s="19"/>
      <c r="K1198" s="19"/>
      <c r="L1198" s="19"/>
      <c r="M1198" s="19"/>
    </row>
    <row r="1199" spans="1:13" ht="15">
      <c r="A1199" s="619"/>
      <c r="B1199" s="19"/>
      <c r="C1199" s="19"/>
      <c r="D1199" s="19"/>
      <c r="E1199" s="19"/>
      <c r="F1199" s="19"/>
      <c r="G1199" s="19"/>
      <c r="H1199" s="19"/>
      <c r="I1199" s="19"/>
      <c r="J1199" s="19"/>
      <c r="K1199" s="19"/>
      <c r="L1199" s="19"/>
      <c r="M1199" s="19"/>
    </row>
    <row r="1200" spans="1:13" ht="15">
      <c r="A1200" s="619"/>
      <c r="B1200" s="19"/>
      <c r="C1200" s="19"/>
      <c r="D1200" s="19"/>
      <c r="E1200" s="19"/>
      <c r="F1200" s="19"/>
      <c r="G1200" s="19"/>
      <c r="H1200" s="19"/>
      <c r="I1200" s="19"/>
      <c r="J1200" s="19"/>
      <c r="K1200" s="19"/>
      <c r="L1200" s="19"/>
      <c r="M1200" s="19"/>
    </row>
    <row r="1201" spans="1:13" ht="15">
      <c r="A1201" s="619"/>
      <c r="B1201" s="19"/>
      <c r="C1201" s="19"/>
      <c r="D1201" s="19"/>
      <c r="E1201" s="19"/>
      <c r="F1201" s="19"/>
      <c r="G1201" s="19"/>
      <c r="H1201" s="19"/>
      <c r="I1201" s="19"/>
      <c r="J1201" s="19"/>
      <c r="K1201" s="19"/>
      <c r="L1201" s="19"/>
      <c r="M1201" s="19"/>
    </row>
    <row r="1202" spans="1:13" ht="15">
      <c r="A1202" s="619"/>
      <c r="B1202" s="19"/>
      <c r="C1202" s="19"/>
      <c r="D1202" s="19"/>
      <c r="E1202" s="19"/>
      <c r="F1202" s="19"/>
      <c r="G1202" s="19"/>
      <c r="H1202" s="19"/>
      <c r="I1202" s="19"/>
      <c r="J1202" s="19"/>
      <c r="K1202" s="19"/>
      <c r="L1202" s="19"/>
      <c r="M1202" s="19"/>
    </row>
    <row r="1203" spans="1:13" ht="15">
      <c r="A1203" s="619"/>
      <c r="B1203" s="19"/>
      <c r="C1203" s="19"/>
      <c r="D1203" s="19"/>
      <c r="E1203" s="19"/>
      <c r="F1203" s="19"/>
      <c r="G1203" s="19"/>
      <c r="H1203" s="19"/>
      <c r="I1203" s="19"/>
      <c r="J1203" s="19"/>
      <c r="K1203" s="19"/>
      <c r="L1203" s="19"/>
      <c r="M1203" s="19"/>
    </row>
    <row r="1204" spans="1:13" ht="15">
      <c r="A1204" s="619"/>
      <c r="B1204" s="19"/>
      <c r="C1204" s="19"/>
      <c r="D1204" s="19"/>
      <c r="E1204" s="19"/>
      <c r="F1204" s="19"/>
      <c r="G1204" s="19"/>
      <c r="H1204" s="19"/>
      <c r="I1204" s="19"/>
      <c r="J1204" s="19"/>
      <c r="K1204" s="19"/>
      <c r="L1204" s="19"/>
      <c r="M1204" s="19"/>
    </row>
    <row r="1205" spans="1:13" ht="15">
      <c r="A1205" s="619"/>
      <c r="B1205" s="19"/>
      <c r="C1205" s="19"/>
      <c r="D1205" s="19"/>
      <c r="E1205" s="19"/>
      <c r="F1205" s="19"/>
      <c r="G1205" s="19"/>
      <c r="H1205" s="19"/>
      <c r="I1205" s="19"/>
      <c r="J1205" s="19"/>
      <c r="K1205" s="19"/>
      <c r="L1205" s="19"/>
      <c r="M1205" s="19"/>
    </row>
    <row r="1206" spans="1:13" ht="15">
      <c r="A1206" s="619"/>
      <c r="B1206" s="19"/>
      <c r="C1206" s="19"/>
      <c r="D1206" s="19"/>
      <c r="E1206" s="19"/>
      <c r="F1206" s="19"/>
      <c r="G1206" s="19"/>
      <c r="H1206" s="19"/>
      <c r="I1206" s="19"/>
      <c r="J1206" s="19"/>
      <c r="K1206" s="19"/>
      <c r="L1206" s="19"/>
      <c r="M1206" s="19"/>
    </row>
    <row r="1207" spans="1:13" ht="15">
      <c r="A1207" s="619"/>
      <c r="B1207" s="19"/>
      <c r="C1207" s="19"/>
      <c r="D1207" s="19"/>
      <c r="E1207" s="19"/>
      <c r="F1207" s="19"/>
      <c r="G1207" s="19"/>
      <c r="H1207" s="19"/>
      <c r="I1207" s="19"/>
      <c r="J1207" s="19"/>
      <c r="K1207" s="19"/>
      <c r="L1207" s="19"/>
      <c r="M1207" s="19"/>
    </row>
    <row r="1208" spans="1:13" ht="15">
      <c r="A1208" s="619"/>
      <c r="B1208" s="19"/>
      <c r="C1208" s="19"/>
      <c r="D1208" s="19"/>
      <c r="E1208" s="19"/>
      <c r="F1208" s="19"/>
      <c r="G1208" s="19"/>
      <c r="H1208" s="19"/>
      <c r="I1208" s="19"/>
      <c r="J1208" s="19"/>
      <c r="K1208" s="19"/>
      <c r="L1208" s="19"/>
      <c r="M1208" s="19"/>
    </row>
    <row r="1209" spans="1:13" ht="15">
      <c r="A1209" s="619"/>
      <c r="B1209" s="19"/>
      <c r="C1209" s="19"/>
      <c r="D1209" s="19"/>
      <c r="E1209" s="19"/>
      <c r="F1209" s="19"/>
      <c r="G1209" s="19"/>
      <c r="H1209" s="19"/>
      <c r="I1209" s="19"/>
      <c r="J1209" s="19"/>
      <c r="K1209" s="19"/>
      <c r="L1209" s="19"/>
      <c r="M1209" s="19"/>
    </row>
    <row r="1210" spans="1:13" ht="15">
      <c r="A1210" s="619"/>
      <c r="B1210" s="19"/>
      <c r="C1210" s="19"/>
      <c r="D1210" s="19"/>
      <c r="E1210" s="19"/>
      <c r="F1210" s="19"/>
      <c r="G1210" s="19"/>
      <c r="H1210" s="19"/>
      <c r="I1210" s="19"/>
      <c r="J1210" s="19"/>
      <c r="K1210" s="19"/>
      <c r="L1210" s="19"/>
      <c r="M1210" s="19"/>
    </row>
    <row r="1211" spans="1:13" ht="15">
      <c r="A1211" s="619"/>
      <c r="B1211" s="19"/>
      <c r="C1211" s="19"/>
      <c r="D1211" s="19"/>
      <c r="E1211" s="19"/>
      <c r="F1211" s="19"/>
      <c r="G1211" s="19"/>
      <c r="H1211" s="19"/>
      <c r="I1211" s="19"/>
      <c r="J1211" s="19"/>
      <c r="K1211" s="19"/>
      <c r="L1211" s="19"/>
      <c r="M1211" s="19"/>
    </row>
    <row r="1212" spans="1:13" ht="15">
      <c r="A1212" s="619"/>
      <c r="B1212" s="19"/>
      <c r="C1212" s="19"/>
      <c r="D1212" s="19"/>
      <c r="E1212" s="19"/>
      <c r="F1212" s="19"/>
      <c r="G1212" s="19"/>
      <c r="H1212" s="19"/>
      <c r="I1212" s="19"/>
      <c r="J1212" s="19"/>
      <c r="K1212" s="19"/>
      <c r="L1212" s="19"/>
      <c r="M1212" s="19"/>
    </row>
    <row r="1213" spans="1:13" ht="15">
      <c r="A1213" s="619"/>
      <c r="B1213" s="19"/>
      <c r="C1213" s="19"/>
      <c r="D1213" s="19"/>
      <c r="E1213" s="19"/>
      <c r="F1213" s="19"/>
      <c r="G1213" s="19"/>
      <c r="H1213" s="19"/>
      <c r="I1213" s="19"/>
      <c r="J1213" s="19"/>
      <c r="K1213" s="19"/>
      <c r="L1213" s="19"/>
      <c r="M1213" s="19"/>
    </row>
    <row r="1214" spans="1:13" ht="15">
      <c r="A1214" s="619"/>
      <c r="B1214" s="19"/>
      <c r="C1214" s="19"/>
      <c r="D1214" s="19"/>
      <c r="E1214" s="19"/>
      <c r="F1214" s="19"/>
      <c r="G1214" s="19"/>
      <c r="H1214" s="19"/>
      <c r="I1214" s="19"/>
      <c r="J1214" s="19"/>
      <c r="K1214" s="19"/>
      <c r="L1214" s="19"/>
      <c r="M1214" s="19"/>
    </row>
    <row r="1215" spans="1:13" ht="15">
      <c r="A1215" s="619"/>
      <c r="B1215" s="19"/>
      <c r="C1215" s="19"/>
      <c r="D1215" s="19"/>
      <c r="E1215" s="19"/>
      <c r="F1215" s="19"/>
      <c r="G1215" s="19"/>
      <c r="H1215" s="19"/>
      <c r="I1215" s="19"/>
      <c r="J1215" s="19"/>
      <c r="K1215" s="19"/>
      <c r="L1215" s="19"/>
      <c r="M1215" s="19"/>
    </row>
    <row r="1216" spans="1:13" ht="15">
      <c r="A1216" s="619"/>
      <c r="B1216" s="19"/>
      <c r="C1216" s="19"/>
      <c r="D1216" s="19"/>
      <c r="E1216" s="19"/>
      <c r="F1216" s="19"/>
      <c r="G1216" s="19"/>
      <c r="H1216" s="19"/>
      <c r="I1216" s="19"/>
      <c r="J1216" s="19"/>
      <c r="K1216" s="19"/>
      <c r="L1216" s="19"/>
      <c r="M1216" s="19"/>
    </row>
    <row r="1217" spans="1:13" ht="15">
      <c r="A1217" s="619"/>
      <c r="B1217" s="19"/>
      <c r="C1217" s="19"/>
      <c r="D1217" s="19"/>
      <c r="E1217" s="19"/>
      <c r="F1217" s="19"/>
      <c r="G1217" s="19"/>
      <c r="H1217" s="19"/>
      <c r="I1217" s="19"/>
      <c r="J1217" s="19"/>
      <c r="K1217" s="19"/>
      <c r="L1217" s="19"/>
      <c r="M1217" s="19"/>
    </row>
    <row r="1218" spans="1:13" ht="15">
      <c r="A1218" s="619"/>
      <c r="B1218" s="19"/>
      <c r="C1218" s="19"/>
      <c r="D1218" s="19"/>
      <c r="E1218" s="19"/>
      <c r="F1218" s="19"/>
      <c r="G1218" s="19"/>
      <c r="H1218" s="19"/>
      <c r="I1218" s="19"/>
      <c r="J1218" s="19"/>
      <c r="K1218" s="19"/>
      <c r="L1218" s="19"/>
      <c r="M1218" s="19"/>
    </row>
    <row r="1219" spans="1:13" ht="15">
      <c r="A1219" s="619"/>
      <c r="B1219" s="19"/>
      <c r="C1219" s="19"/>
      <c r="D1219" s="19"/>
      <c r="E1219" s="19"/>
      <c r="F1219" s="19"/>
      <c r="G1219" s="19"/>
      <c r="H1219" s="19"/>
      <c r="I1219" s="19"/>
      <c r="J1219" s="19"/>
      <c r="K1219" s="19"/>
      <c r="L1219" s="19"/>
      <c r="M1219" s="19"/>
    </row>
    <row r="1220" spans="1:13" ht="15">
      <c r="A1220" s="619"/>
      <c r="B1220" s="19"/>
      <c r="C1220" s="19"/>
      <c r="D1220" s="19"/>
      <c r="E1220" s="19"/>
      <c r="F1220" s="19"/>
      <c r="G1220" s="19"/>
      <c r="H1220" s="19"/>
      <c r="I1220" s="19"/>
      <c r="J1220" s="19"/>
      <c r="K1220" s="19"/>
      <c r="L1220" s="19"/>
      <c r="M1220" s="19"/>
    </row>
    <row r="1221" spans="1:13" ht="15">
      <c r="A1221" s="619"/>
      <c r="B1221" s="19"/>
      <c r="C1221" s="19"/>
      <c r="D1221" s="19"/>
      <c r="E1221" s="19"/>
      <c r="F1221" s="19"/>
      <c r="G1221" s="19"/>
      <c r="H1221" s="19"/>
      <c r="I1221" s="19"/>
      <c r="J1221" s="19"/>
      <c r="K1221" s="19"/>
      <c r="L1221" s="19"/>
      <c r="M1221" s="19"/>
    </row>
    <row r="1222" spans="1:13" ht="15">
      <c r="A1222" s="619"/>
      <c r="B1222" s="19"/>
      <c r="C1222" s="19"/>
      <c r="D1222" s="19"/>
      <c r="E1222" s="19"/>
      <c r="F1222" s="19"/>
      <c r="G1222" s="19"/>
      <c r="H1222" s="19"/>
      <c r="I1222" s="19"/>
      <c r="J1222" s="19"/>
      <c r="K1222" s="19"/>
      <c r="L1222" s="19"/>
      <c r="M1222" s="19"/>
    </row>
    <row r="1223" spans="1:13" ht="15">
      <c r="A1223" s="619"/>
      <c r="B1223" s="19"/>
      <c r="C1223" s="19"/>
      <c r="D1223" s="19"/>
      <c r="E1223" s="19"/>
      <c r="F1223" s="19"/>
      <c r="G1223" s="19"/>
      <c r="H1223" s="19"/>
      <c r="I1223" s="19"/>
      <c r="J1223" s="19"/>
      <c r="K1223" s="19"/>
      <c r="L1223" s="19"/>
      <c r="M1223" s="19"/>
    </row>
    <row r="1224" spans="1:13" ht="15">
      <c r="A1224" s="619"/>
      <c r="B1224" s="19"/>
      <c r="C1224" s="19"/>
      <c r="D1224" s="19"/>
      <c r="E1224" s="19"/>
      <c r="F1224" s="19"/>
      <c r="G1224" s="19"/>
      <c r="H1224" s="19"/>
      <c r="I1224" s="19"/>
      <c r="J1224" s="19"/>
      <c r="K1224" s="19"/>
      <c r="L1224" s="19"/>
      <c r="M1224" s="19"/>
    </row>
    <row r="1225" spans="1:13" ht="15">
      <c r="A1225" s="619"/>
      <c r="B1225" s="19"/>
      <c r="C1225" s="19"/>
      <c r="D1225" s="19"/>
      <c r="E1225" s="19"/>
      <c r="F1225" s="19"/>
      <c r="G1225" s="19"/>
      <c r="H1225" s="19"/>
      <c r="I1225" s="19"/>
      <c r="J1225" s="19"/>
      <c r="K1225" s="19"/>
      <c r="L1225" s="19"/>
      <c r="M1225" s="19"/>
    </row>
    <row r="1226" spans="1:13" ht="15">
      <c r="A1226" s="619"/>
      <c r="B1226" s="19"/>
      <c r="C1226" s="19"/>
      <c r="D1226" s="19"/>
      <c r="E1226" s="19"/>
      <c r="F1226" s="19"/>
      <c r="G1226" s="19"/>
      <c r="H1226" s="19"/>
      <c r="I1226" s="19"/>
      <c r="J1226" s="19"/>
      <c r="K1226" s="19"/>
      <c r="L1226" s="19"/>
      <c r="M1226" s="19"/>
    </row>
    <row r="1227" spans="1:13" ht="15">
      <c r="A1227" s="619"/>
      <c r="B1227" s="19"/>
      <c r="C1227" s="19"/>
      <c r="D1227" s="19"/>
      <c r="E1227" s="19"/>
      <c r="F1227" s="19"/>
      <c r="G1227" s="19"/>
      <c r="H1227" s="19"/>
      <c r="I1227" s="19"/>
      <c r="J1227" s="19"/>
      <c r="K1227" s="19"/>
      <c r="L1227" s="19"/>
      <c r="M1227" s="19"/>
    </row>
    <row r="1228" spans="1:13" ht="15">
      <c r="A1228" s="619"/>
      <c r="B1228" s="19"/>
      <c r="C1228" s="19"/>
      <c r="D1228" s="19"/>
      <c r="E1228" s="19"/>
      <c r="F1228" s="19"/>
      <c r="G1228" s="19"/>
      <c r="H1228" s="19"/>
      <c r="I1228" s="19"/>
      <c r="J1228" s="19"/>
      <c r="K1228" s="19"/>
      <c r="L1228" s="19"/>
      <c r="M1228" s="19"/>
    </row>
    <row r="1229" spans="1:13" ht="15">
      <c r="A1229" s="619"/>
      <c r="B1229" s="19"/>
      <c r="C1229" s="19"/>
      <c r="D1229" s="19"/>
      <c r="E1229" s="19"/>
      <c r="F1229" s="19"/>
      <c r="G1229" s="19"/>
      <c r="H1229" s="19"/>
      <c r="I1229" s="19"/>
      <c r="J1229" s="19"/>
      <c r="K1229" s="19"/>
      <c r="L1229" s="19"/>
      <c r="M1229" s="19"/>
    </row>
    <row r="1230" spans="1:13" ht="15">
      <c r="A1230" s="619"/>
      <c r="B1230" s="19"/>
      <c r="C1230" s="19"/>
      <c r="D1230" s="19"/>
      <c r="E1230" s="19"/>
      <c r="F1230" s="19"/>
      <c r="G1230" s="19"/>
      <c r="H1230" s="19"/>
      <c r="I1230" s="19"/>
      <c r="J1230" s="19"/>
      <c r="K1230" s="19"/>
      <c r="L1230" s="19"/>
      <c r="M1230" s="19"/>
    </row>
    <row r="1231" spans="1:13" ht="15">
      <c r="A1231" s="619"/>
      <c r="B1231" s="19"/>
      <c r="C1231" s="19"/>
      <c r="D1231" s="19"/>
      <c r="E1231" s="19"/>
      <c r="F1231" s="19"/>
      <c r="G1231" s="19"/>
      <c r="H1231" s="19"/>
      <c r="I1231" s="19"/>
      <c r="J1231" s="19"/>
      <c r="K1231" s="19"/>
      <c r="L1231" s="19"/>
      <c r="M1231" s="19"/>
    </row>
    <row r="1232" spans="1:13" ht="15">
      <c r="A1232" s="619"/>
      <c r="B1232" s="19"/>
      <c r="C1232" s="19"/>
      <c r="D1232" s="19"/>
      <c r="E1232" s="19"/>
      <c r="F1232" s="19"/>
      <c r="G1232" s="19"/>
      <c r="H1232" s="19"/>
      <c r="I1232" s="19"/>
      <c r="J1232" s="19"/>
      <c r="K1232" s="19"/>
      <c r="L1232" s="19"/>
      <c r="M1232" s="19"/>
    </row>
    <row r="1233" spans="1:13" ht="15">
      <c r="A1233" s="619"/>
      <c r="B1233" s="19"/>
      <c r="C1233" s="19"/>
      <c r="D1233" s="19"/>
      <c r="E1233" s="19"/>
      <c r="F1233" s="19"/>
      <c r="G1233" s="19"/>
      <c r="H1233" s="19"/>
      <c r="I1233" s="19"/>
      <c r="J1233" s="19"/>
      <c r="K1233" s="19"/>
      <c r="L1233" s="19"/>
      <c r="M1233" s="19"/>
    </row>
    <row r="1234" spans="1:13" ht="15">
      <c r="A1234" s="619"/>
      <c r="B1234" s="19"/>
      <c r="C1234" s="19"/>
      <c r="D1234" s="19"/>
      <c r="E1234" s="19"/>
      <c r="F1234" s="19"/>
      <c r="G1234" s="19"/>
      <c r="H1234" s="19"/>
      <c r="I1234" s="19"/>
      <c r="J1234" s="19"/>
      <c r="K1234" s="19"/>
      <c r="L1234" s="19"/>
      <c r="M1234" s="19"/>
    </row>
    <row r="1235" spans="1:13" ht="15">
      <c r="A1235" s="619"/>
      <c r="B1235" s="19"/>
      <c r="C1235" s="19"/>
      <c r="D1235" s="19"/>
      <c r="E1235" s="19"/>
      <c r="F1235" s="19"/>
      <c r="G1235" s="19"/>
      <c r="H1235" s="19"/>
      <c r="I1235" s="19"/>
      <c r="J1235" s="19"/>
      <c r="K1235" s="19"/>
      <c r="L1235" s="19"/>
      <c r="M1235" s="19"/>
    </row>
    <row r="1236" spans="1:13" ht="15">
      <c r="A1236" s="619"/>
      <c r="B1236" s="19"/>
      <c r="C1236" s="19"/>
      <c r="D1236" s="19"/>
      <c r="E1236" s="19"/>
      <c r="F1236" s="19"/>
      <c r="G1236" s="19"/>
      <c r="H1236" s="19"/>
      <c r="I1236" s="19"/>
      <c r="J1236" s="19"/>
      <c r="K1236" s="19"/>
      <c r="L1236" s="19"/>
      <c r="M1236" s="19"/>
    </row>
    <row r="1237" spans="1:13" ht="15">
      <c r="A1237" s="619"/>
      <c r="B1237" s="19"/>
      <c r="C1237" s="19"/>
      <c r="D1237" s="19"/>
      <c r="E1237" s="19"/>
      <c r="F1237" s="19"/>
      <c r="G1237" s="19"/>
      <c r="H1237" s="19"/>
      <c r="I1237" s="19"/>
      <c r="J1237" s="19"/>
      <c r="K1237" s="19"/>
      <c r="L1237" s="19"/>
      <c r="M1237" s="19"/>
    </row>
    <row r="1238" spans="1:13" ht="15">
      <c r="A1238" s="619"/>
      <c r="B1238" s="19"/>
      <c r="C1238" s="19"/>
      <c r="D1238" s="19"/>
      <c r="E1238" s="19"/>
      <c r="F1238" s="19"/>
      <c r="G1238" s="19"/>
      <c r="H1238" s="19"/>
      <c r="I1238" s="19"/>
      <c r="J1238" s="19"/>
      <c r="K1238" s="19"/>
      <c r="L1238" s="19"/>
      <c r="M1238" s="19"/>
    </row>
    <row r="1239" spans="1:13" ht="15">
      <c r="A1239" s="619"/>
      <c r="B1239" s="19"/>
      <c r="C1239" s="19"/>
      <c r="D1239" s="19"/>
      <c r="E1239" s="19"/>
      <c r="F1239" s="19"/>
      <c r="G1239" s="19"/>
      <c r="H1239" s="19"/>
      <c r="I1239" s="19"/>
      <c r="J1239" s="19"/>
      <c r="K1239" s="19"/>
      <c r="L1239" s="19"/>
      <c r="M1239" s="19"/>
    </row>
    <row r="1240" spans="1:13" ht="15">
      <c r="A1240" s="619"/>
      <c r="B1240" s="19"/>
      <c r="C1240" s="19"/>
      <c r="D1240" s="19"/>
      <c r="E1240" s="19"/>
      <c r="F1240" s="19"/>
      <c r="G1240" s="19"/>
      <c r="H1240" s="19"/>
      <c r="I1240" s="19"/>
      <c r="J1240" s="19"/>
      <c r="K1240" s="19"/>
      <c r="L1240" s="19"/>
      <c r="M1240" s="19"/>
    </row>
    <row r="1241" spans="1:13" ht="15">
      <c r="A1241" s="619"/>
      <c r="B1241" s="19"/>
      <c r="C1241" s="19"/>
      <c r="D1241" s="19"/>
      <c r="E1241" s="19"/>
      <c r="F1241" s="19"/>
      <c r="G1241" s="19"/>
      <c r="H1241" s="19"/>
      <c r="I1241" s="19"/>
      <c r="J1241" s="19"/>
      <c r="K1241" s="19"/>
      <c r="L1241" s="19"/>
      <c r="M1241" s="19"/>
    </row>
    <row r="1242" spans="1:13" ht="15">
      <c r="A1242" s="619"/>
      <c r="B1242" s="19"/>
      <c r="C1242" s="19"/>
      <c r="D1242" s="19"/>
      <c r="E1242" s="19"/>
      <c r="F1242" s="19"/>
      <c r="G1242" s="19"/>
      <c r="H1242" s="19"/>
      <c r="I1242" s="19"/>
      <c r="J1242" s="19"/>
      <c r="K1242" s="19"/>
      <c r="L1242" s="19"/>
      <c r="M1242" s="19"/>
    </row>
    <row r="1243" spans="1:13" ht="15">
      <c r="A1243" s="619"/>
      <c r="B1243" s="19"/>
      <c r="C1243" s="19"/>
      <c r="D1243" s="19"/>
      <c r="E1243" s="19"/>
      <c r="F1243" s="19"/>
      <c r="G1243" s="19"/>
      <c r="H1243" s="19"/>
      <c r="I1243" s="19"/>
      <c r="J1243" s="19"/>
      <c r="K1243" s="19"/>
      <c r="L1243" s="19"/>
      <c r="M1243" s="19"/>
    </row>
    <row r="1244" spans="1:13" ht="15">
      <c r="A1244" s="619"/>
      <c r="B1244" s="19"/>
      <c r="C1244" s="19"/>
      <c r="D1244" s="19"/>
      <c r="E1244" s="19"/>
      <c r="F1244" s="19"/>
      <c r="G1244" s="19"/>
      <c r="H1244" s="19"/>
      <c r="I1244" s="19"/>
      <c r="J1244" s="19"/>
      <c r="K1244" s="19"/>
      <c r="L1244" s="19"/>
      <c r="M1244" s="19"/>
    </row>
    <row r="1245" spans="1:13" ht="15">
      <c r="A1245" s="619"/>
      <c r="B1245" s="19"/>
      <c r="C1245" s="19"/>
      <c r="D1245" s="19"/>
      <c r="E1245" s="19"/>
      <c r="F1245" s="19"/>
      <c r="G1245" s="19"/>
      <c r="H1245" s="19"/>
      <c r="I1245" s="19"/>
      <c r="J1245" s="19"/>
      <c r="K1245" s="19"/>
      <c r="L1245" s="19"/>
      <c r="M1245" s="19"/>
    </row>
    <row r="1246" spans="1:13" ht="15">
      <c r="A1246" s="619"/>
      <c r="B1246" s="19"/>
      <c r="C1246" s="19"/>
      <c r="D1246" s="19"/>
      <c r="E1246" s="19"/>
      <c r="F1246" s="19"/>
      <c r="G1246" s="19"/>
      <c r="H1246" s="19"/>
      <c r="I1246" s="19"/>
      <c r="J1246" s="19"/>
      <c r="K1246" s="19"/>
      <c r="L1246" s="19"/>
      <c r="M1246" s="19"/>
    </row>
    <row r="1247" spans="1:13" ht="15">
      <c r="A1247" s="619"/>
      <c r="B1247" s="19"/>
      <c r="C1247" s="19"/>
      <c r="D1247" s="19"/>
      <c r="E1247" s="19"/>
      <c r="F1247" s="19"/>
      <c r="G1247" s="19"/>
      <c r="H1247" s="19"/>
      <c r="I1247" s="19"/>
      <c r="J1247" s="19"/>
      <c r="K1247" s="19"/>
      <c r="L1247" s="19"/>
      <c r="M1247" s="19"/>
    </row>
    <row r="1248" spans="1:13" ht="15">
      <c r="A1248" s="619"/>
      <c r="B1248" s="19"/>
      <c r="C1248" s="19"/>
      <c r="D1248" s="19"/>
      <c r="E1248" s="19"/>
      <c r="F1248" s="19"/>
      <c r="G1248" s="19"/>
      <c r="H1248" s="19"/>
      <c r="I1248" s="19"/>
      <c r="J1248" s="19"/>
      <c r="K1248" s="19"/>
      <c r="L1248" s="19"/>
      <c r="M1248" s="19"/>
    </row>
    <row r="1249" spans="1:13" ht="15">
      <c r="A1249" s="619"/>
      <c r="B1249" s="19"/>
      <c r="C1249" s="19"/>
      <c r="D1249" s="19"/>
      <c r="E1249" s="19"/>
      <c r="F1249" s="19"/>
      <c r="G1249" s="19"/>
      <c r="H1249" s="19"/>
      <c r="I1249" s="19"/>
      <c r="J1249" s="19"/>
      <c r="K1249" s="19"/>
      <c r="L1249" s="19"/>
      <c r="M1249" s="19"/>
    </row>
    <row r="1250" spans="1:13" ht="15">
      <c r="A1250" s="619"/>
      <c r="B1250" s="19"/>
      <c r="C1250" s="19"/>
      <c r="D1250" s="19"/>
      <c r="E1250" s="19"/>
      <c r="F1250" s="19"/>
      <c r="G1250" s="19"/>
      <c r="H1250" s="19"/>
      <c r="I1250" s="19"/>
      <c r="J1250" s="19"/>
      <c r="K1250" s="19"/>
      <c r="L1250" s="19"/>
      <c r="M1250" s="19"/>
    </row>
    <row r="1251" spans="1:13" ht="15">
      <c r="A1251" s="619"/>
      <c r="B1251" s="19"/>
      <c r="C1251" s="19"/>
      <c r="D1251" s="19"/>
      <c r="E1251" s="19"/>
      <c r="F1251" s="19"/>
      <c r="G1251" s="19"/>
      <c r="H1251" s="19"/>
      <c r="I1251" s="19"/>
      <c r="J1251" s="19"/>
      <c r="K1251" s="19"/>
      <c r="L1251" s="19"/>
      <c r="M1251" s="19"/>
    </row>
    <row r="1252" spans="1:13" ht="15">
      <c r="A1252" s="619"/>
      <c r="B1252" s="19"/>
      <c r="C1252" s="19"/>
      <c r="D1252" s="19"/>
      <c r="E1252" s="19"/>
      <c r="F1252" s="19"/>
      <c r="G1252" s="19"/>
      <c r="H1252" s="19"/>
      <c r="I1252" s="19"/>
      <c r="J1252" s="19"/>
      <c r="K1252" s="19"/>
      <c r="L1252" s="19"/>
      <c r="M1252" s="19"/>
    </row>
    <row r="1253" spans="1:13" ht="15">
      <c r="A1253" s="619"/>
      <c r="B1253" s="19"/>
      <c r="C1253" s="19"/>
      <c r="D1253" s="19"/>
      <c r="E1253" s="19"/>
      <c r="F1253" s="19"/>
      <c r="G1253" s="19"/>
      <c r="H1253" s="19"/>
      <c r="I1253" s="19"/>
      <c r="J1253" s="19"/>
      <c r="K1253" s="19"/>
      <c r="L1253" s="19"/>
      <c r="M1253" s="19"/>
    </row>
    <row r="1254" spans="1:13" ht="15">
      <c r="A1254" s="619"/>
      <c r="B1254" s="19"/>
      <c r="C1254" s="19"/>
      <c r="D1254" s="19"/>
      <c r="E1254" s="19"/>
      <c r="F1254" s="19"/>
      <c r="G1254" s="19"/>
      <c r="H1254" s="19"/>
      <c r="I1254" s="19"/>
      <c r="J1254" s="19"/>
      <c r="K1254" s="19"/>
      <c r="L1254" s="19"/>
      <c r="M1254" s="19"/>
    </row>
    <row r="1255" spans="1:13" ht="15">
      <c r="A1255" s="619"/>
      <c r="B1255" s="19"/>
      <c r="C1255" s="19"/>
      <c r="D1255" s="19"/>
      <c r="E1255" s="19"/>
      <c r="F1255" s="19"/>
      <c r="G1255" s="19"/>
      <c r="H1255" s="19"/>
      <c r="I1255" s="19"/>
      <c r="J1255" s="19"/>
      <c r="K1255" s="19"/>
      <c r="L1255" s="19"/>
      <c r="M1255" s="19"/>
    </row>
    <row r="1256" spans="1:13" ht="15">
      <c r="A1256" s="619"/>
      <c r="B1256" s="19"/>
      <c r="C1256" s="19"/>
      <c r="D1256" s="19"/>
      <c r="E1256" s="19"/>
      <c r="F1256" s="19"/>
      <c r="G1256" s="19"/>
      <c r="H1256" s="19"/>
      <c r="I1256" s="19"/>
      <c r="J1256" s="19"/>
      <c r="K1256" s="19"/>
      <c r="L1256" s="19"/>
      <c r="M1256" s="19"/>
    </row>
    <row r="1257" spans="1:13" ht="15">
      <c r="A1257" s="619"/>
      <c r="B1257" s="19"/>
      <c r="C1257" s="19"/>
      <c r="D1257" s="19"/>
      <c r="E1257" s="19"/>
      <c r="F1257" s="19"/>
      <c r="G1257" s="19"/>
      <c r="H1257" s="19"/>
      <c r="I1257" s="19"/>
      <c r="J1257" s="19"/>
      <c r="K1257" s="19"/>
      <c r="L1257" s="19"/>
      <c r="M1257" s="19"/>
    </row>
    <row r="1258" spans="1:13" ht="15">
      <c r="A1258" s="619"/>
      <c r="B1258" s="19"/>
      <c r="C1258" s="19"/>
      <c r="D1258" s="19"/>
      <c r="E1258" s="19"/>
      <c r="F1258" s="19"/>
      <c r="G1258" s="19"/>
      <c r="H1258" s="19"/>
      <c r="I1258" s="19"/>
      <c r="J1258" s="19"/>
      <c r="K1258" s="19"/>
      <c r="L1258" s="19"/>
      <c r="M1258" s="19"/>
    </row>
    <row r="1259" spans="1:13" ht="15">
      <c r="A1259" s="619"/>
      <c r="B1259" s="19"/>
      <c r="C1259" s="19"/>
      <c r="D1259" s="19"/>
      <c r="E1259" s="19"/>
      <c r="F1259" s="19"/>
      <c r="G1259" s="19"/>
      <c r="H1259" s="19"/>
      <c r="I1259" s="19"/>
      <c r="J1259" s="19"/>
      <c r="K1259" s="19"/>
      <c r="L1259" s="19"/>
      <c r="M1259" s="19"/>
    </row>
    <row r="1260" spans="1:13" ht="15">
      <c r="A1260" s="619"/>
      <c r="B1260" s="19"/>
      <c r="C1260" s="19"/>
      <c r="D1260" s="19"/>
      <c r="E1260" s="19"/>
      <c r="F1260" s="19"/>
      <c r="G1260" s="19"/>
      <c r="H1260" s="19"/>
      <c r="I1260" s="19"/>
      <c r="J1260" s="19"/>
      <c r="K1260" s="19"/>
      <c r="L1260" s="19"/>
      <c r="M1260" s="19"/>
    </row>
    <row r="1261" spans="1:13" ht="15">
      <c r="A1261" s="619"/>
      <c r="B1261" s="19"/>
      <c r="C1261" s="19"/>
      <c r="D1261" s="19"/>
      <c r="E1261" s="19"/>
      <c r="F1261" s="19"/>
      <c r="G1261" s="19"/>
      <c r="H1261" s="19"/>
      <c r="I1261" s="19"/>
      <c r="J1261" s="19"/>
      <c r="K1261" s="19"/>
      <c r="L1261" s="19"/>
      <c r="M1261" s="19"/>
    </row>
    <row r="1262" spans="1:13" ht="15">
      <c r="A1262" s="619"/>
      <c r="B1262" s="19"/>
      <c r="C1262" s="19"/>
      <c r="D1262" s="19"/>
      <c r="E1262" s="19"/>
      <c r="F1262" s="19"/>
      <c r="G1262" s="19"/>
      <c r="H1262" s="19"/>
      <c r="I1262" s="19"/>
      <c r="J1262" s="19"/>
      <c r="K1262" s="19"/>
      <c r="L1262" s="19"/>
      <c r="M1262" s="19"/>
    </row>
    <row r="1263" spans="1:13" ht="15">
      <c r="A1263" s="619"/>
      <c r="B1263" s="19"/>
      <c r="C1263" s="19"/>
      <c r="D1263" s="19"/>
      <c r="E1263" s="19"/>
      <c r="F1263" s="19"/>
      <c r="G1263" s="19"/>
      <c r="H1263" s="19"/>
      <c r="I1263" s="19"/>
      <c r="J1263" s="19"/>
      <c r="K1263" s="19"/>
      <c r="L1263" s="19"/>
      <c r="M1263" s="19"/>
    </row>
    <row r="1264" spans="1:13" ht="15">
      <c r="A1264" s="619"/>
      <c r="B1264" s="19"/>
      <c r="C1264" s="19"/>
      <c r="D1264" s="19"/>
      <c r="E1264" s="19"/>
      <c r="F1264" s="19"/>
      <c r="G1264" s="19"/>
      <c r="H1264" s="19"/>
      <c r="I1264" s="19"/>
      <c r="J1264" s="19"/>
      <c r="K1264" s="19"/>
      <c r="L1264" s="19"/>
      <c r="M1264" s="19"/>
    </row>
    <row r="1265" spans="1:13" ht="15">
      <c r="A1265" s="619"/>
      <c r="B1265" s="19"/>
      <c r="C1265" s="19"/>
      <c r="D1265" s="19"/>
      <c r="E1265" s="19"/>
      <c r="F1265" s="19"/>
      <c r="G1265" s="19"/>
      <c r="H1265" s="19"/>
      <c r="I1265" s="19"/>
      <c r="J1265" s="19"/>
      <c r="K1265" s="19"/>
      <c r="L1265" s="19"/>
      <c r="M1265" s="19"/>
    </row>
    <row r="1266" spans="1:13" ht="15">
      <c r="A1266" s="619"/>
      <c r="B1266" s="19"/>
      <c r="C1266" s="19"/>
      <c r="D1266" s="19"/>
      <c r="E1266" s="19"/>
      <c r="F1266" s="19"/>
      <c r="G1266" s="19"/>
      <c r="H1266" s="19"/>
      <c r="I1266" s="19"/>
      <c r="J1266" s="19"/>
      <c r="K1266" s="19"/>
      <c r="L1266" s="19"/>
      <c r="M1266" s="19"/>
    </row>
    <row r="1267" spans="1:13" ht="15">
      <c r="A1267" s="619"/>
      <c r="B1267" s="19"/>
      <c r="C1267" s="19"/>
      <c r="D1267" s="19"/>
      <c r="E1267" s="19"/>
      <c r="F1267" s="19"/>
      <c r="G1267" s="19"/>
      <c r="H1267" s="19"/>
      <c r="I1267" s="19"/>
      <c r="J1267" s="19"/>
      <c r="K1267" s="19"/>
      <c r="L1267" s="19"/>
      <c r="M1267" s="19"/>
    </row>
    <row r="1268" spans="1:13" ht="15">
      <c r="A1268" s="619"/>
      <c r="B1268" s="19"/>
      <c r="C1268" s="19"/>
      <c r="D1268" s="19"/>
      <c r="E1268" s="19"/>
      <c r="F1268" s="19"/>
      <c r="G1268" s="19"/>
      <c r="H1268" s="19"/>
      <c r="I1268" s="19"/>
      <c r="J1268" s="19"/>
      <c r="K1268" s="19"/>
      <c r="L1268" s="19"/>
      <c r="M1268" s="19"/>
    </row>
    <row r="1269" spans="1:13" ht="15">
      <c r="A1269" s="619"/>
      <c r="B1269" s="19"/>
      <c r="C1269" s="19"/>
      <c r="D1269" s="19"/>
      <c r="E1269" s="19"/>
      <c r="F1269" s="19"/>
      <c r="G1269" s="19"/>
      <c r="H1269" s="19"/>
      <c r="I1269" s="19"/>
      <c r="J1269" s="19"/>
      <c r="K1269" s="19"/>
      <c r="L1269" s="19"/>
      <c r="M1269" s="19"/>
    </row>
    <row r="1270" spans="1:13" ht="15">
      <c r="A1270" s="619"/>
      <c r="B1270" s="19"/>
      <c r="C1270" s="19"/>
      <c r="D1270" s="19"/>
      <c r="E1270" s="19"/>
      <c r="F1270" s="19"/>
      <c r="G1270" s="19"/>
      <c r="H1270" s="19"/>
      <c r="I1270" s="19"/>
      <c r="J1270" s="19"/>
      <c r="K1270" s="19"/>
      <c r="L1270" s="19"/>
      <c r="M1270" s="19"/>
    </row>
    <row r="1271" spans="1:13" ht="15">
      <c r="A1271" s="619"/>
      <c r="B1271" s="19"/>
      <c r="C1271" s="19"/>
      <c r="D1271" s="19"/>
      <c r="E1271" s="19"/>
      <c r="F1271" s="19"/>
      <c r="G1271" s="19"/>
      <c r="H1271" s="19"/>
      <c r="I1271" s="19"/>
      <c r="J1271" s="19"/>
      <c r="K1271" s="19"/>
      <c r="L1271" s="19"/>
      <c r="M1271" s="19"/>
    </row>
    <row r="1272" spans="1:13" ht="15">
      <c r="A1272" s="619"/>
      <c r="B1272" s="19"/>
      <c r="C1272" s="19"/>
      <c r="D1272" s="19"/>
      <c r="E1272" s="19"/>
      <c r="F1272" s="19"/>
      <c r="G1272" s="19"/>
      <c r="H1272" s="19"/>
      <c r="I1272" s="19"/>
      <c r="J1272" s="19"/>
      <c r="K1272" s="19"/>
      <c r="L1272" s="19"/>
      <c r="M1272" s="19"/>
    </row>
    <row r="1273" spans="1:13" ht="15">
      <c r="A1273" s="619"/>
      <c r="B1273" s="19"/>
      <c r="C1273" s="19"/>
      <c r="D1273" s="19"/>
      <c r="E1273" s="19"/>
      <c r="F1273" s="19"/>
      <c r="G1273" s="19"/>
      <c r="H1273" s="19"/>
      <c r="I1273" s="19"/>
      <c r="J1273" s="19"/>
      <c r="K1273" s="19"/>
      <c r="L1273" s="19"/>
      <c r="M1273" s="19"/>
    </row>
    <row r="1274" spans="1:13" ht="15">
      <c r="A1274" s="619"/>
      <c r="B1274" s="19"/>
      <c r="C1274" s="19"/>
      <c r="D1274" s="19"/>
      <c r="E1274" s="19"/>
      <c r="F1274" s="19"/>
      <c r="G1274" s="19"/>
      <c r="H1274" s="19"/>
      <c r="I1274" s="19"/>
      <c r="J1274" s="19"/>
      <c r="K1274" s="19"/>
      <c r="L1274" s="19"/>
      <c r="M1274" s="19"/>
    </row>
    <row r="1275" spans="1:13" ht="15">
      <c r="A1275" s="619"/>
      <c r="B1275" s="19"/>
      <c r="C1275" s="19"/>
      <c r="D1275" s="19"/>
      <c r="E1275" s="19"/>
      <c r="F1275" s="19"/>
      <c r="G1275" s="19"/>
      <c r="H1275" s="19"/>
      <c r="I1275" s="19"/>
      <c r="J1275" s="19"/>
      <c r="K1275" s="19"/>
      <c r="L1275" s="19"/>
      <c r="M1275" s="19"/>
    </row>
    <row r="1276" spans="1:13" ht="15">
      <c r="A1276" s="619"/>
      <c r="B1276" s="19"/>
      <c r="C1276" s="19"/>
      <c r="D1276" s="19"/>
      <c r="E1276" s="19"/>
      <c r="F1276" s="19"/>
      <c r="G1276" s="19"/>
      <c r="H1276" s="19"/>
      <c r="I1276" s="19"/>
      <c r="J1276" s="19"/>
      <c r="K1276" s="19"/>
      <c r="L1276" s="19"/>
      <c r="M1276" s="19"/>
    </row>
    <row r="1277" spans="1:13" ht="15">
      <c r="A1277" s="619"/>
      <c r="B1277" s="19"/>
      <c r="C1277" s="19"/>
      <c r="D1277" s="19"/>
      <c r="E1277" s="19"/>
      <c r="F1277" s="19"/>
      <c r="G1277" s="19"/>
      <c r="H1277" s="19"/>
      <c r="I1277" s="19"/>
      <c r="J1277" s="19"/>
      <c r="K1277" s="19"/>
      <c r="L1277" s="19"/>
      <c r="M1277" s="19"/>
    </row>
    <row r="1278" spans="1:13" ht="15">
      <c r="A1278" s="619"/>
      <c r="B1278" s="19"/>
      <c r="C1278" s="19"/>
      <c r="D1278" s="19"/>
      <c r="E1278" s="19"/>
      <c r="F1278" s="19"/>
      <c r="G1278" s="19"/>
      <c r="H1278" s="19"/>
      <c r="I1278" s="19"/>
      <c r="J1278" s="19"/>
      <c r="K1278" s="19"/>
      <c r="L1278" s="19"/>
      <c r="M1278" s="19"/>
    </row>
    <row r="1279" spans="1:13" ht="15">
      <c r="A1279" s="619"/>
      <c r="B1279" s="19"/>
      <c r="C1279" s="19"/>
      <c r="D1279" s="19"/>
      <c r="E1279" s="19"/>
      <c r="F1279" s="19"/>
      <c r="G1279" s="19"/>
      <c r="H1279" s="19"/>
      <c r="I1279" s="19"/>
      <c r="J1279" s="19"/>
      <c r="K1279" s="19"/>
      <c r="L1279" s="19"/>
      <c r="M1279" s="19"/>
    </row>
    <row r="1280" spans="1:13" ht="15">
      <c r="A1280" s="619"/>
      <c r="B1280" s="19"/>
      <c r="C1280" s="19"/>
      <c r="D1280" s="19"/>
      <c r="E1280" s="19"/>
      <c r="F1280" s="19"/>
      <c r="G1280" s="19"/>
      <c r="H1280" s="19"/>
      <c r="I1280" s="19"/>
      <c r="J1280" s="19"/>
      <c r="K1280" s="19"/>
      <c r="L1280" s="19"/>
      <c r="M1280" s="19"/>
    </row>
    <row r="1281" spans="1:13" ht="15">
      <c r="A1281" s="619"/>
      <c r="B1281" s="19"/>
      <c r="C1281" s="19"/>
      <c r="D1281" s="19"/>
      <c r="E1281" s="19"/>
      <c r="F1281" s="19"/>
      <c r="G1281" s="19"/>
      <c r="H1281" s="19"/>
      <c r="I1281" s="19"/>
      <c r="J1281" s="19"/>
      <c r="K1281" s="19"/>
      <c r="L1281" s="19"/>
      <c r="M1281" s="19"/>
    </row>
    <row r="1282" spans="1:13" ht="15">
      <c r="A1282" s="619"/>
      <c r="B1282" s="19"/>
      <c r="C1282" s="19"/>
      <c r="D1282" s="19"/>
      <c r="E1282" s="19"/>
      <c r="F1282" s="19"/>
      <c r="G1282" s="19"/>
      <c r="H1282" s="19"/>
      <c r="I1282" s="19"/>
      <c r="J1282" s="19"/>
      <c r="K1282" s="19"/>
      <c r="L1282" s="19"/>
      <c r="M1282" s="19"/>
    </row>
    <row r="1283" spans="1:13" ht="15">
      <c r="A1283" s="619"/>
      <c r="B1283" s="19"/>
      <c r="C1283" s="19"/>
      <c r="D1283" s="19"/>
      <c r="E1283" s="19"/>
      <c r="F1283" s="19"/>
      <c r="G1283" s="19"/>
      <c r="H1283" s="19"/>
      <c r="I1283" s="19"/>
      <c r="J1283" s="19"/>
      <c r="K1283" s="19"/>
      <c r="L1283" s="19"/>
      <c r="M1283" s="19"/>
    </row>
    <row r="1284" spans="1:13" ht="15">
      <c r="A1284" s="619"/>
      <c r="B1284" s="19"/>
      <c r="C1284" s="19"/>
      <c r="D1284" s="19"/>
      <c r="E1284" s="19"/>
      <c r="F1284" s="19"/>
      <c r="G1284" s="19"/>
      <c r="H1284" s="19"/>
      <c r="I1284" s="19"/>
      <c r="J1284" s="19"/>
      <c r="K1284" s="19"/>
      <c r="L1284" s="19"/>
      <c r="M1284" s="19"/>
    </row>
    <row r="1285" spans="1:13" ht="15">
      <c r="A1285" s="619"/>
      <c r="B1285" s="19"/>
      <c r="C1285" s="19"/>
      <c r="D1285" s="19"/>
      <c r="E1285" s="19"/>
      <c r="F1285" s="19"/>
      <c r="G1285" s="19"/>
      <c r="H1285" s="19"/>
      <c r="I1285" s="19"/>
      <c r="J1285" s="19"/>
      <c r="K1285" s="19"/>
      <c r="L1285" s="19"/>
      <c r="M1285" s="19"/>
    </row>
    <row r="1286" spans="1:13" ht="15">
      <c r="A1286" s="619"/>
      <c r="B1286" s="19"/>
      <c r="C1286" s="19"/>
      <c r="D1286" s="19"/>
      <c r="E1286" s="19"/>
      <c r="F1286" s="19"/>
      <c r="G1286" s="19"/>
      <c r="H1286" s="19"/>
      <c r="I1286" s="19"/>
      <c r="J1286" s="19"/>
      <c r="K1286" s="19"/>
      <c r="L1286" s="19"/>
      <c r="M1286" s="19"/>
    </row>
    <row r="1287" spans="1:13" ht="15">
      <c r="A1287" s="619"/>
      <c r="B1287" s="19"/>
      <c r="C1287" s="19"/>
      <c r="D1287" s="19"/>
      <c r="E1287" s="19"/>
      <c r="F1287" s="19"/>
      <c r="G1287" s="19"/>
      <c r="H1287" s="19"/>
      <c r="I1287" s="19"/>
      <c r="J1287" s="19"/>
      <c r="K1287" s="19"/>
      <c r="L1287" s="19"/>
      <c r="M1287" s="19"/>
    </row>
    <row r="1288" spans="1:13" ht="15">
      <c r="A1288" s="619"/>
      <c r="B1288" s="19"/>
      <c r="C1288" s="19"/>
      <c r="D1288" s="19"/>
      <c r="E1288" s="19"/>
      <c r="F1288" s="19"/>
      <c r="G1288" s="19"/>
      <c r="H1288" s="19"/>
      <c r="I1288" s="19"/>
      <c r="J1288" s="19"/>
      <c r="K1288" s="19"/>
      <c r="L1288" s="19"/>
      <c r="M1288" s="19"/>
    </row>
    <row r="1289" spans="1:13" ht="15">
      <c r="A1289" s="619"/>
      <c r="B1289" s="19"/>
      <c r="C1289" s="19"/>
      <c r="D1289" s="19"/>
      <c r="E1289" s="19"/>
      <c r="F1289" s="19"/>
      <c r="G1289" s="19"/>
      <c r="H1289" s="19"/>
      <c r="I1289" s="19"/>
      <c r="J1289" s="19"/>
      <c r="K1289" s="19"/>
      <c r="L1289" s="19"/>
      <c r="M1289" s="19"/>
    </row>
    <row r="1290" spans="1:13" ht="15">
      <c r="A1290" s="619"/>
      <c r="B1290" s="19"/>
      <c r="C1290" s="19"/>
      <c r="D1290" s="19"/>
      <c r="E1290" s="19"/>
      <c r="F1290" s="19"/>
      <c r="G1290" s="19"/>
      <c r="H1290" s="19"/>
      <c r="I1290" s="19"/>
      <c r="J1290" s="19"/>
      <c r="K1290" s="19"/>
      <c r="L1290" s="19"/>
      <c r="M1290" s="19"/>
    </row>
    <row r="1291" spans="1:13" ht="15">
      <c r="A1291" s="619"/>
      <c r="B1291" s="19"/>
      <c r="C1291" s="19"/>
      <c r="D1291" s="19"/>
      <c r="E1291" s="19"/>
      <c r="F1291" s="19"/>
      <c r="G1291" s="19"/>
      <c r="H1291" s="19"/>
      <c r="I1291" s="19"/>
      <c r="J1291" s="19"/>
      <c r="K1291" s="19"/>
      <c r="L1291" s="19"/>
      <c r="M1291" s="19"/>
    </row>
    <row r="1292" spans="1:13" ht="15">
      <c r="A1292" s="619"/>
      <c r="B1292" s="19"/>
      <c r="C1292" s="19"/>
      <c r="D1292" s="19"/>
      <c r="E1292" s="19"/>
      <c r="F1292" s="19"/>
      <c r="G1292" s="19"/>
      <c r="H1292" s="19"/>
      <c r="I1292" s="19"/>
      <c r="J1292" s="19"/>
      <c r="K1292" s="19"/>
      <c r="L1292" s="19"/>
      <c r="M1292" s="19"/>
    </row>
    <row r="1293" spans="1:13" ht="15">
      <c r="A1293" s="619"/>
      <c r="B1293" s="19"/>
      <c r="C1293" s="19"/>
      <c r="D1293" s="19"/>
      <c r="E1293" s="19"/>
      <c r="F1293" s="19"/>
      <c r="G1293" s="19"/>
      <c r="H1293" s="19"/>
      <c r="I1293" s="19"/>
      <c r="J1293" s="19"/>
      <c r="K1293" s="19"/>
      <c r="L1293" s="19"/>
      <c r="M1293" s="19"/>
    </row>
    <row r="1294" spans="1:13" ht="15">
      <c r="A1294" s="619"/>
      <c r="B1294" s="19"/>
      <c r="C1294" s="19"/>
      <c r="D1294" s="19"/>
      <c r="E1294" s="19"/>
      <c r="F1294" s="19"/>
      <c r="G1294" s="19"/>
      <c r="H1294" s="19"/>
      <c r="I1294" s="19"/>
      <c r="J1294" s="19"/>
      <c r="K1294" s="19"/>
      <c r="L1294" s="19"/>
      <c r="M1294" s="19"/>
    </row>
    <row r="1295" spans="1:13" ht="15">
      <c r="A1295" s="619"/>
      <c r="B1295" s="19"/>
      <c r="C1295" s="19"/>
      <c r="D1295" s="19"/>
      <c r="E1295" s="19"/>
      <c r="F1295" s="19"/>
      <c r="G1295" s="19"/>
      <c r="H1295" s="19"/>
      <c r="I1295" s="19"/>
      <c r="J1295" s="19"/>
      <c r="K1295" s="19"/>
      <c r="L1295" s="19"/>
      <c r="M1295" s="19"/>
    </row>
    <row r="1296" spans="1:13" ht="15">
      <c r="A1296" s="619"/>
      <c r="B1296" s="19"/>
      <c r="C1296" s="19"/>
      <c r="D1296" s="19"/>
      <c r="E1296" s="19"/>
      <c r="F1296" s="19"/>
      <c r="G1296" s="19"/>
      <c r="H1296" s="19"/>
      <c r="I1296" s="19"/>
      <c r="J1296" s="19"/>
      <c r="K1296" s="19"/>
      <c r="L1296" s="19"/>
      <c r="M1296" s="19"/>
    </row>
    <row r="1297" spans="1:13" ht="15">
      <c r="A1297" s="619"/>
      <c r="B1297" s="19"/>
      <c r="C1297" s="19"/>
      <c r="D1297" s="19"/>
      <c r="E1297" s="19"/>
      <c r="F1297" s="19"/>
      <c r="G1297" s="19"/>
      <c r="H1297" s="19"/>
      <c r="I1297" s="19"/>
      <c r="J1297" s="19"/>
      <c r="K1297" s="19"/>
      <c r="L1297" s="19"/>
      <c r="M1297" s="19"/>
    </row>
    <row r="1298" spans="1:13" ht="15">
      <c r="A1298" s="619"/>
      <c r="B1298" s="19"/>
      <c r="C1298" s="19"/>
      <c r="D1298" s="19"/>
      <c r="E1298" s="19"/>
      <c r="F1298" s="19"/>
      <c r="G1298" s="19"/>
      <c r="H1298" s="19"/>
      <c r="I1298" s="19"/>
      <c r="J1298" s="19"/>
      <c r="K1298" s="19"/>
      <c r="L1298" s="19"/>
      <c r="M1298" s="19"/>
    </row>
    <row r="1299" spans="1:13" ht="15">
      <c r="A1299" s="619"/>
      <c r="B1299" s="19"/>
      <c r="C1299" s="19"/>
      <c r="D1299" s="19"/>
      <c r="E1299" s="19"/>
      <c r="F1299" s="19"/>
      <c r="G1299" s="19"/>
      <c r="H1299" s="19"/>
      <c r="I1299" s="19"/>
      <c r="J1299" s="19"/>
      <c r="K1299" s="19"/>
      <c r="L1299" s="19"/>
      <c r="M1299" s="19"/>
    </row>
    <row r="1300" spans="1:13" ht="15">
      <c r="A1300" s="619"/>
      <c r="B1300" s="19"/>
      <c r="C1300" s="19"/>
      <c r="D1300" s="19"/>
      <c r="E1300" s="19"/>
      <c r="F1300" s="19"/>
      <c r="G1300" s="19"/>
      <c r="H1300" s="19"/>
      <c r="I1300" s="19"/>
      <c r="J1300" s="19"/>
      <c r="K1300" s="19"/>
      <c r="L1300" s="19"/>
      <c r="M1300" s="19"/>
    </row>
    <row r="1301" spans="1:13" ht="15">
      <c r="A1301" s="619"/>
      <c r="B1301" s="19"/>
      <c r="C1301" s="19"/>
      <c r="D1301" s="19"/>
      <c r="E1301" s="19"/>
      <c r="F1301" s="19"/>
      <c r="G1301" s="19"/>
      <c r="H1301" s="19"/>
      <c r="I1301" s="19"/>
      <c r="J1301" s="19"/>
      <c r="K1301" s="19"/>
      <c r="L1301" s="19"/>
      <c r="M1301" s="19"/>
    </row>
    <row r="1302" spans="1:13" ht="15">
      <c r="A1302" s="619"/>
      <c r="B1302" s="19"/>
      <c r="C1302" s="19"/>
      <c r="D1302" s="19"/>
      <c r="E1302" s="19"/>
      <c r="F1302" s="19"/>
      <c r="G1302" s="19"/>
      <c r="H1302" s="19"/>
      <c r="I1302" s="19"/>
      <c r="J1302" s="19"/>
      <c r="K1302" s="19"/>
      <c r="L1302" s="19"/>
      <c r="M1302" s="19"/>
    </row>
    <row r="1303" spans="1:13" ht="15">
      <c r="A1303" s="619"/>
      <c r="B1303" s="19"/>
      <c r="C1303" s="19"/>
      <c r="D1303" s="19"/>
      <c r="E1303" s="19"/>
      <c r="F1303" s="19"/>
      <c r="G1303" s="19"/>
      <c r="H1303" s="19"/>
      <c r="I1303" s="19"/>
      <c r="J1303" s="19"/>
      <c r="K1303" s="19"/>
      <c r="L1303" s="19"/>
      <c r="M1303" s="19"/>
    </row>
    <row r="1304" spans="1:13" ht="15">
      <c r="A1304" s="619"/>
      <c r="B1304" s="19"/>
      <c r="C1304" s="19"/>
      <c r="D1304" s="19"/>
      <c r="E1304" s="19"/>
      <c r="F1304" s="19"/>
      <c r="G1304" s="19"/>
      <c r="H1304" s="19"/>
      <c r="I1304" s="19"/>
      <c r="J1304" s="19"/>
      <c r="K1304" s="19"/>
      <c r="L1304" s="19"/>
      <c r="M1304" s="19"/>
    </row>
    <row r="1305" spans="1:13" ht="15">
      <c r="A1305" s="619"/>
      <c r="B1305" s="19"/>
      <c r="C1305" s="19"/>
      <c r="D1305" s="19"/>
      <c r="E1305" s="19"/>
      <c r="F1305" s="19"/>
      <c r="G1305" s="19"/>
      <c r="H1305" s="19"/>
      <c r="I1305" s="19"/>
      <c r="J1305" s="19"/>
      <c r="K1305" s="19"/>
      <c r="L1305" s="19"/>
      <c r="M1305" s="19"/>
    </row>
    <row r="1306" spans="1:13" ht="15">
      <c r="A1306" s="619"/>
      <c r="B1306" s="19"/>
      <c r="C1306" s="19"/>
      <c r="D1306" s="19"/>
      <c r="E1306" s="19"/>
      <c r="F1306" s="19"/>
      <c r="G1306" s="19"/>
      <c r="H1306" s="19"/>
      <c r="I1306" s="19"/>
      <c r="J1306" s="19"/>
      <c r="K1306" s="19"/>
      <c r="L1306" s="19"/>
      <c r="M1306" s="19"/>
    </row>
    <row r="1307" spans="1:13" ht="15">
      <c r="A1307" s="619"/>
      <c r="B1307" s="19"/>
      <c r="C1307" s="19"/>
      <c r="D1307" s="19"/>
      <c r="E1307" s="19"/>
      <c r="F1307" s="19"/>
      <c r="G1307" s="19"/>
      <c r="H1307" s="19"/>
      <c r="I1307" s="19"/>
      <c r="J1307" s="19"/>
      <c r="K1307" s="19"/>
      <c r="L1307" s="19"/>
      <c r="M1307" s="19"/>
    </row>
    <row r="1308" spans="1:13" ht="15">
      <c r="A1308" s="619"/>
      <c r="B1308" s="19"/>
      <c r="C1308" s="19"/>
      <c r="D1308" s="19"/>
      <c r="E1308" s="19"/>
      <c r="F1308" s="19"/>
      <c r="G1308" s="19"/>
      <c r="H1308" s="19"/>
      <c r="I1308" s="19"/>
      <c r="J1308" s="19"/>
      <c r="K1308" s="19"/>
      <c r="L1308" s="19"/>
      <c r="M1308" s="19"/>
    </row>
    <row r="1309" spans="1:13" ht="15">
      <c r="A1309" s="619"/>
      <c r="B1309" s="19"/>
      <c r="C1309" s="19"/>
      <c r="D1309" s="19"/>
      <c r="E1309" s="19"/>
      <c r="F1309" s="19"/>
      <c r="G1309" s="19"/>
      <c r="H1309" s="19"/>
      <c r="I1309" s="19"/>
      <c r="J1309" s="19"/>
      <c r="K1309" s="19"/>
      <c r="L1309" s="19"/>
      <c r="M1309" s="19"/>
    </row>
    <row r="1310" spans="1:13" ht="15">
      <c r="A1310" s="619"/>
      <c r="B1310" s="19"/>
      <c r="C1310" s="19"/>
      <c r="D1310" s="19"/>
      <c r="E1310" s="19"/>
      <c r="F1310" s="19"/>
      <c r="G1310" s="19"/>
      <c r="H1310" s="19"/>
      <c r="I1310" s="19"/>
      <c r="J1310" s="19"/>
      <c r="K1310" s="19"/>
      <c r="L1310" s="19"/>
      <c r="M1310" s="19"/>
    </row>
    <row r="1311" spans="1:13" ht="15">
      <c r="A1311" s="619"/>
      <c r="B1311" s="19"/>
      <c r="C1311" s="19"/>
      <c r="D1311" s="19"/>
      <c r="E1311" s="19"/>
      <c r="F1311" s="19"/>
      <c r="G1311" s="19"/>
      <c r="H1311" s="19"/>
      <c r="I1311" s="19"/>
      <c r="J1311" s="19"/>
      <c r="K1311" s="19"/>
      <c r="L1311" s="19"/>
      <c r="M1311" s="19"/>
    </row>
    <row r="1312" spans="1:13" ht="15">
      <c r="A1312" s="619"/>
      <c r="B1312" s="19"/>
      <c r="C1312" s="19"/>
      <c r="D1312" s="19"/>
      <c r="E1312" s="19"/>
      <c r="F1312" s="19"/>
      <c r="G1312" s="19"/>
      <c r="H1312" s="19"/>
      <c r="I1312" s="19"/>
      <c r="J1312" s="19"/>
      <c r="K1312" s="19"/>
      <c r="L1312" s="19"/>
      <c r="M1312" s="19"/>
    </row>
    <row r="1313" spans="1:13" ht="15">
      <c r="A1313" s="619"/>
      <c r="B1313" s="19"/>
      <c r="C1313" s="19"/>
      <c r="D1313" s="19"/>
      <c r="E1313" s="19"/>
      <c r="F1313" s="19"/>
      <c r="G1313" s="19"/>
      <c r="H1313" s="19"/>
      <c r="I1313" s="19"/>
      <c r="J1313" s="19"/>
      <c r="K1313" s="19"/>
      <c r="L1313" s="19"/>
      <c r="M1313" s="19"/>
    </row>
    <row r="1314" spans="1:13" ht="15">
      <c r="A1314" s="619"/>
      <c r="B1314" s="19"/>
      <c r="C1314" s="19"/>
      <c r="D1314" s="19"/>
      <c r="E1314" s="19"/>
      <c r="F1314" s="19"/>
      <c r="G1314" s="19"/>
      <c r="H1314" s="19"/>
      <c r="I1314" s="19"/>
      <c r="J1314" s="19"/>
      <c r="K1314" s="19"/>
      <c r="L1314" s="19"/>
      <c r="M1314" s="19"/>
    </row>
    <row r="1315" spans="1:13" ht="15">
      <c r="A1315" s="619"/>
      <c r="B1315" s="19"/>
      <c r="C1315" s="19"/>
      <c r="D1315" s="19"/>
      <c r="E1315" s="19"/>
      <c r="F1315" s="19"/>
      <c r="G1315" s="19"/>
      <c r="H1315" s="19"/>
      <c r="I1315" s="19"/>
      <c r="J1315" s="19"/>
      <c r="K1315" s="19"/>
      <c r="L1315" s="19"/>
      <c r="M1315" s="19"/>
    </row>
    <row r="1316" spans="1:13" ht="15">
      <c r="A1316" s="619"/>
      <c r="B1316" s="19"/>
      <c r="C1316" s="19"/>
      <c r="D1316" s="19"/>
      <c r="E1316" s="19"/>
      <c r="F1316" s="19"/>
      <c r="G1316" s="19"/>
      <c r="H1316" s="19"/>
      <c r="I1316" s="19"/>
      <c r="J1316" s="19"/>
      <c r="K1316" s="19"/>
      <c r="L1316" s="19"/>
      <c r="M1316" s="19"/>
    </row>
    <row r="1317" spans="1:13" ht="15">
      <c r="A1317" s="619"/>
      <c r="B1317" s="19"/>
      <c r="C1317" s="19"/>
      <c r="D1317" s="19"/>
      <c r="E1317" s="19"/>
      <c r="F1317" s="19"/>
      <c r="G1317" s="19"/>
      <c r="H1317" s="19"/>
      <c r="I1317" s="19"/>
      <c r="J1317" s="19"/>
      <c r="K1317" s="19"/>
      <c r="L1317" s="19"/>
      <c r="M1317" s="19"/>
    </row>
    <row r="1318" spans="1:13" ht="15">
      <c r="A1318" s="619"/>
      <c r="B1318" s="19"/>
      <c r="C1318" s="19"/>
      <c r="D1318" s="19"/>
      <c r="E1318" s="19"/>
      <c r="F1318" s="19"/>
      <c r="G1318" s="19"/>
      <c r="H1318" s="19"/>
      <c r="I1318" s="19"/>
      <c r="J1318" s="19"/>
      <c r="K1318" s="19"/>
      <c r="L1318" s="19"/>
      <c r="M1318" s="19"/>
    </row>
    <row r="1319" spans="1:13" ht="15">
      <c r="A1319" s="619"/>
      <c r="B1319" s="19"/>
      <c r="C1319" s="19"/>
      <c r="D1319" s="19"/>
      <c r="E1319" s="19"/>
      <c r="F1319" s="19"/>
      <c r="G1319" s="19"/>
      <c r="H1319" s="19"/>
      <c r="I1319" s="19"/>
      <c r="J1319" s="19"/>
      <c r="K1319" s="19"/>
      <c r="L1319" s="19"/>
      <c r="M1319" s="19"/>
    </row>
    <row r="1320" spans="1:13" ht="15">
      <c r="A1320" s="619"/>
      <c r="B1320" s="19"/>
      <c r="C1320" s="19"/>
      <c r="D1320" s="19"/>
      <c r="E1320" s="19"/>
      <c r="F1320" s="19"/>
      <c r="G1320" s="19"/>
      <c r="H1320" s="19"/>
      <c r="I1320" s="19"/>
      <c r="J1320" s="19"/>
      <c r="K1320" s="19"/>
      <c r="L1320" s="19"/>
      <c r="M1320" s="19"/>
    </row>
    <row r="1321" spans="1:13" ht="15">
      <c r="A1321" s="619"/>
      <c r="B1321" s="19"/>
      <c r="C1321" s="19"/>
      <c r="D1321" s="19"/>
      <c r="E1321" s="19"/>
      <c r="F1321" s="19"/>
      <c r="G1321" s="19"/>
      <c r="H1321" s="19"/>
      <c r="I1321" s="19"/>
      <c r="J1321" s="19"/>
      <c r="K1321" s="19"/>
      <c r="L1321" s="19"/>
      <c r="M1321" s="19"/>
    </row>
    <row r="1322" spans="1:13" ht="15">
      <c r="A1322" s="619"/>
      <c r="B1322" s="19"/>
      <c r="C1322" s="19"/>
      <c r="D1322" s="19"/>
      <c r="E1322" s="19"/>
      <c r="F1322" s="19"/>
      <c r="G1322" s="19"/>
      <c r="H1322" s="19"/>
      <c r="I1322" s="19"/>
      <c r="J1322" s="19"/>
      <c r="K1322" s="19"/>
      <c r="L1322" s="19"/>
      <c r="M1322" s="19"/>
    </row>
    <row r="1323" spans="1:13" ht="15">
      <c r="A1323" s="619"/>
      <c r="B1323" s="19"/>
      <c r="C1323" s="19"/>
      <c r="D1323" s="19"/>
      <c r="E1323" s="19"/>
      <c r="F1323" s="19"/>
      <c r="G1323" s="19"/>
      <c r="H1323" s="19"/>
      <c r="I1323" s="19"/>
      <c r="J1323" s="19"/>
      <c r="K1323" s="19"/>
      <c r="L1323" s="19"/>
      <c r="M1323" s="19"/>
    </row>
    <row r="1324" spans="1:13" ht="15">
      <c r="A1324" s="619"/>
      <c r="B1324" s="19"/>
      <c r="C1324" s="19"/>
      <c r="D1324" s="19"/>
      <c r="E1324" s="19"/>
      <c r="F1324" s="19"/>
      <c r="G1324" s="19"/>
      <c r="H1324" s="19"/>
      <c r="I1324" s="19"/>
      <c r="J1324" s="19"/>
      <c r="K1324" s="19"/>
      <c r="L1324" s="19"/>
      <c r="M1324" s="19"/>
    </row>
    <row r="1325" spans="1:13" ht="15">
      <c r="A1325" s="619"/>
      <c r="B1325" s="19"/>
      <c r="C1325" s="19"/>
      <c r="D1325" s="19"/>
      <c r="E1325" s="19"/>
      <c r="F1325" s="19"/>
      <c r="G1325" s="19"/>
      <c r="H1325" s="19"/>
      <c r="I1325" s="19"/>
      <c r="J1325" s="19"/>
      <c r="K1325" s="19"/>
      <c r="L1325" s="19"/>
      <c r="M1325" s="19"/>
    </row>
    <row r="1326" spans="1:13" ht="15">
      <c r="A1326" s="619"/>
      <c r="B1326" s="19"/>
      <c r="C1326" s="19"/>
      <c r="D1326" s="19"/>
      <c r="E1326" s="19"/>
      <c r="F1326" s="19"/>
      <c r="G1326" s="19"/>
      <c r="H1326" s="19"/>
      <c r="I1326" s="19"/>
      <c r="J1326" s="19"/>
      <c r="K1326" s="19"/>
      <c r="L1326" s="19"/>
      <c r="M1326" s="19"/>
    </row>
    <row r="1327" spans="1:13" ht="15">
      <c r="A1327" s="619"/>
      <c r="B1327" s="19"/>
      <c r="C1327" s="19"/>
      <c r="D1327" s="19"/>
      <c r="E1327" s="19"/>
      <c r="F1327" s="19"/>
      <c r="G1327" s="19"/>
      <c r="H1327" s="19"/>
      <c r="I1327" s="19"/>
      <c r="J1327" s="19"/>
      <c r="K1327" s="19"/>
      <c r="L1327" s="19"/>
      <c r="M1327" s="19"/>
    </row>
    <row r="1328" spans="1:13" ht="15">
      <c r="A1328" s="619"/>
      <c r="B1328" s="19"/>
      <c r="C1328" s="19"/>
      <c r="D1328" s="19"/>
      <c r="E1328" s="19"/>
      <c r="F1328" s="19"/>
      <c r="G1328" s="19"/>
      <c r="H1328" s="19"/>
      <c r="I1328" s="19"/>
      <c r="J1328" s="19"/>
      <c r="K1328" s="19"/>
      <c r="L1328" s="19"/>
      <c r="M1328" s="19"/>
    </row>
    <row r="1329" spans="1:13" ht="15">
      <c r="A1329" s="619"/>
      <c r="B1329" s="19"/>
      <c r="C1329" s="19"/>
      <c r="D1329" s="19"/>
      <c r="E1329" s="19"/>
      <c r="F1329" s="19"/>
      <c r="G1329" s="19"/>
      <c r="H1329" s="19"/>
      <c r="I1329" s="19"/>
      <c r="J1329" s="19"/>
      <c r="K1329" s="19"/>
      <c r="L1329" s="19"/>
      <c r="M1329" s="19"/>
    </row>
    <row r="1330" spans="1:13" ht="15">
      <c r="A1330" s="619"/>
      <c r="B1330" s="19"/>
      <c r="C1330" s="19"/>
      <c r="D1330" s="19"/>
      <c r="E1330" s="19"/>
      <c r="F1330" s="19"/>
      <c r="G1330" s="19"/>
      <c r="H1330" s="19"/>
      <c r="I1330" s="19"/>
      <c r="J1330" s="19"/>
      <c r="K1330" s="19"/>
      <c r="L1330" s="19"/>
      <c r="M1330" s="19"/>
    </row>
    <row r="1331" spans="1:13" ht="15">
      <c r="A1331" s="619"/>
      <c r="B1331" s="19"/>
      <c r="C1331" s="19"/>
      <c r="D1331" s="19"/>
      <c r="E1331" s="19"/>
      <c r="F1331" s="19"/>
      <c r="G1331" s="19"/>
      <c r="H1331" s="19"/>
      <c r="I1331" s="19"/>
      <c r="J1331" s="19"/>
      <c r="K1331" s="19"/>
      <c r="L1331" s="19"/>
      <c r="M1331" s="19"/>
    </row>
    <row r="1332" spans="1:13" ht="15">
      <c r="A1332" s="619"/>
      <c r="B1332" s="19"/>
      <c r="C1332" s="19"/>
      <c r="D1332" s="19"/>
      <c r="E1332" s="19"/>
      <c r="F1332" s="19"/>
      <c r="G1332" s="19"/>
      <c r="H1332" s="19"/>
      <c r="I1332" s="19"/>
      <c r="J1332" s="19"/>
      <c r="K1332" s="19"/>
      <c r="L1332" s="19"/>
      <c r="M1332" s="19"/>
    </row>
    <row r="1333" spans="1:13" ht="15">
      <c r="A1333" s="619"/>
      <c r="B1333" s="19"/>
      <c r="C1333" s="19"/>
      <c r="D1333" s="19"/>
      <c r="E1333" s="19"/>
      <c r="F1333" s="19"/>
      <c r="G1333" s="19"/>
      <c r="H1333" s="19"/>
      <c r="I1333" s="19"/>
      <c r="J1333" s="19"/>
      <c r="K1333" s="19"/>
      <c r="L1333" s="19"/>
      <c r="M1333" s="19"/>
    </row>
    <row r="1334" spans="1:13" ht="15">
      <c r="A1334" s="619"/>
      <c r="B1334" s="19"/>
      <c r="C1334" s="19"/>
      <c r="D1334" s="19"/>
      <c r="E1334" s="19"/>
      <c r="F1334" s="19"/>
      <c r="G1334" s="19"/>
      <c r="H1334" s="19"/>
      <c r="I1334" s="19"/>
      <c r="J1334" s="19"/>
      <c r="K1334" s="19"/>
      <c r="L1334" s="19"/>
      <c r="M1334" s="19"/>
    </row>
    <row r="1335" spans="1:13" ht="15">
      <c r="A1335" s="619"/>
      <c r="B1335" s="19"/>
      <c r="C1335" s="19"/>
      <c r="D1335" s="19"/>
      <c r="E1335" s="19"/>
      <c r="F1335" s="19"/>
      <c r="G1335" s="19"/>
      <c r="H1335" s="19"/>
      <c r="I1335" s="19"/>
      <c r="J1335" s="19"/>
      <c r="K1335" s="19"/>
      <c r="L1335" s="19"/>
      <c r="M1335" s="19"/>
    </row>
    <row r="1336" spans="1:13" ht="15">
      <c r="A1336" s="619"/>
      <c r="B1336" s="19"/>
      <c r="C1336" s="19"/>
      <c r="D1336" s="19"/>
      <c r="E1336" s="19"/>
      <c r="F1336" s="19"/>
      <c r="G1336" s="19"/>
      <c r="H1336" s="19"/>
      <c r="I1336" s="19"/>
      <c r="J1336" s="19"/>
      <c r="K1336" s="19"/>
      <c r="L1336" s="19"/>
      <c r="M1336" s="19"/>
    </row>
    <row r="1337" spans="1:13" ht="15">
      <c r="A1337" s="619"/>
      <c r="B1337" s="19"/>
      <c r="C1337" s="19"/>
      <c r="D1337" s="19"/>
      <c r="E1337" s="19"/>
      <c r="F1337" s="19"/>
      <c r="G1337" s="19"/>
      <c r="H1337" s="19"/>
      <c r="I1337" s="19"/>
      <c r="J1337" s="19"/>
      <c r="K1337" s="19"/>
      <c r="L1337" s="19"/>
      <c r="M1337" s="19"/>
    </row>
    <row r="1338" spans="1:13" ht="15">
      <c r="A1338" s="619"/>
      <c r="B1338" s="19"/>
      <c r="C1338" s="19"/>
      <c r="D1338" s="19"/>
      <c r="E1338" s="19"/>
      <c r="F1338" s="19"/>
      <c r="G1338" s="19"/>
      <c r="H1338" s="19"/>
      <c r="I1338" s="19"/>
      <c r="J1338" s="19"/>
      <c r="K1338" s="19"/>
      <c r="L1338" s="19"/>
      <c r="M1338" s="19"/>
    </row>
    <row r="1339" spans="1:13" ht="15">
      <c r="A1339" s="619"/>
      <c r="B1339" s="19"/>
      <c r="C1339" s="19"/>
      <c r="D1339" s="19"/>
      <c r="E1339" s="19"/>
      <c r="F1339" s="19"/>
      <c r="G1339" s="19"/>
      <c r="H1339" s="19"/>
      <c r="I1339" s="19"/>
      <c r="J1339" s="19"/>
      <c r="K1339" s="19"/>
      <c r="L1339" s="19"/>
      <c r="M1339" s="19"/>
    </row>
    <row r="1340" spans="1:13" ht="15">
      <c r="A1340" s="619"/>
      <c r="B1340" s="19"/>
      <c r="C1340" s="19"/>
      <c r="D1340" s="19"/>
      <c r="E1340" s="19"/>
      <c r="F1340" s="19"/>
      <c r="G1340" s="19"/>
      <c r="H1340" s="19"/>
      <c r="I1340" s="19"/>
      <c r="J1340" s="19"/>
      <c r="K1340" s="19"/>
      <c r="L1340" s="19"/>
      <c r="M1340" s="19"/>
    </row>
    <row r="1341" spans="1:13" ht="15">
      <c r="A1341" s="619"/>
      <c r="B1341" s="19"/>
      <c r="C1341" s="19"/>
      <c r="D1341" s="19"/>
      <c r="E1341" s="19"/>
      <c r="F1341" s="19"/>
      <c r="G1341" s="19"/>
      <c r="H1341" s="19"/>
      <c r="I1341" s="19"/>
      <c r="J1341" s="19"/>
      <c r="K1341" s="19"/>
      <c r="L1341" s="19"/>
      <c r="M1341" s="19"/>
    </row>
    <row r="1342" spans="1:13" ht="15">
      <c r="A1342" s="619"/>
      <c r="B1342" s="19"/>
      <c r="C1342" s="19"/>
      <c r="D1342" s="19"/>
      <c r="E1342" s="19"/>
      <c r="F1342" s="19"/>
      <c r="G1342" s="19"/>
      <c r="H1342" s="19"/>
      <c r="I1342" s="19"/>
      <c r="J1342" s="19"/>
      <c r="K1342" s="19"/>
      <c r="L1342" s="19"/>
      <c r="M1342" s="19"/>
    </row>
    <row r="1343" spans="1:13" ht="15">
      <c r="A1343" s="619"/>
      <c r="B1343" s="19"/>
      <c r="C1343" s="19"/>
      <c r="D1343" s="19"/>
      <c r="E1343" s="19"/>
      <c r="F1343" s="19"/>
      <c r="G1343" s="19"/>
      <c r="H1343" s="19"/>
      <c r="I1343" s="19"/>
      <c r="J1343" s="19"/>
      <c r="K1343" s="19"/>
      <c r="L1343" s="19"/>
      <c r="M1343" s="19"/>
    </row>
    <row r="1344" spans="1:13" ht="15">
      <c r="A1344" s="619"/>
      <c r="B1344" s="19"/>
      <c r="C1344" s="19"/>
      <c r="D1344" s="19"/>
      <c r="E1344" s="19"/>
      <c r="F1344" s="19"/>
      <c r="G1344" s="19"/>
      <c r="H1344" s="19"/>
      <c r="I1344" s="19"/>
      <c r="J1344" s="19"/>
      <c r="K1344" s="19"/>
      <c r="L1344" s="19"/>
      <c r="M1344" s="19"/>
    </row>
    <row r="1345" spans="1:13" ht="15">
      <c r="A1345" s="619"/>
      <c r="B1345" s="19"/>
      <c r="C1345" s="19"/>
      <c r="D1345" s="19"/>
      <c r="E1345" s="19"/>
      <c r="F1345" s="19"/>
      <c r="G1345" s="19"/>
      <c r="H1345" s="19"/>
      <c r="I1345" s="19"/>
      <c r="J1345" s="19"/>
      <c r="K1345" s="19"/>
      <c r="L1345" s="19"/>
      <c r="M1345" s="19"/>
    </row>
    <row r="1346" spans="1:13" ht="15">
      <c r="A1346" s="619"/>
      <c r="B1346" s="19"/>
      <c r="C1346" s="19"/>
      <c r="D1346" s="19"/>
      <c r="E1346" s="19"/>
      <c r="F1346" s="19"/>
      <c r="G1346" s="19"/>
      <c r="H1346" s="19"/>
      <c r="I1346" s="19"/>
      <c r="J1346" s="19"/>
      <c r="K1346" s="19"/>
      <c r="L1346" s="19"/>
      <c r="M1346" s="19"/>
    </row>
    <row r="1347" spans="1:13" ht="15">
      <c r="A1347" s="619"/>
      <c r="B1347" s="19"/>
      <c r="C1347" s="19"/>
      <c r="D1347" s="19"/>
      <c r="E1347" s="19"/>
      <c r="F1347" s="19"/>
      <c r="G1347" s="19"/>
      <c r="H1347" s="19"/>
      <c r="I1347" s="19"/>
      <c r="J1347" s="19"/>
      <c r="K1347" s="19"/>
      <c r="L1347" s="19"/>
      <c r="M1347" s="19"/>
    </row>
    <row r="1348" spans="1:13" ht="15">
      <c r="A1348" s="619"/>
      <c r="B1348" s="19"/>
      <c r="C1348" s="19"/>
      <c r="D1348" s="19"/>
      <c r="E1348" s="19"/>
      <c r="F1348" s="19"/>
      <c r="G1348" s="19"/>
      <c r="H1348" s="19"/>
      <c r="I1348" s="19"/>
      <c r="J1348" s="19"/>
      <c r="K1348" s="19"/>
      <c r="L1348" s="19"/>
      <c r="M1348" s="19"/>
    </row>
    <row r="1349" spans="1:13" ht="15">
      <c r="A1349" s="619"/>
      <c r="B1349" s="19"/>
      <c r="C1349" s="19"/>
      <c r="D1349" s="19"/>
      <c r="E1349" s="19"/>
      <c r="F1349" s="19"/>
      <c r="G1349" s="19"/>
      <c r="H1349" s="19"/>
      <c r="I1349" s="19"/>
      <c r="J1349" s="19"/>
      <c r="K1349" s="19"/>
      <c r="L1349" s="19"/>
      <c r="M1349" s="19"/>
    </row>
    <row r="1350" spans="1:13" ht="15">
      <c r="A1350" s="619"/>
      <c r="B1350" s="19"/>
      <c r="C1350" s="19"/>
      <c r="D1350" s="19"/>
      <c r="E1350" s="19"/>
      <c r="F1350" s="19"/>
      <c r="G1350" s="19"/>
      <c r="H1350" s="19"/>
      <c r="I1350" s="19"/>
      <c r="J1350" s="19"/>
      <c r="K1350" s="19"/>
      <c r="L1350" s="19"/>
      <c r="M1350" s="19"/>
    </row>
    <row r="1351" spans="1:13" ht="15">
      <c r="A1351" s="619"/>
      <c r="B1351" s="19"/>
      <c r="C1351" s="19"/>
      <c r="D1351" s="19"/>
      <c r="E1351" s="19"/>
      <c r="F1351" s="19"/>
      <c r="G1351" s="19"/>
      <c r="H1351" s="19"/>
      <c r="I1351" s="19"/>
      <c r="J1351" s="19"/>
      <c r="K1351" s="19"/>
      <c r="L1351" s="19"/>
      <c r="M1351" s="19"/>
    </row>
    <row r="1352" spans="1:13" ht="15">
      <c r="A1352" s="619"/>
      <c r="B1352" s="19"/>
      <c r="C1352" s="19"/>
      <c r="D1352" s="19"/>
      <c r="E1352" s="19"/>
      <c r="F1352" s="19"/>
      <c r="G1352" s="19"/>
      <c r="H1352" s="19"/>
      <c r="I1352" s="19"/>
      <c r="J1352" s="19"/>
      <c r="K1352" s="19"/>
      <c r="L1352" s="19"/>
      <c r="M1352" s="19"/>
    </row>
    <row r="1353" spans="1:13" ht="15">
      <c r="A1353" s="619"/>
      <c r="B1353" s="19"/>
      <c r="C1353" s="19"/>
      <c r="D1353" s="19"/>
      <c r="E1353" s="19"/>
      <c r="F1353" s="19"/>
      <c r="G1353" s="19"/>
      <c r="H1353" s="19"/>
      <c r="I1353" s="19"/>
      <c r="J1353" s="19"/>
      <c r="K1353" s="19"/>
      <c r="L1353" s="19"/>
      <c r="M1353" s="19"/>
    </row>
    <row r="1354" spans="1:13" ht="15">
      <c r="A1354" s="619"/>
      <c r="B1354" s="19"/>
      <c r="C1354" s="19"/>
      <c r="D1354" s="19"/>
      <c r="E1354" s="19"/>
      <c r="F1354" s="19"/>
      <c r="G1354" s="19"/>
      <c r="H1354" s="19"/>
      <c r="I1354" s="19"/>
      <c r="J1354" s="19"/>
      <c r="K1354" s="19"/>
      <c r="L1354" s="19"/>
      <c r="M1354" s="19"/>
    </row>
    <row r="1355" spans="1:13" ht="15">
      <c r="A1355" s="619"/>
      <c r="B1355" s="19"/>
      <c r="C1355" s="19"/>
      <c r="D1355" s="19"/>
      <c r="E1355" s="19"/>
      <c r="F1355" s="19"/>
      <c r="G1355" s="19"/>
      <c r="H1355" s="19"/>
      <c r="I1355" s="19"/>
      <c r="J1355" s="19"/>
      <c r="K1355" s="19"/>
      <c r="L1355" s="19"/>
      <c r="M1355" s="19"/>
    </row>
    <row r="1356" spans="1:13" ht="15">
      <c r="A1356" s="619"/>
      <c r="B1356" s="19"/>
      <c r="C1356" s="19"/>
      <c r="D1356" s="19"/>
      <c r="E1356" s="19"/>
      <c r="F1356" s="19"/>
      <c r="G1356" s="19"/>
      <c r="H1356" s="19"/>
      <c r="I1356" s="19"/>
      <c r="J1356" s="19"/>
      <c r="K1356" s="19"/>
      <c r="L1356" s="19"/>
      <c r="M1356" s="19"/>
    </row>
    <row r="1357" spans="1:13" ht="15">
      <c r="A1357" s="619"/>
      <c r="B1357" s="19"/>
      <c r="C1357" s="19"/>
      <c r="D1357" s="19"/>
      <c r="E1357" s="19"/>
      <c r="F1357" s="19"/>
      <c r="G1357" s="19"/>
      <c r="H1357" s="19"/>
      <c r="I1357" s="19"/>
      <c r="J1357" s="19"/>
      <c r="K1357" s="19"/>
      <c r="L1357" s="19"/>
      <c r="M1357" s="19"/>
    </row>
    <row r="1358" spans="1:13" ht="15">
      <c r="A1358" s="619"/>
      <c r="B1358" s="19"/>
      <c r="C1358" s="19"/>
      <c r="D1358" s="19"/>
      <c r="E1358" s="19"/>
      <c r="F1358" s="19"/>
      <c r="G1358" s="19"/>
      <c r="H1358" s="19"/>
      <c r="I1358" s="19"/>
      <c r="J1358" s="19"/>
      <c r="K1358" s="19"/>
      <c r="L1358" s="19"/>
      <c r="M1358" s="19"/>
    </row>
    <row r="1359" spans="1:13" ht="15">
      <c r="A1359" s="619"/>
      <c r="B1359" s="19"/>
      <c r="C1359" s="19"/>
      <c r="D1359" s="19"/>
      <c r="E1359" s="19"/>
      <c r="F1359" s="19"/>
      <c r="G1359" s="19"/>
      <c r="H1359" s="19"/>
      <c r="I1359" s="19"/>
      <c r="J1359" s="19"/>
      <c r="K1359" s="19"/>
      <c r="L1359" s="19"/>
      <c r="M1359" s="19"/>
    </row>
    <row r="1360" spans="1:13" ht="15">
      <c r="A1360" s="619"/>
      <c r="B1360" s="19"/>
      <c r="C1360" s="19"/>
      <c r="D1360" s="19"/>
      <c r="E1360" s="19"/>
      <c r="F1360" s="19"/>
      <c r="G1360" s="19"/>
      <c r="H1360" s="19"/>
      <c r="I1360" s="19"/>
      <c r="J1360" s="19"/>
      <c r="K1360" s="19"/>
      <c r="L1360" s="19"/>
      <c r="M1360" s="19"/>
    </row>
    <row r="1361" spans="1:13" ht="15">
      <c r="A1361" s="619"/>
      <c r="B1361" s="19"/>
      <c r="C1361" s="19"/>
      <c r="D1361" s="19"/>
      <c r="E1361" s="19"/>
      <c r="F1361" s="19"/>
      <c r="G1361" s="19"/>
      <c r="H1361" s="19"/>
      <c r="I1361" s="19"/>
      <c r="J1361" s="19"/>
      <c r="K1361" s="19"/>
      <c r="L1361" s="19"/>
      <c r="M1361" s="19"/>
    </row>
    <row r="1362" spans="1:13" ht="15">
      <c r="A1362" s="619"/>
      <c r="B1362" s="19"/>
      <c r="C1362" s="19"/>
      <c r="D1362" s="19"/>
      <c r="E1362" s="19"/>
      <c r="F1362" s="19"/>
      <c r="G1362" s="19"/>
      <c r="H1362" s="19"/>
      <c r="I1362" s="19"/>
      <c r="J1362" s="19"/>
      <c r="K1362" s="19"/>
      <c r="L1362" s="19"/>
      <c r="M1362" s="19"/>
    </row>
    <row r="1363" spans="1:13" ht="15">
      <c r="A1363" s="619"/>
      <c r="B1363" s="19"/>
      <c r="C1363" s="19"/>
      <c r="D1363" s="19"/>
      <c r="E1363" s="19"/>
      <c r="F1363" s="19"/>
      <c r="G1363" s="19"/>
      <c r="H1363" s="19"/>
      <c r="I1363" s="19"/>
      <c r="J1363" s="19"/>
      <c r="K1363" s="19"/>
      <c r="L1363" s="19"/>
      <c r="M1363" s="19"/>
    </row>
    <row r="1364" spans="1:13" ht="15">
      <c r="A1364" s="619"/>
      <c r="B1364" s="19"/>
      <c r="C1364" s="19"/>
      <c r="D1364" s="19"/>
      <c r="E1364" s="19"/>
      <c r="F1364" s="19"/>
      <c r="G1364" s="19"/>
      <c r="H1364" s="19"/>
      <c r="I1364" s="19"/>
      <c r="J1364" s="19"/>
      <c r="K1364" s="19"/>
      <c r="L1364" s="19"/>
      <c r="M1364" s="19"/>
    </row>
    <row r="1365" spans="1:13" ht="15">
      <c r="A1365" s="619"/>
      <c r="B1365" s="19"/>
      <c r="C1365" s="19"/>
      <c r="D1365" s="19"/>
      <c r="E1365" s="19"/>
      <c r="F1365" s="19"/>
      <c r="G1365" s="19"/>
      <c r="H1365" s="19"/>
      <c r="I1365" s="19"/>
      <c r="J1365" s="19"/>
      <c r="K1365" s="19"/>
      <c r="L1365" s="19"/>
      <c r="M1365" s="19"/>
    </row>
    <row r="1366" spans="1:13" ht="15">
      <c r="A1366" s="619"/>
      <c r="B1366" s="19"/>
      <c r="C1366" s="19"/>
      <c r="D1366" s="19"/>
      <c r="E1366" s="19"/>
      <c r="F1366" s="19"/>
      <c r="G1366" s="19"/>
      <c r="H1366" s="19"/>
      <c r="I1366" s="19"/>
      <c r="J1366" s="19"/>
      <c r="K1366" s="19"/>
      <c r="L1366" s="19"/>
      <c r="M1366" s="19"/>
    </row>
    <row r="1367" spans="1:13" ht="15">
      <c r="A1367" s="619"/>
      <c r="B1367" s="19"/>
      <c r="C1367" s="19"/>
      <c r="D1367" s="19"/>
      <c r="E1367" s="19"/>
      <c r="F1367" s="19"/>
      <c r="G1367" s="19"/>
      <c r="H1367" s="19"/>
      <c r="I1367" s="19"/>
      <c r="J1367" s="19"/>
      <c r="K1367" s="19"/>
      <c r="L1367" s="19"/>
      <c r="M1367" s="19"/>
    </row>
    <row r="1368" spans="1:13" ht="15">
      <c r="A1368" s="619"/>
      <c r="B1368" s="19"/>
      <c r="C1368" s="19"/>
      <c r="D1368" s="19"/>
      <c r="E1368" s="19"/>
      <c r="F1368" s="19"/>
      <c r="G1368" s="19"/>
      <c r="H1368" s="19"/>
      <c r="I1368" s="19"/>
      <c r="J1368" s="19"/>
      <c r="K1368" s="19"/>
      <c r="L1368" s="19"/>
      <c r="M1368" s="19"/>
    </row>
    <row r="1369" spans="1:13" ht="15">
      <c r="A1369" s="619"/>
      <c r="B1369" s="19"/>
      <c r="C1369" s="19"/>
      <c r="D1369" s="19"/>
      <c r="E1369" s="19"/>
      <c r="F1369" s="19"/>
      <c r="G1369" s="19"/>
      <c r="H1369" s="19"/>
      <c r="I1369" s="19"/>
      <c r="J1369" s="19"/>
      <c r="K1369" s="19"/>
      <c r="L1369" s="19"/>
      <c r="M1369" s="19"/>
    </row>
    <row r="1370" spans="1:13" ht="15">
      <c r="A1370" s="619"/>
      <c r="B1370" s="19"/>
      <c r="C1370" s="19"/>
      <c r="D1370" s="19"/>
      <c r="E1370" s="19"/>
      <c r="F1370" s="19"/>
      <c r="G1370" s="19"/>
      <c r="H1370" s="19"/>
      <c r="I1370" s="19"/>
      <c r="J1370" s="19"/>
      <c r="K1370" s="19"/>
      <c r="L1370" s="19"/>
      <c r="M1370" s="19"/>
    </row>
    <row r="1371" spans="1:13" ht="15">
      <c r="A1371" s="619"/>
      <c r="B1371" s="19"/>
      <c r="C1371" s="19"/>
      <c r="D1371" s="19"/>
      <c r="E1371" s="19"/>
      <c r="F1371" s="19"/>
      <c r="G1371" s="19"/>
      <c r="H1371" s="19"/>
      <c r="I1371" s="19"/>
      <c r="J1371" s="19"/>
      <c r="K1371" s="19"/>
      <c r="L1371" s="19"/>
      <c r="M1371" s="19"/>
    </row>
    <row r="1372" spans="1:13" ht="15">
      <c r="A1372" s="619"/>
      <c r="B1372" s="19"/>
      <c r="C1372" s="19"/>
      <c r="D1372" s="19"/>
      <c r="E1372" s="19"/>
      <c r="F1372" s="19"/>
      <c r="G1372" s="19"/>
      <c r="H1372" s="19"/>
      <c r="I1372" s="19"/>
      <c r="J1372" s="19"/>
      <c r="K1372" s="19"/>
      <c r="L1372" s="19"/>
      <c r="M1372" s="19"/>
    </row>
    <row r="1373" spans="1:13" ht="15">
      <c r="A1373" s="619"/>
      <c r="B1373" s="19"/>
      <c r="C1373" s="19"/>
      <c r="D1373" s="19"/>
      <c r="E1373" s="19"/>
      <c r="F1373" s="19"/>
      <c r="G1373" s="19"/>
      <c r="H1373" s="19"/>
      <c r="I1373" s="19"/>
      <c r="J1373" s="19"/>
      <c r="K1373" s="19"/>
      <c r="L1373" s="19"/>
      <c r="M1373" s="19"/>
    </row>
    <row r="1374" spans="1:13" ht="15">
      <c r="A1374" s="619"/>
      <c r="B1374" s="19"/>
      <c r="C1374" s="19"/>
      <c r="D1374" s="19"/>
      <c r="E1374" s="19"/>
      <c r="F1374" s="19"/>
      <c r="G1374" s="19"/>
      <c r="H1374" s="19"/>
      <c r="I1374" s="19"/>
      <c r="J1374" s="19"/>
      <c r="K1374" s="19"/>
      <c r="L1374" s="19"/>
      <c r="M1374" s="19"/>
    </row>
    <row r="1375" spans="1:13" ht="15">
      <c r="A1375" s="619"/>
      <c r="B1375" s="19"/>
      <c r="C1375" s="19"/>
      <c r="D1375" s="19"/>
      <c r="E1375" s="19"/>
      <c r="F1375" s="19"/>
      <c r="G1375" s="19"/>
      <c r="H1375" s="19"/>
      <c r="I1375" s="19"/>
      <c r="J1375" s="19"/>
      <c r="K1375" s="19"/>
      <c r="L1375" s="19"/>
      <c r="M1375" s="19"/>
    </row>
    <row r="1376" spans="1:13" ht="15">
      <c r="A1376" s="619"/>
      <c r="B1376" s="19"/>
      <c r="C1376" s="19"/>
      <c r="D1376" s="19"/>
      <c r="E1376" s="19"/>
      <c r="F1376" s="19"/>
      <c r="G1376" s="19"/>
      <c r="H1376" s="19"/>
      <c r="I1376" s="19"/>
      <c r="J1376" s="19"/>
      <c r="K1376" s="19"/>
      <c r="L1376" s="19"/>
      <c r="M1376" s="19"/>
    </row>
    <row r="1377" spans="1:13" ht="15">
      <c r="A1377" s="619"/>
      <c r="B1377" s="19"/>
      <c r="C1377" s="19"/>
      <c r="D1377" s="19"/>
      <c r="E1377" s="19"/>
      <c r="F1377" s="19"/>
      <c r="G1377" s="19"/>
      <c r="H1377" s="19"/>
      <c r="I1377" s="19"/>
      <c r="J1377" s="19"/>
      <c r="K1377" s="19"/>
      <c r="L1377" s="19"/>
      <c r="M1377" s="19"/>
    </row>
    <row r="1378" spans="1:13" ht="15">
      <c r="A1378" s="619"/>
      <c r="B1378" s="19"/>
      <c r="C1378" s="19"/>
      <c r="D1378" s="19"/>
      <c r="E1378" s="19"/>
      <c r="F1378" s="19"/>
      <c r="G1378" s="19"/>
      <c r="H1378" s="19"/>
      <c r="I1378" s="19"/>
      <c r="J1378" s="19"/>
      <c r="K1378" s="19"/>
      <c r="L1378" s="19"/>
      <c r="M1378" s="19"/>
    </row>
    <row r="1379" spans="1:13" ht="15">
      <c r="A1379" s="619"/>
      <c r="B1379" s="19"/>
      <c r="C1379" s="19"/>
      <c r="D1379" s="19"/>
      <c r="E1379" s="19"/>
      <c r="F1379" s="19"/>
      <c r="G1379" s="19"/>
      <c r="H1379" s="19"/>
      <c r="I1379" s="19"/>
      <c r="J1379" s="19"/>
      <c r="K1379" s="19"/>
      <c r="L1379" s="19"/>
      <c r="M1379" s="19"/>
    </row>
    <row r="1380" spans="1:13" ht="15">
      <c r="A1380" s="619"/>
      <c r="B1380" s="19"/>
      <c r="C1380" s="19"/>
      <c r="D1380" s="19"/>
      <c r="E1380" s="19"/>
      <c r="F1380" s="19"/>
      <c r="G1380" s="19"/>
      <c r="H1380" s="19"/>
      <c r="I1380" s="19"/>
      <c r="J1380" s="19"/>
      <c r="K1380" s="19"/>
      <c r="L1380" s="19"/>
      <c r="M1380" s="19"/>
    </row>
    <row r="1381" spans="1:13" ht="15">
      <c r="A1381" s="619"/>
      <c r="B1381" s="19"/>
      <c r="C1381" s="19"/>
      <c r="D1381" s="19"/>
      <c r="E1381" s="19"/>
      <c r="F1381" s="19"/>
      <c r="G1381" s="19"/>
      <c r="H1381" s="19"/>
      <c r="I1381" s="19"/>
      <c r="J1381" s="19"/>
      <c r="K1381" s="19"/>
      <c r="L1381" s="19"/>
      <c r="M1381" s="19"/>
    </row>
    <row r="1382" spans="1:13" ht="15">
      <c r="A1382" s="619"/>
      <c r="B1382" s="19"/>
      <c r="C1382" s="19"/>
      <c r="D1382" s="19"/>
      <c r="E1382" s="19"/>
      <c r="F1382" s="19"/>
      <c r="G1382" s="19"/>
      <c r="H1382" s="19"/>
      <c r="I1382" s="19"/>
      <c r="J1382" s="19"/>
      <c r="K1382" s="19"/>
      <c r="L1382" s="19"/>
      <c r="M1382" s="19"/>
    </row>
    <row r="1383" spans="1:13" ht="15">
      <c r="A1383" s="619"/>
      <c r="B1383" s="19"/>
      <c r="C1383" s="19"/>
      <c r="D1383" s="19"/>
      <c r="E1383" s="19"/>
      <c r="F1383" s="19"/>
      <c r="G1383" s="19"/>
      <c r="H1383" s="19"/>
      <c r="I1383" s="19"/>
      <c r="J1383" s="19"/>
      <c r="K1383" s="19"/>
      <c r="L1383" s="19"/>
      <c r="M1383" s="19"/>
    </row>
    <row r="1384" spans="1:13" ht="15">
      <c r="A1384" s="619"/>
      <c r="B1384" s="19"/>
      <c r="C1384" s="19"/>
      <c r="D1384" s="19"/>
      <c r="E1384" s="19"/>
      <c r="F1384" s="19"/>
      <c r="G1384" s="19"/>
      <c r="H1384" s="19"/>
      <c r="I1384" s="19"/>
      <c r="J1384" s="19"/>
      <c r="K1384" s="19"/>
      <c r="L1384" s="19"/>
      <c r="M1384" s="19"/>
    </row>
    <row r="1385" spans="1:13" ht="15">
      <c r="A1385" s="619"/>
      <c r="B1385" s="19"/>
      <c r="C1385" s="19"/>
      <c r="D1385" s="19"/>
      <c r="E1385" s="19"/>
      <c r="F1385" s="19"/>
      <c r="G1385" s="19"/>
      <c r="H1385" s="19"/>
      <c r="I1385" s="19"/>
      <c r="J1385" s="19"/>
      <c r="K1385" s="19"/>
      <c r="L1385" s="19"/>
      <c r="M1385" s="19"/>
    </row>
    <row r="1386" spans="1:13" ht="15">
      <c r="A1386" s="619"/>
      <c r="B1386" s="19"/>
      <c r="C1386" s="19"/>
      <c r="D1386" s="19"/>
      <c r="E1386" s="19"/>
      <c r="F1386" s="19"/>
      <c r="G1386" s="19"/>
      <c r="H1386" s="19"/>
      <c r="I1386" s="19"/>
      <c r="J1386" s="19"/>
      <c r="K1386" s="19"/>
      <c r="L1386" s="19"/>
      <c r="M1386" s="19"/>
    </row>
    <row r="1387" spans="1:13" ht="15">
      <c r="A1387" s="619"/>
      <c r="B1387" s="19"/>
      <c r="C1387" s="19"/>
      <c r="D1387" s="19"/>
      <c r="E1387" s="19"/>
      <c r="F1387" s="19"/>
      <c r="G1387" s="19"/>
      <c r="H1387" s="19"/>
      <c r="I1387" s="19"/>
      <c r="J1387" s="19"/>
      <c r="K1387" s="19"/>
      <c r="L1387" s="19"/>
      <c r="M1387" s="19"/>
    </row>
    <row r="1388" spans="1:13" ht="15">
      <c r="A1388" s="619"/>
      <c r="B1388" s="19"/>
      <c r="C1388" s="19"/>
      <c r="D1388" s="19"/>
      <c r="E1388" s="19"/>
      <c r="F1388" s="19"/>
      <c r="G1388" s="19"/>
      <c r="H1388" s="19"/>
      <c r="I1388" s="19"/>
      <c r="J1388" s="19"/>
      <c r="K1388" s="19"/>
      <c r="L1388" s="19"/>
      <c r="M1388" s="19"/>
    </row>
    <row r="1389" spans="1:13" ht="15">
      <c r="A1389" s="619"/>
      <c r="B1389" s="19"/>
      <c r="C1389" s="19"/>
      <c r="D1389" s="19"/>
      <c r="E1389" s="19"/>
      <c r="F1389" s="19"/>
      <c r="G1389" s="19"/>
      <c r="H1389" s="19"/>
      <c r="I1389" s="19"/>
      <c r="J1389" s="19"/>
      <c r="K1389" s="19"/>
      <c r="L1389" s="19"/>
      <c r="M1389" s="19"/>
    </row>
    <row r="1390" spans="1:13" ht="15">
      <c r="A1390" s="619"/>
      <c r="B1390" s="19"/>
      <c r="C1390" s="19"/>
      <c r="D1390" s="19"/>
      <c r="E1390" s="19"/>
      <c r="F1390" s="19"/>
      <c r="G1390" s="19"/>
      <c r="H1390" s="19"/>
      <c r="I1390" s="19"/>
      <c r="J1390" s="19"/>
      <c r="K1390" s="19"/>
      <c r="L1390" s="19"/>
      <c r="M1390" s="19"/>
    </row>
    <row r="1391" spans="1:13" ht="15">
      <c r="A1391" s="619"/>
      <c r="B1391" s="19"/>
      <c r="C1391" s="19"/>
      <c r="D1391" s="19"/>
      <c r="E1391" s="19"/>
      <c r="F1391" s="19"/>
      <c r="G1391" s="19"/>
      <c r="H1391" s="19"/>
      <c r="I1391" s="19"/>
      <c r="J1391" s="19"/>
      <c r="K1391" s="19"/>
      <c r="L1391" s="19"/>
      <c r="M1391" s="19"/>
    </row>
    <row r="1392" spans="1:13" ht="15">
      <c r="A1392" s="619"/>
      <c r="B1392" s="19"/>
      <c r="C1392" s="19"/>
      <c r="D1392" s="19"/>
      <c r="E1392" s="19"/>
      <c r="F1392" s="19"/>
      <c r="G1392" s="19"/>
      <c r="H1392" s="19"/>
      <c r="I1392" s="19"/>
      <c r="J1392" s="19"/>
      <c r="K1392" s="19"/>
      <c r="L1392" s="19"/>
      <c r="M1392" s="19"/>
    </row>
    <row r="1393" spans="1:13" ht="15">
      <c r="A1393" s="619"/>
      <c r="B1393" s="19"/>
      <c r="C1393" s="19"/>
      <c r="D1393" s="19"/>
      <c r="E1393" s="19"/>
      <c r="F1393" s="19"/>
      <c r="G1393" s="19"/>
      <c r="H1393" s="19"/>
      <c r="I1393" s="19"/>
      <c r="J1393" s="19"/>
      <c r="K1393" s="19"/>
      <c r="L1393" s="19"/>
      <c r="M1393" s="19"/>
    </row>
    <row r="1394" spans="1:13" ht="15">
      <c r="A1394" s="619"/>
      <c r="B1394" s="19"/>
      <c r="C1394" s="19"/>
      <c r="D1394" s="19"/>
      <c r="E1394" s="19"/>
      <c r="F1394" s="19"/>
      <c r="G1394" s="19"/>
      <c r="H1394" s="19"/>
      <c r="I1394" s="19"/>
      <c r="J1394" s="19"/>
      <c r="K1394" s="19"/>
      <c r="L1394" s="19"/>
      <c r="M1394" s="19"/>
    </row>
    <row r="1395" spans="1:13" ht="15">
      <c r="A1395" s="619"/>
      <c r="B1395" s="19"/>
      <c r="C1395" s="19"/>
      <c r="D1395" s="19"/>
      <c r="E1395" s="19"/>
      <c r="F1395" s="19"/>
      <c r="G1395" s="19"/>
      <c r="H1395" s="19"/>
      <c r="I1395" s="19"/>
      <c r="J1395" s="19"/>
      <c r="K1395" s="19"/>
      <c r="L1395" s="19"/>
      <c r="M1395" s="19"/>
    </row>
    <row r="1396" spans="1:13" ht="15">
      <c r="A1396" s="619"/>
      <c r="B1396" s="19"/>
      <c r="C1396" s="19"/>
      <c r="D1396" s="19"/>
      <c r="E1396" s="19"/>
      <c r="F1396" s="19"/>
      <c r="G1396" s="19"/>
      <c r="H1396" s="19"/>
      <c r="I1396" s="19"/>
      <c r="J1396" s="19"/>
      <c r="K1396" s="19"/>
      <c r="L1396" s="19"/>
      <c r="M1396" s="19"/>
    </row>
    <row r="1397" spans="1:13" ht="15">
      <c r="A1397" s="619"/>
      <c r="B1397" s="19"/>
      <c r="C1397" s="19"/>
      <c r="D1397" s="19"/>
      <c r="E1397" s="19"/>
      <c r="F1397" s="19"/>
      <c r="G1397" s="19"/>
      <c r="H1397" s="19"/>
      <c r="I1397" s="19"/>
      <c r="J1397" s="19"/>
      <c r="K1397" s="19"/>
      <c r="L1397" s="19"/>
      <c r="M1397" s="19"/>
    </row>
    <row r="1398" spans="1:13" ht="15">
      <c r="A1398" s="619"/>
      <c r="B1398" s="19"/>
      <c r="C1398" s="19"/>
      <c r="D1398" s="19"/>
      <c r="E1398" s="19"/>
      <c r="F1398" s="19"/>
      <c r="G1398" s="19"/>
      <c r="H1398" s="19"/>
      <c r="I1398" s="19"/>
      <c r="J1398" s="19"/>
      <c r="K1398" s="19"/>
      <c r="L1398" s="19"/>
      <c r="M1398" s="19"/>
    </row>
    <row r="1399" spans="1:13" ht="15">
      <c r="A1399" s="619"/>
      <c r="B1399" s="19"/>
      <c r="C1399" s="19"/>
      <c r="D1399" s="19"/>
      <c r="E1399" s="19"/>
      <c r="F1399" s="19"/>
      <c r="G1399" s="19"/>
      <c r="H1399" s="19"/>
      <c r="I1399" s="19"/>
      <c r="J1399" s="19"/>
      <c r="K1399" s="19"/>
      <c r="L1399" s="19"/>
      <c r="M1399" s="19"/>
    </row>
    <row r="1400" spans="1:13" ht="15">
      <c r="A1400" s="619"/>
      <c r="B1400" s="19"/>
      <c r="C1400" s="19"/>
      <c r="D1400" s="19"/>
      <c r="E1400" s="19"/>
      <c r="F1400" s="19"/>
      <c r="G1400" s="19"/>
      <c r="H1400" s="19"/>
      <c r="I1400" s="19"/>
      <c r="J1400" s="19"/>
      <c r="K1400" s="19"/>
      <c r="L1400" s="19"/>
      <c r="M1400" s="19"/>
    </row>
    <row r="1401" spans="1:13" ht="15">
      <c r="A1401" s="619"/>
      <c r="B1401" s="19"/>
      <c r="C1401" s="19"/>
      <c r="D1401" s="19"/>
      <c r="E1401" s="19"/>
      <c r="F1401" s="19"/>
      <c r="G1401" s="19"/>
      <c r="H1401" s="19"/>
      <c r="I1401" s="19"/>
      <c r="J1401" s="19"/>
      <c r="K1401" s="19"/>
      <c r="L1401" s="19"/>
      <c r="M1401" s="19"/>
    </row>
    <row r="1402" spans="1:13" ht="15">
      <c r="A1402" s="619"/>
      <c r="B1402" s="19"/>
      <c r="C1402" s="19"/>
      <c r="D1402" s="19"/>
      <c r="E1402" s="19"/>
      <c r="F1402" s="19"/>
      <c r="G1402" s="19"/>
      <c r="H1402" s="19"/>
      <c r="I1402" s="19"/>
      <c r="J1402" s="19"/>
      <c r="K1402" s="19"/>
      <c r="L1402" s="19"/>
      <c r="M1402" s="19"/>
    </row>
    <row r="1403" spans="1:13" ht="15">
      <c r="A1403" s="619"/>
      <c r="B1403" s="19"/>
      <c r="C1403" s="19"/>
      <c r="D1403" s="19"/>
      <c r="E1403" s="19"/>
      <c r="F1403" s="19"/>
      <c r="G1403" s="19"/>
      <c r="H1403" s="19"/>
      <c r="I1403" s="19"/>
      <c r="J1403" s="19"/>
      <c r="K1403" s="19"/>
      <c r="L1403" s="19"/>
      <c r="M1403" s="19"/>
    </row>
    <row r="1404" spans="1:13" ht="15">
      <c r="A1404" s="619"/>
      <c r="B1404" s="19"/>
      <c r="C1404" s="19"/>
      <c r="D1404" s="19"/>
      <c r="E1404" s="19"/>
      <c r="F1404" s="19"/>
      <c r="G1404" s="19"/>
      <c r="H1404" s="19"/>
      <c r="I1404" s="19"/>
      <c r="J1404" s="19"/>
      <c r="K1404" s="19"/>
      <c r="L1404" s="19"/>
      <c r="M1404" s="19"/>
    </row>
    <row r="1405" spans="1:13" ht="15">
      <c r="A1405" s="619"/>
      <c r="B1405" s="19"/>
      <c r="C1405" s="19"/>
      <c r="D1405" s="19"/>
      <c r="E1405" s="19"/>
      <c r="F1405" s="19"/>
      <c r="G1405" s="19"/>
      <c r="H1405" s="19"/>
      <c r="I1405" s="19"/>
      <c r="J1405" s="19"/>
      <c r="K1405" s="19"/>
      <c r="L1405" s="19"/>
      <c r="M1405" s="19"/>
    </row>
    <row r="1406" spans="1:13" ht="15">
      <c r="A1406" s="619"/>
      <c r="B1406" s="19"/>
      <c r="C1406" s="19"/>
      <c r="D1406" s="19"/>
      <c r="E1406" s="19"/>
      <c r="F1406" s="19"/>
      <c r="G1406" s="19"/>
      <c r="H1406" s="19"/>
      <c r="I1406" s="19"/>
      <c r="J1406" s="19"/>
      <c r="K1406" s="19"/>
      <c r="L1406" s="19"/>
      <c r="M1406" s="19"/>
    </row>
    <row r="1407" spans="1:13" ht="15">
      <c r="A1407" s="619"/>
      <c r="B1407" s="19"/>
      <c r="C1407" s="19"/>
      <c r="D1407" s="19"/>
      <c r="E1407" s="19"/>
      <c r="F1407" s="19"/>
      <c r="G1407" s="19"/>
      <c r="H1407" s="19"/>
      <c r="I1407" s="19"/>
      <c r="J1407" s="19"/>
      <c r="K1407" s="19"/>
      <c r="L1407" s="19"/>
      <c r="M1407" s="19"/>
    </row>
    <row r="1408" spans="1:13" ht="15">
      <c r="A1408" s="619"/>
      <c r="B1408" s="19"/>
      <c r="C1408" s="19"/>
      <c r="D1408" s="19"/>
      <c r="E1408" s="19"/>
      <c r="F1408" s="19"/>
      <c r="G1408" s="19"/>
      <c r="H1408" s="19"/>
      <c r="I1408" s="19"/>
      <c r="J1408" s="19"/>
      <c r="K1408" s="19"/>
      <c r="L1408" s="19"/>
      <c r="M1408" s="19"/>
    </row>
    <row r="1409" spans="1:13" ht="15">
      <c r="A1409" s="619"/>
      <c r="B1409" s="19"/>
      <c r="C1409" s="19"/>
      <c r="D1409" s="19"/>
      <c r="E1409" s="19"/>
      <c r="F1409" s="19"/>
      <c r="G1409" s="19"/>
      <c r="H1409" s="19"/>
      <c r="I1409" s="19"/>
      <c r="J1409" s="19"/>
      <c r="K1409" s="19"/>
      <c r="L1409" s="19"/>
      <c r="M1409" s="19"/>
    </row>
    <row r="1410" spans="1:13" ht="15">
      <c r="A1410" s="619"/>
      <c r="B1410" s="19"/>
      <c r="C1410" s="19"/>
      <c r="D1410" s="19"/>
      <c r="E1410" s="19"/>
      <c r="F1410" s="19"/>
      <c r="G1410" s="19"/>
      <c r="H1410" s="19"/>
      <c r="I1410" s="19"/>
      <c r="J1410" s="19"/>
      <c r="K1410" s="19"/>
      <c r="L1410" s="19"/>
      <c r="M1410" s="19"/>
    </row>
    <row r="1411" spans="1:13" ht="15">
      <c r="A1411" s="619"/>
      <c r="B1411" s="19"/>
      <c r="C1411" s="19"/>
      <c r="D1411" s="19"/>
      <c r="E1411" s="19"/>
      <c r="F1411" s="19"/>
      <c r="G1411" s="19"/>
      <c r="H1411" s="19"/>
      <c r="I1411" s="19"/>
      <c r="J1411" s="19"/>
      <c r="K1411" s="19"/>
      <c r="L1411" s="19"/>
      <c r="M1411" s="19"/>
    </row>
    <row r="1412" spans="1:13" ht="15">
      <c r="A1412" s="619"/>
      <c r="B1412" s="19"/>
      <c r="C1412" s="19"/>
      <c r="D1412" s="19"/>
      <c r="E1412" s="19"/>
      <c r="F1412" s="19"/>
      <c r="G1412" s="19"/>
      <c r="H1412" s="19"/>
      <c r="I1412" s="19"/>
      <c r="J1412" s="19"/>
      <c r="K1412" s="19"/>
      <c r="L1412" s="19"/>
      <c r="M1412" s="19"/>
    </row>
    <row r="1413" spans="1:13" ht="15">
      <c r="A1413" s="619"/>
      <c r="B1413" s="19"/>
      <c r="C1413" s="19"/>
      <c r="D1413" s="19"/>
      <c r="E1413" s="19"/>
      <c r="F1413" s="19"/>
      <c r="G1413" s="19"/>
      <c r="H1413" s="19"/>
      <c r="I1413" s="19"/>
      <c r="J1413" s="19"/>
      <c r="K1413" s="19"/>
      <c r="L1413" s="19"/>
      <c r="M1413" s="19"/>
    </row>
    <row r="1414" spans="1:13" ht="15">
      <c r="A1414" s="619"/>
      <c r="B1414" s="19"/>
      <c r="C1414" s="19"/>
      <c r="D1414" s="19"/>
      <c r="E1414" s="19"/>
      <c r="F1414" s="19"/>
      <c r="G1414" s="19"/>
      <c r="H1414" s="19"/>
      <c r="I1414" s="19"/>
      <c r="J1414" s="19"/>
      <c r="K1414" s="19"/>
      <c r="L1414" s="19"/>
      <c r="M1414" s="19"/>
    </row>
    <row r="1415" spans="1:13" ht="15">
      <c r="A1415" s="619"/>
      <c r="B1415" s="19"/>
      <c r="C1415" s="19"/>
      <c r="D1415" s="19"/>
      <c r="E1415" s="19"/>
      <c r="F1415" s="19"/>
      <c r="G1415" s="19"/>
      <c r="H1415" s="19"/>
      <c r="I1415" s="19"/>
      <c r="J1415" s="19"/>
      <c r="K1415" s="19"/>
      <c r="L1415" s="19"/>
      <c r="M1415" s="19"/>
    </row>
    <row r="1416" spans="1:13" ht="15">
      <c r="A1416" s="619"/>
      <c r="B1416" s="19"/>
      <c r="C1416" s="19"/>
      <c r="D1416" s="19"/>
      <c r="E1416" s="19"/>
      <c r="F1416" s="19"/>
      <c r="G1416" s="19"/>
      <c r="H1416" s="19"/>
      <c r="I1416" s="19"/>
      <c r="J1416" s="19"/>
      <c r="K1416" s="19"/>
      <c r="L1416" s="19"/>
      <c r="M1416" s="19"/>
    </row>
    <row r="1417" spans="1:13" ht="15">
      <c r="A1417" s="619"/>
      <c r="B1417" s="19"/>
      <c r="C1417" s="19"/>
      <c r="D1417" s="19"/>
      <c r="E1417" s="19"/>
      <c r="F1417" s="19"/>
      <c r="G1417" s="19"/>
      <c r="H1417" s="19"/>
      <c r="I1417" s="19"/>
      <c r="J1417" s="19"/>
      <c r="K1417" s="19"/>
      <c r="L1417" s="19"/>
      <c r="M1417" s="19"/>
    </row>
    <row r="1418" spans="1:13" ht="15">
      <c r="A1418" s="619"/>
      <c r="B1418" s="19"/>
      <c r="C1418" s="19"/>
      <c r="D1418" s="19"/>
      <c r="E1418" s="19"/>
      <c r="F1418" s="19"/>
      <c r="G1418" s="19"/>
      <c r="H1418" s="19"/>
      <c r="I1418" s="19"/>
      <c r="J1418" s="19"/>
      <c r="K1418" s="19"/>
      <c r="L1418" s="19"/>
      <c r="M1418" s="19"/>
    </row>
    <row r="1419" spans="1:13" ht="15">
      <c r="A1419" s="619"/>
      <c r="B1419" s="19"/>
      <c r="C1419" s="19"/>
      <c r="D1419" s="19"/>
      <c r="E1419" s="19"/>
      <c r="F1419" s="19"/>
      <c r="G1419" s="19"/>
      <c r="H1419" s="19"/>
      <c r="I1419" s="19"/>
      <c r="J1419" s="19"/>
      <c r="K1419" s="19"/>
      <c r="L1419" s="19"/>
      <c r="M1419" s="19"/>
    </row>
    <row r="1420" spans="1:13" ht="15">
      <c r="A1420" s="619"/>
      <c r="B1420" s="19"/>
      <c r="C1420" s="19"/>
      <c r="D1420" s="19"/>
      <c r="E1420" s="19"/>
      <c r="F1420" s="19"/>
      <c r="G1420" s="19"/>
      <c r="H1420" s="19"/>
      <c r="I1420" s="19"/>
      <c r="J1420" s="19"/>
      <c r="K1420" s="19"/>
      <c r="L1420" s="19"/>
      <c r="M1420" s="19"/>
    </row>
    <row r="1421" spans="1:13" ht="15">
      <c r="A1421" s="619"/>
      <c r="B1421" s="19"/>
      <c r="C1421" s="19"/>
      <c r="D1421" s="19"/>
      <c r="E1421" s="19"/>
      <c r="F1421" s="19"/>
      <c r="G1421" s="19"/>
      <c r="H1421" s="19"/>
      <c r="I1421" s="19"/>
      <c r="J1421" s="19"/>
      <c r="K1421" s="19"/>
      <c r="L1421" s="19"/>
      <c r="M1421" s="19"/>
    </row>
    <row r="1422" spans="1:13" ht="15">
      <c r="A1422" s="619"/>
      <c r="B1422" s="19"/>
      <c r="C1422" s="19"/>
      <c r="D1422" s="19"/>
      <c r="E1422" s="19"/>
      <c r="F1422" s="19"/>
      <c r="G1422" s="19"/>
      <c r="H1422" s="19"/>
      <c r="I1422" s="19"/>
      <c r="J1422" s="19"/>
      <c r="K1422" s="19"/>
      <c r="L1422" s="19"/>
      <c r="M1422" s="19"/>
    </row>
    <row r="1423" spans="1:13" ht="15">
      <c r="A1423" s="619"/>
      <c r="B1423" s="19"/>
      <c r="C1423" s="19"/>
      <c r="D1423" s="19"/>
      <c r="E1423" s="19"/>
      <c r="F1423" s="19"/>
      <c r="G1423" s="19"/>
      <c r="H1423" s="19"/>
      <c r="I1423" s="19"/>
      <c r="J1423" s="19"/>
      <c r="K1423" s="19"/>
      <c r="L1423" s="19"/>
      <c r="M1423" s="19"/>
    </row>
    <row r="1424" spans="1:13" ht="15">
      <c r="A1424" s="619"/>
      <c r="B1424" s="19"/>
      <c r="C1424" s="19"/>
      <c r="D1424" s="19"/>
      <c r="E1424" s="19"/>
      <c r="F1424" s="19"/>
      <c r="G1424" s="19"/>
      <c r="H1424" s="19"/>
      <c r="I1424" s="19"/>
      <c r="J1424" s="19"/>
      <c r="K1424" s="19"/>
      <c r="L1424" s="19"/>
      <c r="M1424" s="19"/>
    </row>
    <row r="1425" spans="1:13" ht="15">
      <c r="A1425" s="619"/>
      <c r="B1425" s="19"/>
      <c r="C1425" s="19"/>
      <c r="D1425" s="19"/>
      <c r="E1425" s="19"/>
      <c r="F1425" s="19"/>
      <c r="G1425" s="19"/>
      <c r="H1425" s="19"/>
      <c r="I1425" s="19"/>
      <c r="J1425" s="19"/>
      <c r="K1425" s="19"/>
      <c r="L1425" s="19"/>
      <c r="M1425" s="19"/>
    </row>
    <row r="1426" spans="1:13" ht="15">
      <c r="A1426" s="619"/>
      <c r="B1426" s="19"/>
      <c r="C1426" s="19"/>
      <c r="D1426" s="19"/>
      <c r="E1426" s="19"/>
      <c r="F1426" s="19"/>
      <c r="G1426" s="19"/>
      <c r="H1426" s="19"/>
      <c r="I1426" s="19"/>
      <c r="J1426" s="19"/>
      <c r="K1426" s="19"/>
      <c r="L1426" s="19"/>
      <c r="M1426" s="19"/>
    </row>
    <row r="1427" spans="1:13" ht="15">
      <c r="A1427" s="619"/>
      <c r="B1427" s="19"/>
      <c r="C1427" s="19"/>
      <c r="D1427" s="19"/>
      <c r="E1427" s="19"/>
      <c r="F1427" s="19"/>
      <c r="G1427" s="19"/>
      <c r="H1427" s="19"/>
      <c r="I1427" s="19"/>
      <c r="J1427" s="19"/>
      <c r="K1427" s="19"/>
      <c r="L1427" s="19"/>
      <c r="M1427" s="19"/>
    </row>
    <row r="1428" spans="1:13" ht="15">
      <c r="A1428" s="619"/>
      <c r="B1428" s="19"/>
      <c r="C1428" s="19"/>
      <c r="D1428" s="19"/>
      <c r="E1428" s="19"/>
      <c r="F1428" s="19"/>
      <c r="G1428" s="19"/>
      <c r="H1428" s="19"/>
      <c r="I1428" s="19"/>
      <c r="J1428" s="19"/>
      <c r="K1428" s="19"/>
      <c r="L1428" s="19"/>
      <c r="M1428" s="19"/>
    </row>
    <row r="1429" spans="1:13" ht="15">
      <c r="A1429" s="619"/>
      <c r="B1429" s="19"/>
      <c r="C1429" s="19"/>
      <c r="D1429" s="19"/>
      <c r="E1429" s="19"/>
      <c r="F1429" s="19"/>
      <c r="G1429" s="19"/>
      <c r="H1429" s="19"/>
      <c r="I1429" s="19"/>
      <c r="J1429" s="19"/>
      <c r="K1429" s="19"/>
      <c r="L1429" s="19"/>
      <c r="M1429" s="19"/>
    </row>
    <row r="1430" spans="1:13" ht="15">
      <c r="A1430" s="619"/>
      <c r="B1430" s="19"/>
      <c r="C1430" s="19"/>
      <c r="D1430" s="19"/>
      <c r="E1430" s="19"/>
      <c r="F1430" s="19"/>
      <c r="G1430" s="19"/>
      <c r="H1430" s="19"/>
      <c r="I1430" s="19"/>
      <c r="J1430" s="19"/>
      <c r="K1430" s="19"/>
      <c r="L1430" s="19"/>
      <c r="M1430" s="19"/>
    </row>
    <row r="1431" spans="1:13" ht="15">
      <c r="A1431" s="619"/>
      <c r="B1431" s="19"/>
      <c r="C1431" s="19"/>
      <c r="D1431" s="19"/>
      <c r="E1431" s="19"/>
      <c r="F1431" s="19"/>
      <c r="G1431" s="19"/>
      <c r="H1431" s="19"/>
      <c r="I1431" s="19"/>
      <c r="J1431" s="19"/>
      <c r="K1431" s="19"/>
      <c r="L1431" s="19"/>
      <c r="M1431" s="19"/>
    </row>
    <row r="1432" spans="1:13" ht="15">
      <c r="A1432" s="619"/>
      <c r="B1432" s="19"/>
      <c r="C1432" s="19"/>
      <c r="D1432" s="19"/>
      <c r="E1432" s="19"/>
      <c r="F1432" s="19"/>
      <c r="G1432" s="19"/>
      <c r="H1432" s="19"/>
      <c r="I1432" s="19"/>
      <c r="J1432" s="19"/>
      <c r="K1432" s="19"/>
      <c r="L1432" s="19"/>
      <c r="M1432" s="19"/>
    </row>
    <row r="1433" spans="1:13" ht="15">
      <c r="A1433" s="619"/>
      <c r="B1433" s="19"/>
      <c r="C1433" s="19"/>
      <c r="D1433" s="19"/>
      <c r="E1433" s="19"/>
      <c r="F1433" s="19"/>
      <c r="G1433" s="19"/>
      <c r="H1433" s="19"/>
      <c r="I1433" s="19"/>
      <c r="J1433" s="19"/>
      <c r="K1433" s="19"/>
      <c r="L1433" s="19"/>
      <c r="M1433" s="19"/>
    </row>
    <row r="1434" spans="1:13" ht="15">
      <c r="A1434" s="619"/>
      <c r="B1434" s="19"/>
      <c r="C1434" s="19"/>
      <c r="D1434" s="19"/>
      <c r="E1434" s="19"/>
      <c r="F1434" s="19"/>
      <c r="G1434" s="19"/>
      <c r="H1434" s="19"/>
      <c r="I1434" s="19"/>
      <c r="J1434" s="19"/>
      <c r="K1434" s="19"/>
      <c r="L1434" s="19"/>
      <c r="M1434" s="19"/>
    </row>
    <row r="1435" spans="1:13" ht="15">
      <c r="A1435" s="619"/>
      <c r="B1435" s="19"/>
      <c r="C1435" s="19"/>
      <c r="D1435" s="19"/>
      <c r="E1435" s="19"/>
      <c r="F1435" s="19"/>
      <c r="G1435" s="19"/>
      <c r="H1435" s="19"/>
      <c r="I1435" s="19"/>
      <c r="J1435" s="19"/>
      <c r="K1435" s="19"/>
      <c r="L1435" s="19"/>
      <c r="M1435" s="19"/>
    </row>
    <row r="1436" spans="1:13" ht="15">
      <c r="A1436" s="619"/>
      <c r="B1436" s="19"/>
      <c r="C1436" s="19"/>
      <c r="D1436" s="19"/>
      <c r="E1436" s="19"/>
      <c r="F1436" s="19"/>
      <c r="G1436" s="19"/>
      <c r="H1436" s="19"/>
      <c r="I1436" s="19"/>
      <c r="J1436" s="19"/>
      <c r="K1436" s="19"/>
      <c r="L1436" s="19"/>
      <c r="M1436" s="19"/>
    </row>
    <row r="1437" spans="1:13" ht="15">
      <c r="A1437" s="619"/>
      <c r="B1437" s="19"/>
      <c r="C1437" s="19"/>
      <c r="D1437" s="19"/>
      <c r="E1437" s="19"/>
      <c r="F1437" s="19"/>
      <c r="G1437" s="19"/>
      <c r="H1437" s="19"/>
      <c r="I1437" s="19"/>
      <c r="J1437" s="19"/>
      <c r="K1437" s="19"/>
      <c r="L1437" s="19"/>
      <c r="M1437" s="19"/>
    </row>
    <row r="1438" spans="1:13" ht="15">
      <c r="A1438" s="619"/>
      <c r="B1438" s="19"/>
      <c r="C1438" s="19"/>
      <c r="D1438" s="19"/>
      <c r="E1438" s="19"/>
      <c r="F1438" s="19"/>
      <c r="G1438" s="19"/>
      <c r="H1438" s="19"/>
      <c r="I1438" s="19"/>
      <c r="J1438" s="19"/>
      <c r="K1438" s="19"/>
      <c r="L1438" s="19"/>
      <c r="M1438" s="19"/>
    </row>
    <row r="1439" spans="1:13" ht="15">
      <c r="A1439" s="619"/>
      <c r="B1439" s="19"/>
      <c r="C1439" s="19"/>
      <c r="D1439" s="19"/>
      <c r="E1439" s="19"/>
      <c r="F1439" s="19"/>
      <c r="G1439" s="19"/>
      <c r="H1439" s="19"/>
      <c r="I1439" s="19"/>
      <c r="J1439" s="19"/>
      <c r="K1439" s="19"/>
      <c r="L1439" s="19"/>
      <c r="M1439" s="19"/>
    </row>
    <row r="1440" spans="1:13" ht="15">
      <c r="A1440" s="619"/>
      <c r="B1440" s="19"/>
      <c r="C1440" s="19"/>
      <c r="D1440" s="19"/>
      <c r="E1440" s="19"/>
      <c r="F1440" s="19"/>
      <c r="G1440" s="19"/>
      <c r="H1440" s="19"/>
      <c r="I1440" s="19"/>
      <c r="J1440" s="19"/>
      <c r="K1440" s="19"/>
      <c r="L1440" s="19"/>
      <c r="M1440" s="19"/>
    </row>
    <row r="1441" spans="1:13" ht="15">
      <c r="A1441" s="619"/>
      <c r="B1441" s="19"/>
      <c r="C1441" s="19"/>
      <c r="D1441" s="19"/>
      <c r="E1441" s="19"/>
      <c r="F1441" s="19"/>
      <c r="G1441" s="19"/>
      <c r="H1441" s="19"/>
      <c r="I1441" s="19"/>
      <c r="J1441" s="19"/>
      <c r="K1441" s="19"/>
      <c r="L1441" s="19"/>
      <c r="M1441" s="19"/>
    </row>
    <row r="1442" spans="1:13" ht="15">
      <c r="A1442" s="619"/>
      <c r="B1442" s="19"/>
      <c r="C1442" s="19"/>
      <c r="D1442" s="19"/>
      <c r="E1442" s="19"/>
      <c r="F1442" s="19"/>
      <c r="G1442" s="19"/>
      <c r="H1442" s="19"/>
      <c r="I1442" s="19"/>
      <c r="J1442" s="19"/>
      <c r="K1442" s="19"/>
      <c r="L1442" s="19"/>
      <c r="M1442" s="19"/>
    </row>
    <row r="1443" spans="1:13" ht="15">
      <c r="A1443" s="619"/>
      <c r="B1443" s="19"/>
      <c r="C1443" s="19"/>
      <c r="D1443" s="19"/>
      <c r="E1443" s="19"/>
      <c r="F1443" s="19"/>
      <c r="G1443" s="19"/>
      <c r="H1443" s="19"/>
      <c r="I1443" s="19"/>
      <c r="J1443" s="19"/>
      <c r="K1443" s="19"/>
      <c r="L1443" s="19"/>
      <c r="M1443" s="19"/>
    </row>
    <row r="1444" spans="1:13" ht="15">
      <c r="A1444" s="619"/>
      <c r="B1444" s="19"/>
      <c r="C1444" s="19"/>
      <c r="D1444" s="19"/>
      <c r="E1444" s="19"/>
      <c r="F1444" s="19"/>
      <c r="G1444" s="19"/>
      <c r="H1444" s="19"/>
      <c r="I1444" s="19"/>
      <c r="J1444" s="19"/>
      <c r="K1444" s="19"/>
      <c r="L1444" s="19"/>
      <c r="M1444" s="19"/>
    </row>
    <row r="1445" spans="1:13" ht="15">
      <c r="A1445" s="619"/>
      <c r="B1445" s="19"/>
      <c r="C1445" s="19"/>
      <c r="D1445" s="19"/>
      <c r="E1445" s="19"/>
      <c r="F1445" s="19"/>
      <c r="G1445" s="19"/>
      <c r="H1445" s="19"/>
      <c r="I1445" s="19"/>
      <c r="J1445" s="19"/>
      <c r="K1445" s="19"/>
      <c r="L1445" s="19"/>
      <c r="M1445" s="19"/>
    </row>
    <row r="1446" spans="1:13" ht="15">
      <c r="A1446" s="619"/>
      <c r="B1446" s="19"/>
      <c r="C1446" s="19"/>
      <c r="D1446" s="19"/>
      <c r="E1446" s="19"/>
      <c r="F1446" s="19"/>
      <c r="G1446" s="19"/>
      <c r="H1446" s="19"/>
      <c r="I1446" s="19"/>
      <c r="J1446" s="19"/>
      <c r="K1446" s="19"/>
      <c r="L1446" s="19"/>
      <c r="M1446" s="19"/>
    </row>
    <row r="1447" spans="1:13" ht="15">
      <c r="A1447" s="619"/>
      <c r="B1447" s="19"/>
      <c r="C1447" s="19"/>
      <c r="D1447" s="19"/>
      <c r="E1447" s="19"/>
      <c r="F1447" s="19"/>
      <c r="G1447" s="19"/>
      <c r="H1447" s="19"/>
      <c r="I1447" s="19"/>
      <c r="J1447" s="19"/>
      <c r="K1447" s="19"/>
      <c r="L1447" s="19"/>
      <c r="M1447" s="19"/>
    </row>
    <row r="1448" spans="1:13" ht="15">
      <c r="A1448" s="619"/>
      <c r="B1448" s="19"/>
      <c r="C1448" s="19"/>
      <c r="D1448" s="19"/>
      <c r="E1448" s="19"/>
      <c r="F1448" s="19"/>
      <c r="G1448" s="19"/>
      <c r="H1448" s="19"/>
      <c r="I1448" s="19"/>
      <c r="J1448" s="19"/>
      <c r="K1448" s="19"/>
      <c r="L1448" s="19"/>
      <c r="M1448" s="19"/>
    </row>
    <row r="1449" spans="1:13" ht="15">
      <c r="A1449" s="619"/>
      <c r="B1449" s="19"/>
      <c r="C1449" s="19"/>
      <c r="D1449" s="19"/>
      <c r="E1449" s="19"/>
      <c r="F1449" s="19"/>
      <c r="G1449" s="19"/>
      <c r="H1449" s="19"/>
      <c r="I1449" s="19"/>
      <c r="J1449" s="19"/>
      <c r="K1449" s="19"/>
      <c r="L1449" s="19"/>
      <c r="M1449" s="19"/>
    </row>
    <row r="1450" spans="1:13" ht="15">
      <c r="A1450" s="619"/>
      <c r="B1450" s="19"/>
      <c r="C1450" s="19"/>
      <c r="D1450" s="19"/>
      <c r="E1450" s="19"/>
      <c r="F1450" s="19"/>
      <c r="G1450" s="19"/>
      <c r="H1450" s="19"/>
      <c r="I1450" s="19"/>
      <c r="J1450" s="19"/>
      <c r="K1450" s="19"/>
      <c r="L1450" s="19"/>
      <c r="M1450" s="19"/>
    </row>
    <row r="1451" spans="1:13" ht="15">
      <c r="A1451" s="619"/>
      <c r="B1451" s="19"/>
      <c r="C1451" s="19"/>
      <c r="D1451" s="19"/>
      <c r="E1451" s="19"/>
      <c r="F1451" s="19"/>
      <c r="G1451" s="19"/>
      <c r="H1451" s="19"/>
      <c r="I1451" s="19"/>
      <c r="J1451" s="19"/>
      <c r="K1451" s="19"/>
      <c r="L1451" s="19"/>
      <c r="M1451" s="19"/>
    </row>
    <row r="1452" spans="1:13" ht="15">
      <c r="A1452" s="619"/>
      <c r="B1452" s="19"/>
      <c r="C1452" s="19"/>
      <c r="D1452" s="19"/>
      <c r="E1452" s="19"/>
      <c r="F1452" s="19"/>
      <c r="G1452" s="19"/>
      <c r="H1452" s="19"/>
      <c r="I1452" s="19"/>
      <c r="J1452" s="19"/>
      <c r="K1452" s="19"/>
      <c r="L1452" s="19"/>
      <c r="M1452" s="19"/>
    </row>
    <row r="1453" spans="1:13" ht="15">
      <c r="A1453" s="619"/>
      <c r="B1453" s="19"/>
      <c r="C1453" s="19"/>
      <c r="D1453" s="19"/>
      <c r="E1453" s="19"/>
      <c r="F1453" s="19"/>
      <c r="G1453" s="19"/>
      <c r="H1453" s="19"/>
      <c r="I1453" s="19"/>
      <c r="J1453" s="19"/>
      <c r="K1453" s="19"/>
      <c r="L1453" s="19"/>
      <c r="M1453" s="19"/>
    </row>
    <row r="1454" spans="1:13" ht="15">
      <c r="A1454" s="619"/>
      <c r="B1454" s="19"/>
      <c r="C1454" s="19"/>
      <c r="D1454" s="19"/>
      <c r="E1454" s="19"/>
      <c r="F1454" s="19"/>
      <c r="G1454" s="19"/>
      <c r="H1454" s="19"/>
      <c r="I1454" s="19"/>
      <c r="J1454" s="19"/>
      <c r="K1454" s="19"/>
      <c r="L1454" s="19"/>
      <c r="M1454" s="19"/>
    </row>
    <row r="1455" spans="1:13" ht="15">
      <c r="A1455" s="619"/>
      <c r="B1455" s="19"/>
      <c r="C1455" s="19"/>
      <c r="D1455" s="19"/>
      <c r="E1455" s="19"/>
      <c r="F1455" s="19"/>
      <c r="G1455" s="19"/>
      <c r="H1455" s="19"/>
      <c r="I1455" s="19"/>
      <c r="J1455" s="19"/>
      <c r="K1455" s="19"/>
      <c r="L1455" s="19"/>
      <c r="M1455" s="19"/>
    </row>
    <row r="1456" spans="1:13" ht="15">
      <c r="A1456" s="619"/>
      <c r="B1456" s="19"/>
      <c r="C1456" s="19"/>
      <c r="D1456" s="19"/>
      <c r="E1456" s="19"/>
      <c r="F1456" s="19"/>
      <c r="G1456" s="19"/>
      <c r="H1456" s="19"/>
      <c r="I1456" s="19"/>
      <c r="J1456" s="19"/>
      <c r="K1456" s="19"/>
      <c r="L1456" s="19"/>
      <c r="M1456" s="19"/>
    </row>
    <row r="1457" spans="1:13" ht="15">
      <c r="A1457" s="619"/>
      <c r="B1457" s="19"/>
      <c r="C1457" s="19"/>
      <c r="D1457" s="19"/>
      <c r="E1457" s="19"/>
      <c r="F1457" s="19"/>
      <c r="G1457" s="19"/>
      <c r="H1457" s="19"/>
      <c r="I1457" s="19"/>
      <c r="J1457" s="19"/>
      <c r="K1457" s="19"/>
      <c r="L1457" s="19"/>
      <c r="M1457" s="19"/>
    </row>
    <row r="1458" spans="1:13" ht="15">
      <c r="A1458" s="619"/>
      <c r="B1458" s="19"/>
      <c r="C1458" s="19"/>
      <c r="D1458" s="19"/>
      <c r="E1458" s="19"/>
      <c r="F1458" s="19"/>
      <c r="G1458" s="19"/>
      <c r="H1458" s="19"/>
      <c r="I1458" s="19"/>
      <c r="J1458" s="19"/>
      <c r="K1458" s="19"/>
      <c r="L1458" s="19"/>
      <c r="M1458" s="19"/>
    </row>
    <row r="1459" spans="1:13" ht="15">
      <c r="A1459" s="619"/>
      <c r="B1459" s="19"/>
      <c r="C1459" s="19"/>
      <c r="D1459" s="19"/>
      <c r="E1459" s="19"/>
      <c r="F1459" s="19"/>
      <c r="G1459" s="19"/>
      <c r="H1459" s="19"/>
      <c r="I1459" s="19"/>
      <c r="J1459" s="19"/>
      <c r="K1459" s="19"/>
      <c r="L1459" s="19"/>
      <c r="M1459" s="19"/>
    </row>
    <row r="1460" spans="1:13" ht="15">
      <c r="A1460" s="619"/>
      <c r="B1460" s="19"/>
      <c r="C1460" s="19"/>
      <c r="D1460" s="19"/>
      <c r="E1460" s="19"/>
      <c r="F1460" s="19"/>
      <c r="G1460" s="19"/>
      <c r="H1460" s="19"/>
      <c r="I1460" s="19"/>
      <c r="J1460" s="19"/>
      <c r="K1460" s="19"/>
      <c r="L1460" s="19"/>
      <c r="M1460" s="19"/>
    </row>
    <row r="1461" spans="1:13" ht="15">
      <c r="A1461" s="619"/>
      <c r="B1461" s="19"/>
      <c r="C1461" s="19"/>
      <c r="D1461" s="19"/>
      <c r="E1461" s="19"/>
      <c r="F1461" s="19"/>
      <c r="G1461" s="19"/>
      <c r="H1461" s="19"/>
      <c r="I1461" s="19"/>
      <c r="J1461" s="19"/>
      <c r="K1461" s="19"/>
      <c r="L1461" s="19"/>
      <c r="M1461" s="19"/>
    </row>
    <row r="1462" spans="1:13" ht="15">
      <c r="A1462" s="619"/>
      <c r="B1462" s="19"/>
      <c r="C1462" s="19"/>
      <c r="D1462" s="19"/>
      <c r="E1462" s="19"/>
      <c r="F1462" s="19"/>
      <c r="G1462" s="19"/>
      <c r="H1462" s="19"/>
      <c r="I1462" s="19"/>
      <c r="J1462" s="19"/>
      <c r="K1462" s="19"/>
      <c r="L1462" s="19"/>
      <c r="M1462" s="19"/>
    </row>
    <row r="1463" spans="1:13" ht="15">
      <c r="A1463" s="619"/>
      <c r="B1463" s="19"/>
      <c r="C1463" s="19"/>
      <c r="D1463" s="19"/>
      <c r="E1463" s="19"/>
      <c r="F1463" s="19"/>
      <c r="G1463" s="19"/>
      <c r="H1463" s="19"/>
      <c r="I1463" s="19"/>
      <c r="J1463" s="19"/>
      <c r="K1463" s="19"/>
      <c r="L1463" s="19"/>
      <c r="M1463" s="19"/>
    </row>
    <row r="1464" spans="1:13" ht="15">
      <c r="A1464" s="619"/>
      <c r="B1464" s="19"/>
      <c r="C1464" s="19"/>
      <c r="D1464" s="19"/>
      <c r="E1464" s="19"/>
      <c r="F1464" s="19"/>
      <c r="G1464" s="19"/>
      <c r="H1464" s="19"/>
      <c r="I1464" s="19"/>
      <c r="J1464" s="19"/>
      <c r="K1464" s="19"/>
      <c r="L1464" s="19"/>
      <c r="M1464" s="19"/>
    </row>
    <row r="1465" spans="1:13" ht="15">
      <c r="A1465" s="619"/>
      <c r="B1465" s="19"/>
      <c r="C1465" s="19"/>
      <c r="D1465" s="19"/>
      <c r="E1465" s="19"/>
      <c r="F1465" s="19"/>
      <c r="G1465" s="19"/>
      <c r="H1465" s="19"/>
      <c r="I1465" s="19"/>
      <c r="J1465" s="19"/>
      <c r="K1465" s="19"/>
      <c r="L1465" s="19"/>
      <c r="M1465" s="19"/>
    </row>
    <row r="1466" spans="1:13" ht="15">
      <c r="A1466" s="619"/>
      <c r="B1466" s="19"/>
      <c r="C1466" s="19"/>
      <c r="D1466" s="19"/>
      <c r="E1466" s="19"/>
      <c r="F1466" s="19"/>
      <c r="G1466" s="19"/>
      <c r="H1466" s="19"/>
      <c r="I1466" s="19"/>
      <c r="J1466" s="19"/>
      <c r="K1466" s="19"/>
      <c r="L1466" s="19"/>
      <c r="M1466" s="19"/>
    </row>
    <row r="1467" spans="1:13" ht="15">
      <c r="A1467" s="619"/>
      <c r="B1467" s="19"/>
      <c r="C1467" s="19"/>
      <c r="D1467" s="19"/>
      <c r="E1467" s="19"/>
      <c r="F1467" s="19"/>
      <c r="G1467" s="19"/>
      <c r="H1467" s="19"/>
      <c r="I1467" s="19"/>
      <c r="J1467" s="19"/>
      <c r="K1467" s="19"/>
      <c r="L1467" s="19"/>
      <c r="M1467" s="19"/>
    </row>
    <row r="1468" spans="1:13" ht="15">
      <c r="A1468" s="619"/>
      <c r="B1468" s="19"/>
      <c r="C1468" s="19"/>
      <c r="D1468" s="19"/>
      <c r="E1468" s="19"/>
      <c r="F1468" s="19"/>
      <c r="G1468" s="19"/>
      <c r="H1468" s="19"/>
      <c r="I1468" s="19"/>
      <c r="J1468" s="19"/>
      <c r="K1468" s="19"/>
      <c r="L1468" s="19"/>
      <c r="M1468" s="19"/>
    </row>
    <row r="1469" spans="1:13" ht="15">
      <c r="A1469" s="619"/>
      <c r="B1469" s="19"/>
      <c r="C1469" s="19"/>
      <c r="D1469" s="19"/>
      <c r="E1469" s="19"/>
      <c r="F1469" s="19"/>
      <c r="G1469" s="19"/>
      <c r="H1469" s="19"/>
      <c r="I1469" s="19"/>
      <c r="J1469" s="19"/>
      <c r="K1469" s="19"/>
      <c r="L1469" s="19"/>
      <c r="M1469" s="19"/>
    </row>
    <row r="1470" spans="1:13" ht="15">
      <c r="A1470" s="619"/>
      <c r="B1470" s="19"/>
      <c r="C1470" s="19"/>
      <c r="D1470" s="19"/>
      <c r="E1470" s="19"/>
      <c r="F1470" s="19"/>
      <c r="G1470" s="19"/>
      <c r="H1470" s="19"/>
      <c r="I1470" s="19"/>
      <c r="J1470" s="19"/>
      <c r="K1470" s="19"/>
      <c r="L1470" s="19"/>
      <c r="M1470" s="19"/>
    </row>
    <row r="1471" spans="1:13" ht="15">
      <c r="A1471" s="619"/>
      <c r="B1471" s="19"/>
      <c r="C1471" s="19"/>
      <c r="D1471" s="19"/>
      <c r="E1471" s="19"/>
      <c r="F1471" s="19"/>
      <c r="G1471" s="19"/>
      <c r="H1471" s="19"/>
      <c r="I1471" s="19"/>
      <c r="J1471" s="19"/>
      <c r="K1471" s="19"/>
      <c r="L1471" s="19"/>
      <c r="M1471" s="19"/>
    </row>
    <row r="1472" spans="1:13" ht="15">
      <c r="A1472" s="619"/>
      <c r="B1472" s="19"/>
      <c r="C1472" s="19"/>
      <c r="D1472" s="19"/>
      <c r="E1472" s="19"/>
      <c r="F1472" s="19"/>
      <c r="G1472" s="19"/>
      <c r="H1472" s="19"/>
      <c r="I1472" s="19"/>
      <c r="J1472" s="19"/>
      <c r="K1472" s="19"/>
      <c r="L1472" s="19"/>
      <c r="M1472" s="19"/>
    </row>
    <row r="1473" spans="1:13" ht="15">
      <c r="A1473" s="619"/>
      <c r="B1473" s="19"/>
      <c r="C1473" s="19"/>
      <c r="D1473" s="19"/>
      <c r="E1473" s="19"/>
      <c r="F1473" s="19"/>
      <c r="G1473" s="19"/>
      <c r="H1473" s="19"/>
      <c r="I1473" s="19"/>
      <c r="J1473" s="19"/>
      <c r="K1473" s="19"/>
      <c r="L1473" s="19"/>
      <c r="M1473" s="19"/>
    </row>
    <row r="1474" spans="1:13" ht="15">
      <c r="A1474" s="619"/>
      <c r="B1474" s="19"/>
      <c r="C1474" s="19"/>
      <c r="D1474" s="19"/>
      <c r="E1474" s="19"/>
      <c r="F1474" s="19"/>
      <c r="G1474" s="19"/>
      <c r="H1474" s="19"/>
      <c r="I1474" s="19"/>
      <c r="J1474" s="19"/>
      <c r="K1474" s="19"/>
      <c r="L1474" s="19"/>
      <c r="M1474" s="19"/>
    </row>
    <row r="1475" spans="1:13" ht="15">
      <c r="A1475" s="619"/>
      <c r="B1475" s="19"/>
      <c r="C1475" s="19"/>
      <c r="D1475" s="19"/>
      <c r="E1475" s="19"/>
      <c r="F1475" s="19"/>
      <c r="G1475" s="19"/>
      <c r="H1475" s="19"/>
      <c r="I1475" s="19"/>
      <c r="J1475" s="19"/>
      <c r="K1475" s="19"/>
      <c r="L1475" s="19"/>
      <c r="M1475" s="19"/>
    </row>
    <row r="1476" spans="1:13" ht="15">
      <c r="A1476" s="619"/>
      <c r="B1476" s="19"/>
      <c r="C1476" s="19"/>
      <c r="D1476" s="19"/>
      <c r="E1476" s="19"/>
      <c r="F1476" s="19"/>
      <c r="G1476" s="19"/>
      <c r="H1476" s="19"/>
      <c r="I1476" s="19"/>
      <c r="J1476" s="19"/>
      <c r="K1476" s="19"/>
      <c r="L1476" s="19"/>
      <c r="M1476" s="19"/>
    </row>
    <row r="1477" spans="1:13" ht="15">
      <c r="A1477" s="619"/>
      <c r="B1477" s="19"/>
      <c r="C1477" s="19"/>
      <c r="D1477" s="19"/>
      <c r="E1477" s="19"/>
      <c r="F1477" s="19"/>
      <c r="G1477" s="19"/>
      <c r="H1477" s="19"/>
      <c r="I1477" s="19"/>
      <c r="J1477" s="19"/>
      <c r="K1477" s="19"/>
      <c r="L1477" s="19"/>
      <c r="M1477" s="19"/>
    </row>
    <row r="1478" spans="1:13" ht="15">
      <c r="A1478" s="619"/>
      <c r="B1478" s="19"/>
      <c r="C1478" s="19"/>
      <c r="D1478" s="19"/>
      <c r="E1478" s="19"/>
      <c r="F1478" s="19"/>
      <c r="G1478" s="19"/>
      <c r="H1478" s="19"/>
      <c r="I1478" s="19"/>
      <c r="J1478" s="19"/>
      <c r="K1478" s="19"/>
      <c r="L1478" s="19"/>
      <c r="M1478" s="19"/>
    </row>
    <row r="1479" spans="1:13" ht="15">
      <c r="A1479" s="619"/>
      <c r="B1479" s="19"/>
      <c r="C1479" s="19"/>
      <c r="D1479" s="19"/>
      <c r="E1479" s="19"/>
      <c r="F1479" s="19"/>
      <c r="G1479" s="19"/>
      <c r="H1479" s="19"/>
      <c r="I1479" s="19"/>
      <c r="J1479" s="19"/>
      <c r="K1479" s="19"/>
      <c r="L1479" s="19"/>
      <c r="M1479" s="19"/>
    </row>
    <row r="1480" spans="1:13" ht="15">
      <c r="A1480" s="619"/>
      <c r="B1480" s="19"/>
      <c r="C1480" s="19"/>
      <c r="D1480" s="19"/>
      <c r="E1480" s="19"/>
      <c r="F1480" s="19"/>
      <c r="G1480" s="19"/>
      <c r="H1480" s="19"/>
      <c r="I1480" s="19"/>
      <c r="J1480" s="19"/>
      <c r="K1480" s="19"/>
      <c r="L1480" s="19"/>
      <c r="M1480" s="19"/>
    </row>
    <row r="1481" spans="1:13" ht="15">
      <c r="A1481" s="619"/>
      <c r="B1481" s="19"/>
      <c r="C1481" s="19"/>
      <c r="D1481" s="19"/>
      <c r="E1481" s="19"/>
      <c r="F1481" s="19"/>
      <c r="G1481" s="19"/>
      <c r="H1481" s="19"/>
      <c r="I1481" s="19"/>
      <c r="J1481" s="19"/>
      <c r="K1481" s="19"/>
      <c r="L1481" s="19"/>
      <c r="M1481" s="19"/>
    </row>
    <row r="1482" spans="1:13" ht="15">
      <c r="A1482" s="619"/>
      <c r="B1482" s="19"/>
      <c r="C1482" s="19"/>
      <c r="D1482" s="19"/>
      <c r="E1482" s="19"/>
      <c r="F1482" s="19"/>
      <c r="G1482" s="19"/>
      <c r="H1482" s="19"/>
      <c r="I1482" s="19"/>
      <c r="J1482" s="19"/>
      <c r="K1482" s="19"/>
      <c r="L1482" s="19"/>
      <c r="M1482" s="19"/>
    </row>
    <row r="1483" spans="1:13" ht="15">
      <c r="A1483" s="619"/>
      <c r="B1483" s="19"/>
      <c r="C1483" s="19"/>
      <c r="D1483" s="19"/>
      <c r="E1483" s="19"/>
      <c r="F1483" s="19"/>
      <c r="G1483" s="19"/>
      <c r="H1483" s="19"/>
      <c r="I1483" s="19"/>
      <c r="J1483" s="19"/>
      <c r="K1483" s="19"/>
      <c r="L1483" s="19"/>
      <c r="M1483" s="19"/>
    </row>
    <row r="1484" spans="1:13" ht="15">
      <c r="A1484" s="619"/>
      <c r="B1484" s="19"/>
      <c r="C1484" s="19"/>
      <c r="D1484" s="19"/>
      <c r="E1484" s="19"/>
      <c r="F1484" s="19"/>
      <c r="G1484" s="19"/>
      <c r="H1484" s="19"/>
      <c r="I1484" s="19"/>
      <c r="J1484" s="19"/>
      <c r="K1484" s="19"/>
      <c r="L1484" s="19"/>
      <c r="M1484" s="19"/>
    </row>
    <row r="1485" spans="1:13" ht="15">
      <c r="A1485" s="619"/>
      <c r="B1485" s="19"/>
      <c r="C1485" s="19"/>
      <c r="D1485" s="19"/>
      <c r="E1485" s="19"/>
      <c r="F1485" s="19"/>
      <c r="G1485" s="19"/>
      <c r="H1485" s="19"/>
      <c r="I1485" s="19"/>
      <c r="J1485" s="19"/>
      <c r="K1485" s="19"/>
      <c r="L1485" s="19"/>
      <c r="M1485" s="19"/>
    </row>
    <row r="1486" spans="1:13" ht="15">
      <c r="A1486" s="619"/>
      <c r="B1486" s="19"/>
      <c r="C1486" s="19"/>
      <c r="D1486" s="19"/>
      <c r="E1486" s="19"/>
      <c r="F1486" s="19"/>
      <c r="G1486" s="19"/>
      <c r="H1486" s="19"/>
      <c r="I1486" s="19"/>
      <c r="J1486" s="19"/>
      <c r="K1486" s="19"/>
      <c r="L1486" s="19"/>
      <c r="M1486" s="19"/>
    </row>
    <row r="1487" spans="1:13" ht="15">
      <c r="A1487" s="619"/>
      <c r="B1487" s="19"/>
      <c r="C1487" s="19"/>
      <c r="D1487" s="19"/>
      <c r="E1487" s="19"/>
      <c r="F1487" s="19"/>
      <c r="G1487" s="19"/>
      <c r="H1487" s="19"/>
      <c r="I1487" s="19"/>
      <c r="J1487" s="19"/>
      <c r="K1487" s="19"/>
      <c r="L1487" s="19"/>
      <c r="M1487" s="19"/>
    </row>
    <row r="1488" spans="1:13" ht="15">
      <c r="A1488" s="619"/>
      <c r="B1488" s="19"/>
      <c r="C1488" s="19"/>
      <c r="D1488" s="19"/>
      <c r="E1488" s="19"/>
      <c r="F1488" s="19"/>
      <c r="G1488" s="19"/>
      <c r="H1488" s="19"/>
      <c r="I1488" s="19"/>
      <c r="J1488" s="19"/>
      <c r="K1488" s="19"/>
      <c r="L1488" s="19"/>
      <c r="M1488" s="19"/>
    </row>
    <row r="1489" spans="1:13" ht="15">
      <c r="A1489" s="619"/>
      <c r="B1489" s="19"/>
      <c r="C1489" s="19"/>
      <c r="D1489" s="19"/>
      <c r="E1489" s="19"/>
      <c r="F1489" s="19"/>
      <c r="G1489" s="19"/>
      <c r="H1489" s="19"/>
      <c r="I1489" s="19"/>
      <c r="J1489" s="19"/>
      <c r="K1489" s="19"/>
      <c r="L1489" s="19"/>
      <c r="M1489" s="19"/>
    </row>
    <row r="1490" spans="1:13" ht="15">
      <c r="A1490" s="619"/>
      <c r="B1490" s="19"/>
      <c r="C1490" s="19"/>
      <c r="D1490" s="19"/>
      <c r="E1490" s="19"/>
      <c r="F1490" s="19"/>
      <c r="G1490" s="19"/>
      <c r="H1490" s="19"/>
      <c r="I1490" s="19"/>
      <c r="J1490" s="19"/>
      <c r="K1490" s="19"/>
      <c r="L1490" s="19"/>
      <c r="M1490" s="19"/>
    </row>
    <row r="1491" spans="1:13" ht="15">
      <c r="A1491" s="619"/>
      <c r="B1491" s="19"/>
      <c r="C1491" s="19"/>
      <c r="D1491" s="19"/>
      <c r="E1491" s="19"/>
      <c r="F1491" s="19"/>
      <c r="G1491" s="19"/>
      <c r="H1491" s="19"/>
      <c r="I1491" s="19"/>
      <c r="J1491" s="19"/>
      <c r="K1491" s="19"/>
      <c r="L1491" s="19"/>
      <c r="M1491" s="19"/>
    </row>
    <row r="1492" spans="1:13" ht="15">
      <c r="A1492" s="619"/>
      <c r="B1492" s="19"/>
      <c r="C1492" s="19"/>
      <c r="D1492" s="19"/>
      <c r="E1492" s="19"/>
      <c r="F1492" s="19"/>
      <c r="G1492" s="19"/>
      <c r="H1492" s="19"/>
      <c r="I1492" s="19"/>
      <c r="J1492" s="19"/>
      <c r="K1492" s="19"/>
      <c r="L1492" s="19"/>
      <c r="M1492" s="19"/>
    </row>
    <row r="1493" spans="1:13" ht="15">
      <c r="A1493" s="619"/>
      <c r="B1493" s="19"/>
      <c r="C1493" s="19"/>
      <c r="D1493" s="19"/>
      <c r="E1493" s="19"/>
      <c r="F1493" s="19"/>
      <c r="G1493" s="19"/>
      <c r="H1493" s="19"/>
      <c r="I1493" s="19"/>
      <c r="J1493" s="19"/>
      <c r="K1493" s="19"/>
      <c r="L1493" s="19"/>
      <c r="M1493" s="19"/>
    </row>
    <row r="1494" spans="1:13" ht="15">
      <c r="A1494" s="619"/>
      <c r="B1494" s="19"/>
      <c r="C1494" s="19"/>
      <c r="D1494" s="19"/>
      <c r="E1494" s="19"/>
      <c r="F1494" s="19"/>
      <c r="G1494" s="19"/>
      <c r="H1494" s="19"/>
      <c r="I1494" s="19"/>
      <c r="J1494" s="19"/>
      <c r="K1494" s="19"/>
      <c r="L1494" s="19"/>
      <c r="M1494" s="19"/>
    </row>
    <row r="1495" spans="1:13" ht="15">
      <c r="A1495" s="619"/>
      <c r="B1495" s="19"/>
      <c r="C1495" s="19"/>
      <c r="D1495" s="19"/>
      <c r="E1495" s="19"/>
      <c r="F1495" s="19"/>
      <c r="G1495" s="19"/>
      <c r="H1495" s="19"/>
      <c r="I1495" s="19"/>
      <c r="J1495" s="19"/>
      <c r="K1495" s="19"/>
      <c r="L1495" s="19"/>
      <c r="M1495" s="19"/>
    </row>
    <row r="1496" spans="1:13" ht="15">
      <c r="A1496" s="619"/>
      <c r="B1496" s="19"/>
      <c r="C1496" s="19"/>
      <c r="D1496" s="19"/>
      <c r="E1496" s="19"/>
      <c r="F1496" s="19"/>
      <c r="G1496" s="19"/>
      <c r="H1496" s="19"/>
      <c r="I1496" s="19"/>
      <c r="J1496" s="19"/>
      <c r="K1496" s="19"/>
      <c r="L1496" s="19"/>
      <c r="M1496" s="19"/>
    </row>
    <row r="1497" spans="1:13" ht="15">
      <c r="A1497" s="619"/>
      <c r="B1497" s="19"/>
      <c r="C1497" s="19"/>
      <c r="D1497" s="19"/>
      <c r="E1497" s="19"/>
      <c r="F1497" s="19"/>
      <c r="G1497" s="19"/>
      <c r="H1497" s="19"/>
      <c r="I1497" s="19"/>
      <c r="J1497" s="19"/>
      <c r="K1497" s="19"/>
      <c r="L1497" s="19"/>
      <c r="M1497" s="19"/>
    </row>
    <row r="1498" spans="1:13" ht="15">
      <c r="A1498" s="619"/>
      <c r="B1498" s="19"/>
      <c r="C1498" s="19"/>
      <c r="D1498" s="19"/>
      <c r="E1498" s="19"/>
      <c r="F1498" s="19"/>
      <c r="G1498" s="19"/>
      <c r="H1498" s="19"/>
      <c r="I1498" s="19"/>
      <c r="J1498" s="19"/>
      <c r="K1498" s="19"/>
      <c r="L1498" s="19"/>
      <c r="M1498" s="19"/>
    </row>
    <row r="1499" spans="1:13" ht="15">
      <c r="A1499" s="619"/>
      <c r="B1499" s="19"/>
      <c r="C1499" s="19"/>
      <c r="D1499" s="19"/>
      <c r="E1499" s="19"/>
      <c r="F1499" s="19"/>
      <c r="G1499" s="19"/>
      <c r="H1499" s="19"/>
      <c r="I1499" s="19"/>
      <c r="J1499" s="19"/>
      <c r="K1499" s="19"/>
      <c r="L1499" s="19"/>
      <c r="M1499" s="19"/>
    </row>
    <row r="1500" spans="1:13" ht="15">
      <c r="A1500" s="619"/>
      <c r="B1500" s="19"/>
      <c r="C1500" s="19"/>
      <c r="D1500" s="19"/>
      <c r="E1500" s="19"/>
      <c r="F1500" s="19"/>
      <c r="G1500" s="19"/>
      <c r="H1500" s="19"/>
      <c r="I1500" s="19"/>
      <c r="J1500" s="19"/>
      <c r="K1500" s="19"/>
      <c r="L1500" s="19"/>
      <c r="M1500" s="19"/>
    </row>
    <row r="1501" spans="1:13" ht="15">
      <c r="A1501" s="619"/>
      <c r="B1501" s="19"/>
      <c r="C1501" s="19"/>
      <c r="D1501" s="19"/>
      <c r="E1501" s="19"/>
      <c r="F1501" s="19"/>
      <c r="G1501" s="19"/>
      <c r="H1501" s="19"/>
      <c r="I1501" s="19"/>
      <c r="J1501" s="19"/>
      <c r="K1501" s="19"/>
      <c r="L1501" s="19"/>
      <c r="M1501" s="19"/>
    </row>
    <row r="1502" spans="1:13" ht="15">
      <c r="A1502" s="619"/>
      <c r="B1502" s="19"/>
      <c r="C1502" s="19"/>
      <c r="D1502" s="19"/>
      <c r="E1502" s="19"/>
      <c r="F1502" s="19"/>
      <c r="G1502" s="19"/>
      <c r="H1502" s="19"/>
      <c r="I1502" s="19"/>
      <c r="J1502" s="19"/>
      <c r="K1502" s="19"/>
      <c r="L1502" s="19"/>
      <c r="M1502" s="19"/>
    </row>
    <row r="1503" spans="1:13" ht="15">
      <c r="A1503" s="619"/>
      <c r="B1503" s="19"/>
      <c r="C1503" s="19"/>
      <c r="D1503" s="19"/>
      <c r="E1503" s="19"/>
      <c r="F1503" s="19"/>
      <c r="G1503" s="19"/>
      <c r="H1503" s="19"/>
      <c r="I1503" s="19"/>
      <c r="J1503" s="19"/>
      <c r="K1503" s="19"/>
      <c r="L1503" s="19"/>
      <c r="M1503" s="19"/>
    </row>
    <row r="1504" spans="1:13" ht="15">
      <c r="A1504" s="619"/>
      <c r="B1504" s="19"/>
      <c r="C1504" s="19"/>
      <c r="D1504" s="19"/>
      <c r="E1504" s="19"/>
      <c r="F1504" s="19"/>
      <c r="G1504" s="19"/>
      <c r="H1504" s="19"/>
      <c r="I1504" s="19"/>
      <c r="J1504" s="19"/>
      <c r="K1504" s="19"/>
      <c r="L1504" s="19"/>
      <c r="M1504" s="19"/>
    </row>
    <row r="1505" spans="1:13" ht="15">
      <c r="A1505" s="619"/>
      <c r="B1505" s="19"/>
      <c r="C1505" s="19"/>
      <c r="D1505" s="19"/>
      <c r="E1505" s="19"/>
      <c r="F1505" s="19"/>
      <c r="G1505" s="19"/>
      <c r="H1505" s="19"/>
      <c r="I1505" s="19"/>
      <c r="J1505" s="19"/>
      <c r="K1505" s="19"/>
      <c r="L1505" s="19"/>
      <c r="M1505" s="19"/>
    </row>
    <row r="1506" spans="1:13" ht="15">
      <c r="A1506" s="619"/>
      <c r="B1506" s="19"/>
      <c r="C1506" s="19"/>
      <c r="D1506" s="19"/>
      <c r="E1506" s="19"/>
      <c r="F1506" s="19"/>
      <c r="G1506" s="19"/>
      <c r="H1506" s="19"/>
      <c r="I1506" s="19"/>
      <c r="J1506" s="19"/>
      <c r="K1506" s="19"/>
      <c r="L1506" s="19"/>
      <c r="M1506" s="19"/>
    </row>
    <row r="1507" spans="1:13" ht="15">
      <c r="A1507" s="619"/>
      <c r="B1507" s="19"/>
      <c r="C1507" s="19"/>
      <c r="D1507" s="19"/>
      <c r="E1507" s="19"/>
      <c r="F1507" s="19"/>
      <c r="G1507" s="19"/>
      <c r="H1507" s="19"/>
      <c r="I1507" s="19"/>
      <c r="J1507" s="19"/>
      <c r="K1507" s="19"/>
      <c r="L1507" s="19"/>
      <c r="M1507" s="19"/>
    </row>
    <row r="1508" spans="1:13" ht="15">
      <c r="A1508" s="619"/>
      <c r="B1508" s="19"/>
      <c r="C1508" s="19"/>
      <c r="D1508" s="19"/>
      <c r="E1508" s="19"/>
      <c r="F1508" s="19"/>
      <c r="G1508" s="19"/>
      <c r="H1508" s="19"/>
      <c r="I1508" s="19"/>
      <c r="J1508" s="19"/>
      <c r="K1508" s="19"/>
      <c r="L1508" s="19"/>
      <c r="M1508" s="19"/>
    </row>
    <row r="1509" spans="1:13" ht="15">
      <c r="A1509" s="619"/>
      <c r="B1509" s="19"/>
      <c r="C1509" s="19"/>
      <c r="D1509" s="19"/>
      <c r="E1509" s="19"/>
      <c r="F1509" s="19"/>
      <c r="G1509" s="19"/>
      <c r="H1509" s="19"/>
      <c r="I1509" s="19"/>
      <c r="J1509" s="19"/>
      <c r="K1509" s="19"/>
      <c r="L1509" s="19"/>
      <c r="M1509" s="19"/>
    </row>
    <row r="1510" spans="1:13" ht="15">
      <c r="A1510" s="619"/>
      <c r="B1510" s="19"/>
      <c r="C1510" s="19"/>
      <c r="D1510" s="19"/>
      <c r="E1510" s="19"/>
      <c r="F1510" s="19"/>
      <c r="G1510" s="19"/>
      <c r="H1510" s="19"/>
      <c r="I1510" s="19"/>
      <c r="J1510" s="19"/>
      <c r="K1510" s="19"/>
      <c r="L1510" s="19"/>
      <c r="M1510" s="19"/>
    </row>
    <row r="1511" spans="1:13" ht="15">
      <c r="A1511" s="619"/>
      <c r="B1511" s="19"/>
      <c r="C1511" s="19"/>
      <c r="D1511" s="19"/>
      <c r="E1511" s="19"/>
      <c r="F1511" s="19"/>
      <c r="G1511" s="19"/>
      <c r="H1511" s="19"/>
      <c r="I1511" s="19"/>
      <c r="J1511" s="19"/>
      <c r="K1511" s="19"/>
      <c r="L1511" s="19"/>
      <c r="M1511" s="19"/>
    </row>
    <row r="1512" spans="1:13" ht="15">
      <c r="A1512" s="619"/>
      <c r="B1512" s="19"/>
      <c r="C1512" s="19"/>
      <c r="D1512" s="19"/>
      <c r="E1512" s="19"/>
      <c r="F1512" s="19"/>
      <c r="G1512" s="19"/>
      <c r="H1512" s="19"/>
      <c r="I1512" s="19"/>
      <c r="J1512" s="19"/>
      <c r="K1512" s="19"/>
      <c r="L1512" s="19"/>
      <c r="M1512" s="19"/>
    </row>
    <row r="1513" spans="1:13" ht="15">
      <c r="A1513" s="619"/>
      <c r="B1513" s="19"/>
      <c r="C1513" s="19"/>
      <c r="D1513" s="19"/>
      <c r="E1513" s="19"/>
      <c r="F1513" s="19"/>
      <c r="G1513" s="19"/>
      <c r="H1513" s="19"/>
      <c r="I1513" s="19"/>
      <c r="J1513" s="19"/>
      <c r="K1513" s="19"/>
      <c r="L1513" s="19"/>
      <c r="M1513" s="19"/>
    </row>
    <row r="1514" spans="1:13" ht="15">
      <c r="A1514" s="619"/>
      <c r="B1514" s="19"/>
      <c r="C1514" s="19"/>
      <c r="D1514" s="19"/>
      <c r="E1514" s="19"/>
      <c r="F1514" s="19"/>
      <c r="G1514" s="19"/>
      <c r="H1514" s="19"/>
      <c r="I1514" s="19"/>
      <c r="J1514" s="19"/>
      <c r="K1514" s="19"/>
      <c r="L1514" s="19"/>
      <c r="M1514" s="19"/>
    </row>
    <row r="1515" spans="1:13" ht="15">
      <c r="A1515" s="619"/>
      <c r="B1515" s="19"/>
      <c r="C1515" s="19"/>
      <c r="D1515" s="19"/>
      <c r="E1515" s="19"/>
      <c r="F1515" s="19"/>
      <c r="G1515" s="19"/>
      <c r="H1515" s="19"/>
      <c r="I1515" s="19"/>
      <c r="J1515" s="19"/>
      <c r="K1515" s="19"/>
      <c r="L1515" s="19"/>
      <c r="M1515" s="19"/>
    </row>
    <row r="1516" spans="1:13" ht="15">
      <c r="A1516" s="619"/>
      <c r="B1516" s="19"/>
      <c r="C1516" s="19"/>
      <c r="D1516" s="19"/>
      <c r="E1516" s="19"/>
      <c r="F1516" s="19"/>
      <c r="G1516" s="19"/>
      <c r="H1516" s="19"/>
      <c r="I1516" s="19"/>
      <c r="J1516" s="19"/>
      <c r="K1516" s="19"/>
      <c r="L1516" s="19"/>
      <c r="M1516" s="19"/>
    </row>
    <row r="1517" spans="1:13" ht="15">
      <c r="A1517" s="619"/>
      <c r="B1517" s="19"/>
      <c r="C1517" s="19"/>
      <c r="D1517" s="19"/>
      <c r="E1517" s="19"/>
      <c r="F1517" s="19"/>
      <c r="G1517" s="19"/>
      <c r="H1517" s="19"/>
      <c r="I1517" s="19"/>
      <c r="J1517" s="19"/>
      <c r="K1517" s="19"/>
      <c r="L1517" s="19"/>
      <c r="M1517" s="19"/>
    </row>
    <row r="1518" spans="1:13" ht="15">
      <c r="A1518" s="619"/>
      <c r="B1518" s="19"/>
      <c r="C1518" s="19"/>
      <c r="D1518" s="19"/>
      <c r="E1518" s="19"/>
      <c r="F1518" s="19"/>
      <c r="G1518" s="19"/>
      <c r="H1518" s="19"/>
      <c r="I1518" s="19"/>
      <c r="J1518" s="19"/>
      <c r="K1518" s="19"/>
      <c r="L1518" s="19"/>
      <c r="M1518" s="19"/>
    </row>
    <row r="1519" spans="1:13" ht="15">
      <c r="A1519" s="619"/>
      <c r="B1519" s="19"/>
      <c r="C1519" s="19"/>
      <c r="D1519" s="19"/>
      <c r="E1519" s="19"/>
      <c r="F1519" s="19"/>
      <c r="G1519" s="19"/>
      <c r="H1519" s="19"/>
      <c r="I1519" s="19"/>
      <c r="J1519" s="19"/>
      <c r="K1519" s="19"/>
      <c r="L1519" s="19"/>
      <c r="M1519" s="19"/>
    </row>
    <row r="1520" spans="1:13" ht="15">
      <c r="A1520" s="619"/>
      <c r="B1520" s="19"/>
      <c r="C1520" s="19"/>
      <c r="D1520" s="19"/>
      <c r="E1520" s="19"/>
      <c r="F1520" s="19"/>
      <c r="G1520" s="19"/>
      <c r="H1520" s="19"/>
      <c r="I1520" s="19"/>
      <c r="J1520" s="19"/>
      <c r="K1520" s="19"/>
      <c r="L1520" s="19"/>
      <c r="M1520" s="19"/>
    </row>
    <row r="1521" spans="1:13" ht="15">
      <c r="A1521" s="619"/>
      <c r="B1521" s="19"/>
      <c r="C1521" s="19"/>
      <c r="D1521" s="19"/>
      <c r="E1521" s="19"/>
      <c r="F1521" s="19"/>
      <c r="G1521" s="19"/>
      <c r="H1521" s="19"/>
      <c r="I1521" s="19"/>
      <c r="J1521" s="19"/>
      <c r="K1521" s="19"/>
      <c r="L1521" s="19"/>
      <c r="M1521" s="19"/>
    </row>
    <row r="1522" spans="1:13" ht="15">
      <c r="A1522" s="619"/>
      <c r="B1522" s="19"/>
      <c r="C1522" s="19"/>
      <c r="D1522" s="19"/>
      <c r="E1522" s="19"/>
      <c r="F1522" s="19"/>
      <c r="G1522" s="19"/>
      <c r="H1522" s="19"/>
      <c r="I1522" s="19"/>
      <c r="J1522" s="19"/>
      <c r="K1522" s="19"/>
      <c r="L1522" s="19"/>
      <c r="M1522" s="19"/>
    </row>
    <row r="1523" spans="1:13" ht="15">
      <c r="A1523" s="619"/>
      <c r="B1523" s="19"/>
      <c r="C1523" s="19"/>
      <c r="D1523" s="19"/>
      <c r="E1523" s="19"/>
      <c r="F1523" s="19"/>
      <c r="G1523" s="19"/>
      <c r="H1523" s="19"/>
      <c r="I1523" s="19"/>
      <c r="J1523" s="19"/>
      <c r="K1523" s="19"/>
      <c r="L1523" s="19"/>
      <c r="M1523" s="19"/>
    </row>
    <row r="1524" spans="1:13" ht="15">
      <c r="A1524" s="619"/>
      <c r="B1524" s="19"/>
      <c r="C1524" s="19"/>
      <c r="D1524" s="19"/>
      <c r="E1524" s="19"/>
      <c r="F1524" s="19"/>
      <c r="G1524" s="19"/>
      <c r="H1524" s="19"/>
      <c r="I1524" s="19"/>
      <c r="J1524" s="19"/>
      <c r="K1524" s="19"/>
      <c r="L1524" s="19"/>
      <c r="M1524" s="19"/>
    </row>
    <row r="1525" spans="1:13" ht="15">
      <c r="A1525" s="619"/>
      <c r="B1525" s="19"/>
      <c r="C1525" s="19"/>
      <c r="D1525" s="19"/>
      <c r="E1525" s="19"/>
      <c r="F1525" s="19"/>
      <c r="G1525" s="19"/>
      <c r="H1525" s="19"/>
      <c r="I1525" s="19"/>
      <c r="J1525" s="19"/>
      <c r="K1525" s="19"/>
      <c r="L1525" s="19"/>
      <c r="M1525" s="19"/>
    </row>
    <row r="1526" spans="1:13" ht="15">
      <c r="A1526" s="619"/>
      <c r="B1526" s="19"/>
      <c r="C1526" s="19"/>
      <c r="D1526" s="19"/>
      <c r="E1526" s="19"/>
      <c r="F1526" s="19"/>
      <c r="G1526" s="19"/>
      <c r="H1526" s="19"/>
      <c r="I1526" s="19"/>
      <c r="J1526" s="19"/>
      <c r="K1526" s="19"/>
      <c r="L1526" s="19"/>
      <c r="M1526" s="19"/>
    </row>
    <row r="1527" spans="1:13" ht="15">
      <c r="A1527" s="619"/>
      <c r="B1527" s="19"/>
      <c r="C1527" s="19"/>
      <c r="D1527" s="19"/>
      <c r="E1527" s="19"/>
      <c r="F1527" s="19"/>
      <c r="G1527" s="19"/>
      <c r="H1527" s="19"/>
      <c r="I1527" s="19"/>
      <c r="J1527" s="19"/>
      <c r="K1527" s="19"/>
      <c r="L1527" s="19"/>
      <c r="M1527" s="19"/>
    </row>
    <row r="1528" spans="1:13" ht="15">
      <c r="A1528" s="619"/>
      <c r="B1528" s="19"/>
      <c r="C1528" s="19"/>
      <c r="D1528" s="19"/>
      <c r="E1528" s="19"/>
      <c r="F1528" s="19"/>
      <c r="G1528" s="19"/>
      <c r="H1528" s="19"/>
      <c r="I1528" s="19"/>
      <c r="J1528" s="19"/>
      <c r="K1528" s="19"/>
      <c r="L1528" s="19"/>
      <c r="M1528" s="19"/>
    </row>
    <row r="1529" spans="1:13" ht="15">
      <c r="A1529" s="619"/>
      <c r="B1529" s="19"/>
      <c r="C1529" s="19"/>
      <c r="D1529" s="19"/>
      <c r="E1529" s="19"/>
      <c r="F1529" s="19"/>
      <c r="G1529" s="19"/>
      <c r="H1529" s="19"/>
      <c r="I1529" s="19"/>
      <c r="J1529" s="19"/>
      <c r="K1529" s="19"/>
      <c r="L1529" s="19"/>
      <c r="M1529" s="19"/>
    </row>
    <row r="1530" spans="1:13" ht="15">
      <c r="A1530" s="619"/>
      <c r="B1530" s="19"/>
      <c r="C1530" s="19"/>
      <c r="D1530" s="19"/>
      <c r="E1530" s="19"/>
      <c r="F1530" s="19"/>
      <c r="G1530" s="19"/>
      <c r="H1530" s="19"/>
      <c r="I1530" s="19"/>
      <c r="J1530" s="19"/>
      <c r="K1530" s="19"/>
      <c r="L1530" s="19"/>
      <c r="M1530" s="19"/>
    </row>
    <row r="1531" spans="1:13" ht="15">
      <c r="A1531" s="619"/>
      <c r="B1531" s="19"/>
      <c r="C1531" s="19"/>
      <c r="D1531" s="19"/>
      <c r="E1531" s="19"/>
      <c r="F1531" s="19"/>
      <c r="G1531" s="19"/>
      <c r="H1531" s="19"/>
      <c r="I1531" s="19"/>
      <c r="J1531" s="19"/>
      <c r="K1531" s="19"/>
      <c r="L1531" s="19"/>
      <c r="M1531" s="19"/>
    </row>
    <row r="1532" spans="1:13" ht="15">
      <c r="A1532" s="619"/>
      <c r="B1532" s="19"/>
      <c r="C1532" s="19"/>
      <c r="D1532" s="19"/>
      <c r="E1532" s="19"/>
      <c r="F1532" s="19"/>
      <c r="G1532" s="19"/>
      <c r="H1532" s="19"/>
      <c r="I1532" s="19"/>
      <c r="J1532" s="19"/>
      <c r="K1532" s="19"/>
      <c r="L1532" s="19"/>
      <c r="M1532" s="19"/>
    </row>
    <row r="1533" spans="1:13" ht="15">
      <c r="A1533" s="619"/>
      <c r="B1533" s="19"/>
      <c r="C1533" s="19"/>
      <c r="D1533" s="19"/>
      <c r="E1533" s="19"/>
      <c r="F1533" s="19"/>
      <c r="G1533" s="19"/>
      <c r="H1533" s="19"/>
      <c r="I1533" s="19"/>
      <c r="J1533" s="19"/>
      <c r="K1533" s="19"/>
      <c r="L1533" s="19"/>
      <c r="M1533" s="19"/>
    </row>
    <row r="1534" spans="1:13" ht="15">
      <c r="A1534" s="619"/>
      <c r="B1534" s="19"/>
      <c r="C1534" s="19"/>
      <c r="D1534" s="19"/>
      <c r="E1534" s="19"/>
      <c r="F1534" s="19"/>
      <c r="G1534" s="19"/>
      <c r="H1534" s="19"/>
      <c r="I1534" s="19"/>
      <c r="J1534" s="19"/>
      <c r="K1534" s="19"/>
      <c r="L1534" s="19"/>
      <c r="M1534" s="19"/>
    </row>
    <row r="1535" spans="1:13" ht="15">
      <c r="A1535" s="619"/>
      <c r="B1535" s="19"/>
      <c r="C1535" s="19"/>
      <c r="D1535" s="19"/>
      <c r="E1535" s="19"/>
      <c r="F1535" s="19"/>
      <c r="G1535" s="19"/>
      <c r="H1535" s="19"/>
      <c r="I1535" s="19"/>
      <c r="J1535" s="19"/>
      <c r="K1535" s="19"/>
      <c r="L1535" s="19"/>
      <c r="M1535" s="19"/>
    </row>
    <row r="1536" spans="1:13" ht="15">
      <c r="A1536" s="619"/>
      <c r="B1536" s="19"/>
      <c r="C1536" s="19"/>
      <c r="D1536" s="19"/>
      <c r="E1536" s="19"/>
      <c r="F1536" s="19"/>
      <c r="G1536" s="19"/>
      <c r="H1536" s="19"/>
      <c r="I1536" s="19"/>
      <c r="J1536" s="19"/>
      <c r="K1536" s="19"/>
      <c r="L1536" s="19"/>
      <c r="M1536" s="19"/>
    </row>
    <row r="1537" spans="1:13" ht="15">
      <c r="A1537" s="619"/>
      <c r="B1537" s="19"/>
      <c r="C1537" s="19"/>
      <c r="D1537" s="19"/>
      <c r="E1537" s="19"/>
      <c r="F1537" s="19"/>
      <c r="G1537" s="19"/>
      <c r="H1537" s="19"/>
      <c r="I1537" s="19"/>
      <c r="J1537" s="19"/>
      <c r="K1537" s="19"/>
      <c r="L1537" s="19"/>
      <c r="M1537" s="19"/>
    </row>
    <row r="1538" spans="1:13" ht="15">
      <c r="A1538" s="619"/>
      <c r="B1538" s="19"/>
      <c r="C1538" s="19"/>
      <c r="D1538" s="19"/>
      <c r="E1538" s="19"/>
      <c r="F1538" s="19"/>
      <c r="G1538" s="19"/>
      <c r="H1538" s="19"/>
      <c r="I1538" s="19"/>
      <c r="J1538" s="19"/>
      <c r="K1538" s="19"/>
      <c r="L1538" s="19"/>
      <c r="M1538" s="19"/>
    </row>
    <row r="1539" spans="1:13" ht="15">
      <c r="A1539" s="619"/>
      <c r="B1539" s="19"/>
      <c r="C1539" s="19"/>
      <c r="D1539" s="19"/>
      <c r="E1539" s="19"/>
      <c r="F1539" s="19"/>
      <c r="G1539" s="19"/>
      <c r="H1539" s="19"/>
      <c r="I1539" s="19"/>
      <c r="J1539" s="19"/>
      <c r="K1539" s="19"/>
      <c r="L1539" s="19"/>
      <c r="M1539" s="19"/>
    </row>
    <row r="1540" spans="1:13" ht="15">
      <c r="A1540" s="619"/>
      <c r="B1540" s="19"/>
      <c r="C1540" s="19"/>
      <c r="D1540" s="19"/>
      <c r="E1540" s="19"/>
      <c r="F1540" s="19"/>
      <c r="G1540" s="19"/>
      <c r="H1540" s="19"/>
      <c r="I1540" s="19"/>
      <c r="J1540" s="19"/>
      <c r="K1540" s="19"/>
      <c r="L1540" s="19"/>
      <c r="M1540" s="19"/>
    </row>
    <row r="1541" spans="1:13" ht="15">
      <c r="A1541" s="619"/>
      <c r="B1541" s="19"/>
      <c r="C1541" s="19"/>
      <c r="D1541" s="19"/>
      <c r="E1541" s="19"/>
      <c r="F1541" s="19"/>
      <c r="G1541" s="19"/>
      <c r="H1541" s="19"/>
      <c r="I1541" s="19"/>
      <c r="J1541" s="19"/>
      <c r="K1541" s="19"/>
      <c r="L1541" s="19"/>
      <c r="M1541" s="19"/>
    </row>
    <row r="1542" spans="1:13" ht="15">
      <c r="A1542" s="619"/>
      <c r="B1542" s="19"/>
      <c r="C1542" s="19"/>
      <c r="D1542" s="19"/>
      <c r="E1542" s="19"/>
      <c r="F1542" s="19"/>
      <c r="G1542" s="19"/>
      <c r="H1542" s="19"/>
      <c r="I1542" s="19"/>
      <c r="J1542" s="19"/>
      <c r="K1542" s="19"/>
      <c r="L1542" s="19"/>
      <c r="M1542" s="19"/>
    </row>
    <row r="1543" spans="1:13" ht="15">
      <c r="A1543" s="619"/>
      <c r="B1543" s="19"/>
      <c r="C1543" s="19"/>
      <c r="D1543" s="19"/>
      <c r="E1543" s="19"/>
      <c r="F1543" s="19"/>
      <c r="G1543" s="19"/>
      <c r="H1543" s="19"/>
      <c r="I1543" s="19"/>
      <c r="J1543" s="19"/>
      <c r="K1543" s="19"/>
      <c r="L1543" s="19"/>
      <c r="M1543" s="19"/>
    </row>
    <row r="1544" spans="1:13" ht="15">
      <c r="A1544" s="619"/>
      <c r="B1544" s="19"/>
      <c r="C1544" s="19"/>
      <c r="D1544" s="19"/>
      <c r="E1544" s="19"/>
      <c r="F1544" s="19"/>
      <c r="G1544" s="19"/>
      <c r="H1544" s="19"/>
      <c r="I1544" s="19"/>
      <c r="J1544" s="19"/>
      <c r="K1544" s="19"/>
      <c r="L1544" s="19"/>
      <c r="M1544" s="19"/>
    </row>
    <row r="1545" spans="1:13" ht="15">
      <c r="A1545" s="619"/>
      <c r="B1545" s="19"/>
      <c r="C1545" s="19"/>
      <c r="D1545" s="19"/>
      <c r="E1545" s="19"/>
      <c r="F1545" s="19"/>
      <c r="G1545" s="19"/>
      <c r="H1545" s="19"/>
      <c r="I1545" s="19"/>
      <c r="J1545" s="19"/>
      <c r="K1545" s="19"/>
      <c r="L1545" s="19"/>
      <c r="M1545" s="19"/>
    </row>
    <row r="1546" spans="1:13" ht="15">
      <c r="A1546" s="619"/>
      <c r="B1546" s="19"/>
      <c r="C1546" s="19"/>
      <c r="D1546" s="19"/>
      <c r="E1546" s="19"/>
      <c r="F1546" s="19"/>
      <c r="G1546" s="19"/>
      <c r="H1546" s="19"/>
      <c r="I1546" s="19"/>
      <c r="J1546" s="19"/>
      <c r="K1546" s="19"/>
      <c r="L1546" s="19"/>
      <c r="M1546" s="19"/>
    </row>
    <row r="1547" spans="1:13" ht="15">
      <c r="A1547" s="619"/>
      <c r="B1547" s="19"/>
      <c r="C1547" s="19"/>
      <c r="D1547" s="19"/>
      <c r="E1547" s="19"/>
      <c r="F1547" s="19"/>
      <c r="G1547" s="19"/>
      <c r="H1547" s="19"/>
      <c r="I1547" s="19"/>
      <c r="J1547" s="19"/>
      <c r="K1547" s="19"/>
      <c r="L1547" s="19"/>
      <c r="M1547" s="19"/>
    </row>
    <row r="1548" spans="1:13" ht="15">
      <c r="A1548" s="619"/>
      <c r="B1548" s="19"/>
      <c r="C1548" s="19"/>
      <c r="D1548" s="19"/>
      <c r="E1548" s="19"/>
      <c r="F1548" s="19"/>
      <c r="G1548" s="19"/>
      <c r="H1548" s="19"/>
      <c r="I1548" s="19"/>
      <c r="J1548" s="19"/>
      <c r="K1548" s="19"/>
      <c r="L1548" s="19"/>
      <c r="M1548" s="19"/>
    </row>
    <row r="1549" spans="1:13" ht="15">
      <c r="A1549" s="619"/>
      <c r="B1549" s="19"/>
      <c r="C1549" s="19"/>
      <c r="D1549" s="19"/>
      <c r="E1549" s="19"/>
      <c r="F1549" s="19"/>
      <c r="G1549" s="19"/>
      <c r="H1549" s="19"/>
      <c r="I1549" s="19"/>
      <c r="J1549" s="19"/>
      <c r="K1549" s="19"/>
      <c r="L1549" s="19"/>
      <c r="M1549" s="19"/>
    </row>
    <row r="1550" spans="1:13" ht="15">
      <c r="A1550" s="619"/>
      <c r="B1550" s="19"/>
      <c r="C1550" s="19"/>
      <c r="D1550" s="19"/>
      <c r="E1550" s="19"/>
      <c r="F1550" s="19"/>
      <c r="G1550" s="19"/>
      <c r="H1550" s="19"/>
      <c r="I1550" s="19"/>
      <c r="J1550" s="19"/>
      <c r="K1550" s="19"/>
      <c r="L1550" s="19"/>
      <c r="M1550" s="19"/>
    </row>
    <row r="1551" spans="1:13" ht="15">
      <c r="A1551" s="619"/>
      <c r="B1551" s="19"/>
      <c r="C1551" s="19"/>
      <c r="D1551" s="19"/>
      <c r="E1551" s="19"/>
      <c r="F1551" s="19"/>
      <c r="G1551" s="19"/>
      <c r="H1551" s="19"/>
      <c r="I1551" s="19"/>
      <c r="J1551" s="19"/>
      <c r="K1551" s="19"/>
      <c r="L1551" s="19"/>
      <c r="M1551" s="19"/>
    </row>
    <row r="1552" spans="1:13" ht="15">
      <c r="A1552" s="619"/>
      <c r="B1552" s="19"/>
      <c r="C1552" s="19"/>
      <c r="D1552" s="19"/>
      <c r="E1552" s="19"/>
      <c r="F1552" s="19"/>
      <c r="G1552" s="19"/>
      <c r="H1552" s="19"/>
      <c r="I1552" s="19"/>
      <c r="J1552" s="19"/>
      <c r="K1552" s="19"/>
      <c r="L1552" s="19"/>
      <c r="M1552" s="19"/>
    </row>
    <row r="1553" spans="1:13" ht="15">
      <c r="A1553" s="619"/>
      <c r="B1553" s="19"/>
      <c r="C1553" s="19"/>
      <c r="D1553" s="19"/>
      <c r="E1553" s="19"/>
      <c r="F1553" s="19"/>
      <c r="G1553" s="19"/>
      <c r="H1553" s="19"/>
      <c r="I1553" s="19"/>
      <c r="J1553" s="19"/>
      <c r="K1553" s="19"/>
      <c r="L1553" s="19"/>
      <c r="M1553" s="19"/>
    </row>
    <row r="1554" spans="1:13" ht="15">
      <c r="A1554" s="619"/>
      <c r="B1554" s="19"/>
      <c r="C1554" s="19"/>
      <c r="D1554" s="19"/>
      <c r="E1554" s="19"/>
      <c r="F1554" s="19"/>
      <c r="G1554" s="19"/>
      <c r="H1554" s="19"/>
      <c r="I1554" s="19"/>
      <c r="J1554" s="19"/>
      <c r="K1554" s="19"/>
      <c r="L1554" s="19"/>
      <c r="M1554" s="19"/>
    </row>
    <row r="1555" spans="1:13" ht="15">
      <c r="A1555" s="619"/>
      <c r="B1555" s="19"/>
      <c r="C1555" s="19"/>
      <c r="D1555" s="19"/>
      <c r="E1555" s="19"/>
      <c r="F1555" s="19"/>
      <c r="G1555" s="19"/>
      <c r="H1555" s="19"/>
      <c r="I1555" s="19"/>
      <c r="J1555" s="19"/>
      <c r="K1555" s="19"/>
      <c r="L1555" s="19"/>
      <c r="M1555" s="19"/>
    </row>
    <row r="1556" spans="1:13" ht="15">
      <c r="A1556" s="619"/>
      <c r="B1556" s="19"/>
      <c r="C1556" s="19"/>
      <c r="D1556" s="19"/>
      <c r="E1556" s="19"/>
      <c r="F1556" s="19"/>
      <c r="G1556" s="19"/>
      <c r="H1556" s="19"/>
      <c r="I1556" s="19"/>
      <c r="J1556" s="19"/>
      <c r="K1556" s="19"/>
      <c r="L1556" s="19"/>
      <c r="M1556" s="19"/>
    </row>
    <row r="1557" spans="1:13" ht="15">
      <c r="A1557" s="619"/>
      <c r="B1557" s="19"/>
      <c r="C1557" s="19"/>
      <c r="D1557" s="19"/>
      <c r="E1557" s="19"/>
      <c r="F1557" s="19"/>
      <c r="G1557" s="19"/>
      <c r="H1557" s="19"/>
      <c r="I1557" s="19"/>
      <c r="J1557" s="19"/>
      <c r="K1557" s="19"/>
      <c r="L1557" s="19"/>
      <c r="M1557" s="19"/>
    </row>
    <row r="1558" spans="1:13" ht="15">
      <c r="A1558" s="619"/>
      <c r="B1558" s="19"/>
      <c r="C1558" s="19"/>
      <c r="D1558" s="19"/>
      <c r="E1558" s="19"/>
      <c r="F1558" s="19"/>
      <c r="G1558" s="19"/>
      <c r="H1558" s="19"/>
      <c r="I1558" s="19"/>
      <c r="J1558" s="19"/>
      <c r="K1558" s="19"/>
      <c r="L1558" s="19"/>
      <c r="M1558" s="19"/>
    </row>
    <row r="1559" spans="1:13" ht="15">
      <c r="A1559" s="619"/>
      <c r="B1559" s="19"/>
      <c r="C1559" s="19"/>
      <c r="D1559" s="19"/>
      <c r="E1559" s="19"/>
      <c r="F1559" s="19"/>
      <c r="G1559" s="19"/>
      <c r="H1559" s="19"/>
      <c r="I1559" s="19"/>
      <c r="J1559" s="19"/>
      <c r="K1559" s="19"/>
      <c r="L1559" s="19"/>
      <c r="M1559" s="19"/>
    </row>
    <row r="1560" spans="1:13" ht="15">
      <c r="A1560" s="619"/>
      <c r="B1560" s="19"/>
      <c r="C1560" s="19"/>
      <c r="D1560" s="19"/>
      <c r="E1560" s="19"/>
      <c r="F1560" s="19"/>
      <c r="G1560" s="19"/>
      <c r="H1560" s="19"/>
      <c r="I1560" s="19"/>
      <c r="J1560" s="19"/>
      <c r="K1560" s="19"/>
      <c r="L1560" s="19"/>
      <c r="M1560" s="19"/>
    </row>
    <row r="1561" spans="1:13" ht="15">
      <c r="A1561" s="619"/>
      <c r="B1561" s="19"/>
      <c r="C1561" s="19"/>
      <c r="D1561" s="19"/>
      <c r="E1561" s="19"/>
      <c r="F1561" s="19"/>
      <c r="G1561" s="19"/>
      <c r="H1561" s="19"/>
      <c r="I1561" s="19"/>
      <c r="J1561" s="19"/>
      <c r="K1561" s="19"/>
      <c r="L1561" s="19"/>
      <c r="M1561" s="19"/>
    </row>
    <row r="1562" spans="1:13" ht="15">
      <c r="A1562" s="619"/>
      <c r="B1562" s="19"/>
      <c r="C1562" s="19"/>
      <c r="D1562" s="19"/>
      <c r="E1562" s="19"/>
      <c r="F1562" s="19"/>
      <c r="G1562" s="19"/>
      <c r="H1562" s="19"/>
      <c r="I1562" s="19"/>
      <c r="J1562" s="19"/>
      <c r="K1562" s="19"/>
      <c r="L1562" s="19"/>
      <c r="M1562" s="19"/>
    </row>
    <row r="1563" spans="1:13" ht="15">
      <c r="A1563" s="619"/>
      <c r="B1563" s="19"/>
      <c r="C1563" s="19"/>
      <c r="D1563" s="19"/>
      <c r="E1563" s="19"/>
      <c r="F1563" s="19"/>
      <c r="G1563" s="19"/>
      <c r="H1563" s="19"/>
      <c r="I1563" s="19"/>
      <c r="J1563" s="19"/>
      <c r="K1563" s="19"/>
      <c r="L1563" s="19"/>
      <c r="M1563" s="19"/>
    </row>
    <row r="1564" spans="1:13" ht="15">
      <c r="A1564" s="619"/>
      <c r="B1564" s="19"/>
      <c r="C1564" s="19"/>
      <c r="D1564" s="19"/>
      <c r="E1564" s="19"/>
      <c r="F1564" s="19"/>
      <c r="G1564" s="19"/>
      <c r="H1564" s="19"/>
      <c r="I1564" s="19"/>
      <c r="J1564" s="19"/>
      <c r="K1564" s="19"/>
      <c r="L1564" s="19"/>
      <c r="M1564" s="19"/>
    </row>
    <row r="1565" spans="1:13" ht="15">
      <c r="A1565" s="619"/>
      <c r="B1565" s="19"/>
      <c r="C1565" s="19"/>
      <c r="D1565" s="19"/>
      <c r="E1565" s="19"/>
      <c r="F1565" s="19"/>
      <c r="G1565" s="19"/>
      <c r="H1565" s="19"/>
      <c r="I1565" s="19"/>
      <c r="J1565" s="19"/>
      <c r="K1565" s="19"/>
      <c r="L1565" s="19"/>
      <c r="M1565" s="19"/>
    </row>
    <row r="1566" spans="1:13" ht="15">
      <c r="A1566" s="619"/>
      <c r="B1566" s="19"/>
      <c r="C1566" s="19"/>
      <c r="D1566" s="19"/>
      <c r="E1566" s="19"/>
      <c r="F1566" s="19"/>
      <c r="G1566" s="19"/>
      <c r="H1566" s="19"/>
      <c r="I1566" s="19"/>
      <c r="J1566" s="19"/>
      <c r="K1566" s="19"/>
      <c r="L1566" s="19"/>
      <c r="M1566" s="19"/>
    </row>
    <row r="1567" spans="1:13" ht="15">
      <c r="A1567" s="619"/>
      <c r="B1567" s="19"/>
      <c r="C1567" s="19"/>
      <c r="D1567" s="19"/>
      <c r="E1567" s="19"/>
      <c r="F1567" s="19"/>
      <c r="G1567" s="19"/>
      <c r="H1567" s="19"/>
      <c r="I1567" s="19"/>
      <c r="J1567" s="19"/>
      <c r="K1567" s="19"/>
      <c r="L1567" s="19"/>
      <c r="M1567" s="19"/>
    </row>
    <row r="1568" spans="1:13" ht="15">
      <c r="A1568" s="619"/>
      <c r="B1568" s="19"/>
      <c r="C1568" s="19"/>
      <c r="D1568" s="19"/>
      <c r="E1568" s="19"/>
      <c r="F1568" s="19"/>
      <c r="G1568" s="19"/>
      <c r="H1568" s="19"/>
      <c r="I1568" s="19"/>
      <c r="J1568" s="19"/>
      <c r="K1568" s="19"/>
      <c r="L1568" s="19"/>
      <c r="M1568" s="19"/>
    </row>
    <row r="1569" spans="1:13" ht="15">
      <c r="A1569" s="619"/>
      <c r="B1569" s="19"/>
      <c r="C1569" s="19"/>
      <c r="D1569" s="19"/>
      <c r="E1569" s="19"/>
      <c r="F1569" s="19"/>
      <c r="G1569" s="19"/>
      <c r="H1569" s="19"/>
      <c r="I1569" s="19"/>
      <c r="J1569" s="19"/>
      <c r="K1569" s="19"/>
      <c r="L1569" s="19"/>
      <c r="M1569" s="19"/>
    </row>
    <row r="1570" spans="1:13" ht="15">
      <c r="A1570" s="619"/>
      <c r="B1570" s="19"/>
      <c r="C1570" s="19"/>
      <c r="D1570" s="19"/>
      <c r="E1570" s="19"/>
      <c r="F1570" s="19"/>
      <c r="G1570" s="19"/>
      <c r="H1570" s="19"/>
      <c r="I1570" s="19"/>
      <c r="J1570" s="19"/>
      <c r="K1570" s="19"/>
      <c r="L1570" s="19"/>
      <c r="M1570" s="19"/>
    </row>
    <row r="1571" spans="1:13" ht="15">
      <c r="A1571" s="619"/>
      <c r="B1571" s="19"/>
      <c r="C1571" s="19"/>
      <c r="D1571" s="19"/>
      <c r="E1571" s="19"/>
      <c r="F1571" s="19"/>
      <c r="G1571" s="19"/>
      <c r="H1571" s="19"/>
      <c r="I1571" s="19"/>
      <c r="J1571" s="19"/>
      <c r="K1571" s="19"/>
      <c r="L1571" s="19"/>
      <c r="M1571" s="19"/>
    </row>
    <row r="1572" spans="1:13" ht="15">
      <c r="A1572" s="619"/>
      <c r="B1572" s="19"/>
      <c r="C1572" s="19"/>
      <c r="D1572" s="19"/>
      <c r="E1572" s="19"/>
      <c r="F1572" s="19"/>
      <c r="G1572" s="19"/>
      <c r="H1572" s="19"/>
      <c r="I1572" s="19"/>
      <c r="J1572" s="19"/>
      <c r="K1572" s="19"/>
      <c r="L1572" s="19"/>
      <c r="M1572" s="19"/>
    </row>
    <row r="1573" spans="1:13" ht="15">
      <c r="A1573" s="619"/>
      <c r="B1573" s="19"/>
      <c r="C1573" s="19"/>
      <c r="D1573" s="19"/>
      <c r="E1573" s="19"/>
      <c r="F1573" s="19"/>
      <c r="G1573" s="19"/>
      <c r="H1573" s="19"/>
      <c r="I1573" s="19"/>
      <c r="J1573" s="19"/>
      <c r="K1573" s="19"/>
      <c r="L1573" s="19"/>
      <c r="M1573" s="19"/>
    </row>
    <row r="1574" spans="1:13" ht="15">
      <c r="A1574" s="619"/>
      <c r="B1574" s="19"/>
      <c r="C1574" s="19"/>
      <c r="D1574" s="19"/>
      <c r="E1574" s="19"/>
      <c r="F1574" s="19"/>
      <c r="G1574" s="19"/>
      <c r="H1574" s="19"/>
      <c r="I1574" s="19"/>
      <c r="J1574" s="19"/>
      <c r="K1574" s="19"/>
      <c r="L1574" s="19"/>
      <c r="M1574" s="19"/>
    </row>
    <row r="1575" spans="1:13" ht="15">
      <c r="A1575" s="619"/>
      <c r="B1575" s="19"/>
      <c r="C1575" s="19"/>
      <c r="D1575" s="19"/>
      <c r="E1575" s="19"/>
      <c r="F1575" s="19"/>
      <c r="G1575" s="19"/>
      <c r="H1575" s="19"/>
      <c r="I1575" s="19"/>
      <c r="J1575" s="19"/>
      <c r="K1575" s="19"/>
      <c r="L1575" s="19"/>
      <c r="M1575" s="19"/>
    </row>
    <row r="1576" spans="1:13" ht="15">
      <c r="A1576" s="619"/>
      <c r="B1576" s="19"/>
      <c r="C1576" s="19"/>
      <c r="D1576" s="19"/>
      <c r="E1576" s="19"/>
      <c r="F1576" s="19"/>
      <c r="G1576" s="19"/>
      <c r="H1576" s="19"/>
      <c r="I1576" s="19"/>
      <c r="J1576" s="19"/>
      <c r="K1576" s="19"/>
      <c r="L1576" s="19"/>
      <c r="M1576" s="19"/>
    </row>
    <row r="1577" spans="1:13" ht="15">
      <c r="A1577" s="619"/>
      <c r="B1577" s="19"/>
      <c r="C1577" s="19"/>
      <c r="D1577" s="19"/>
      <c r="E1577" s="19"/>
      <c r="F1577" s="19"/>
      <c r="G1577" s="19"/>
      <c r="H1577" s="19"/>
      <c r="I1577" s="19"/>
      <c r="J1577" s="19"/>
      <c r="K1577" s="19"/>
      <c r="L1577" s="19"/>
      <c r="M1577" s="19"/>
    </row>
    <row r="1578" spans="1:13" ht="15">
      <c r="A1578" s="619"/>
      <c r="B1578" s="19"/>
      <c r="C1578" s="19"/>
      <c r="D1578" s="19"/>
      <c r="E1578" s="19"/>
      <c r="F1578" s="19"/>
      <c r="G1578" s="19"/>
      <c r="H1578" s="19"/>
      <c r="I1578" s="19"/>
      <c r="J1578" s="19"/>
      <c r="K1578" s="19"/>
      <c r="L1578" s="19"/>
      <c r="M1578" s="19"/>
    </row>
    <row r="1579" spans="1:13" ht="15">
      <c r="A1579" s="619"/>
      <c r="B1579" s="19"/>
      <c r="C1579" s="19"/>
      <c r="D1579" s="19"/>
      <c r="E1579" s="19"/>
      <c r="F1579" s="19"/>
      <c r="G1579" s="19"/>
      <c r="H1579" s="19"/>
      <c r="I1579" s="19"/>
      <c r="J1579" s="19"/>
      <c r="K1579" s="19"/>
      <c r="L1579" s="19"/>
      <c r="M1579" s="19"/>
    </row>
    <row r="1580" spans="1:13" ht="15">
      <c r="A1580" s="619"/>
      <c r="B1580" s="19"/>
      <c r="C1580" s="19"/>
      <c r="D1580" s="19"/>
      <c r="E1580" s="19"/>
      <c r="F1580" s="19"/>
      <c r="G1580" s="19"/>
      <c r="H1580" s="19"/>
      <c r="I1580" s="19"/>
      <c r="J1580" s="19"/>
      <c r="K1580" s="19"/>
      <c r="L1580" s="19"/>
      <c r="M1580" s="19"/>
    </row>
    <row r="1581" spans="1:13" ht="15">
      <c r="A1581" s="619"/>
      <c r="B1581" s="19"/>
      <c r="C1581" s="19"/>
      <c r="D1581" s="19"/>
      <c r="E1581" s="19"/>
      <c r="F1581" s="19"/>
      <c r="G1581" s="19"/>
      <c r="H1581" s="19"/>
      <c r="I1581" s="19"/>
      <c r="J1581" s="19"/>
      <c r="K1581" s="19"/>
      <c r="L1581" s="19"/>
      <c r="M1581" s="19"/>
    </row>
    <row r="1582" spans="1:13" ht="15">
      <c r="A1582" s="619"/>
      <c r="B1582" s="19"/>
      <c r="C1582" s="19"/>
      <c r="D1582" s="19"/>
      <c r="E1582" s="19"/>
      <c r="F1582" s="19"/>
      <c r="G1582" s="19"/>
      <c r="H1582" s="19"/>
      <c r="I1582" s="19"/>
      <c r="J1582" s="19"/>
      <c r="K1582" s="19"/>
      <c r="L1582" s="19"/>
      <c r="M1582" s="19"/>
    </row>
    <row r="1583" spans="1:13" ht="15">
      <c r="A1583" s="619"/>
      <c r="B1583" s="19"/>
      <c r="C1583" s="19"/>
      <c r="D1583" s="19"/>
      <c r="E1583" s="19"/>
      <c r="F1583" s="19"/>
      <c r="G1583" s="19"/>
      <c r="H1583" s="19"/>
      <c r="I1583" s="19"/>
      <c r="J1583" s="19"/>
      <c r="K1583" s="19"/>
      <c r="L1583" s="19"/>
      <c r="M1583" s="19"/>
    </row>
    <row r="1584" spans="1:13" ht="15">
      <c r="A1584" s="619"/>
      <c r="B1584" s="19"/>
      <c r="C1584" s="19"/>
      <c r="D1584" s="19"/>
      <c r="E1584" s="19"/>
      <c r="F1584" s="19"/>
      <c r="G1584" s="19"/>
      <c r="H1584" s="19"/>
      <c r="I1584" s="19"/>
      <c r="J1584" s="19"/>
      <c r="K1584" s="19"/>
      <c r="L1584" s="19"/>
      <c r="M1584" s="19"/>
    </row>
    <row r="1585" spans="1:13" ht="15">
      <c r="A1585" s="619"/>
      <c r="B1585" s="19"/>
      <c r="C1585" s="19"/>
      <c r="D1585" s="19"/>
      <c r="E1585" s="19"/>
      <c r="F1585" s="19"/>
      <c r="G1585" s="19"/>
      <c r="H1585" s="19"/>
      <c r="I1585" s="19"/>
      <c r="J1585" s="19"/>
      <c r="K1585" s="19"/>
      <c r="L1585" s="19"/>
      <c r="M1585" s="19"/>
    </row>
    <row r="1586" spans="1:13" ht="15">
      <c r="A1586" s="619"/>
      <c r="B1586" s="19"/>
      <c r="C1586" s="19"/>
      <c r="D1586" s="19"/>
      <c r="E1586" s="19"/>
      <c r="F1586" s="19"/>
      <c r="G1586" s="19"/>
      <c r="H1586" s="19"/>
      <c r="I1586" s="19"/>
      <c r="J1586" s="19"/>
      <c r="K1586" s="19"/>
      <c r="L1586" s="19"/>
      <c r="M1586" s="19"/>
    </row>
    <row r="1587" spans="1:13" ht="15">
      <c r="A1587" s="619"/>
      <c r="B1587" s="19"/>
      <c r="C1587" s="19"/>
      <c r="D1587" s="19"/>
      <c r="E1587" s="19"/>
      <c r="F1587" s="19"/>
      <c r="G1587" s="19"/>
      <c r="H1587" s="19"/>
      <c r="I1587" s="19"/>
      <c r="J1587" s="19"/>
      <c r="K1587" s="19"/>
      <c r="L1587" s="19"/>
      <c r="M1587" s="19"/>
    </row>
    <row r="1588" spans="1:13" ht="15">
      <c r="A1588" s="619"/>
      <c r="B1588" s="19"/>
      <c r="C1588" s="19"/>
      <c r="D1588" s="19"/>
      <c r="E1588" s="19"/>
      <c r="F1588" s="19"/>
      <c r="G1588" s="19"/>
      <c r="H1588" s="19"/>
      <c r="I1588" s="19"/>
      <c r="J1588" s="19"/>
      <c r="K1588" s="19"/>
      <c r="L1588" s="19"/>
      <c r="M1588" s="19"/>
    </row>
    <row r="1589" spans="1:13" ht="15">
      <c r="A1589" s="619"/>
      <c r="B1589" s="19"/>
      <c r="C1589" s="19"/>
      <c r="D1589" s="19"/>
      <c r="E1589" s="19"/>
      <c r="F1589" s="19"/>
      <c r="G1589" s="19"/>
      <c r="H1589" s="19"/>
      <c r="I1589" s="19"/>
      <c r="J1589" s="19"/>
      <c r="K1589" s="19"/>
      <c r="L1589" s="19"/>
      <c r="M1589" s="19"/>
    </row>
    <row r="1590" spans="1:13" ht="15">
      <c r="A1590" s="619"/>
      <c r="B1590" s="19"/>
      <c r="C1590" s="19"/>
      <c r="D1590" s="19"/>
      <c r="E1590" s="19"/>
      <c r="F1590" s="19"/>
      <c r="G1590" s="19"/>
      <c r="H1590" s="19"/>
      <c r="I1590" s="19"/>
      <c r="J1590" s="19"/>
      <c r="K1590" s="19"/>
      <c r="L1590" s="19"/>
      <c r="M1590" s="19"/>
    </row>
    <row r="1591" spans="1:13" ht="15">
      <c r="A1591" s="619"/>
      <c r="B1591" s="19"/>
      <c r="C1591" s="19"/>
      <c r="D1591" s="19"/>
      <c r="E1591" s="19"/>
      <c r="F1591" s="19"/>
      <c r="G1591" s="19"/>
      <c r="H1591" s="19"/>
      <c r="I1591" s="19"/>
      <c r="J1591" s="19"/>
      <c r="K1591" s="19"/>
      <c r="L1591" s="19"/>
      <c r="M1591" s="19"/>
    </row>
    <row r="1592" spans="1:13" ht="15">
      <c r="A1592" s="619"/>
      <c r="B1592" s="19"/>
      <c r="C1592" s="19"/>
      <c r="D1592" s="19"/>
      <c r="E1592" s="19"/>
      <c r="F1592" s="19"/>
      <c r="G1592" s="19"/>
      <c r="H1592" s="19"/>
      <c r="I1592" s="19"/>
      <c r="J1592" s="19"/>
      <c r="K1592" s="19"/>
      <c r="L1592" s="19"/>
      <c r="M1592" s="19"/>
    </row>
    <row r="1593" spans="1:13" ht="15">
      <c r="A1593" s="619"/>
      <c r="B1593" s="19"/>
      <c r="C1593" s="19"/>
      <c r="D1593" s="19"/>
      <c r="E1593" s="19"/>
      <c r="F1593" s="19"/>
      <c r="G1593" s="19"/>
      <c r="H1593" s="19"/>
      <c r="I1593" s="19"/>
      <c r="J1593" s="19"/>
      <c r="K1593" s="19"/>
      <c r="L1593" s="19"/>
      <c r="M1593" s="19"/>
    </row>
    <row r="1594" spans="1:13" ht="15">
      <c r="A1594" s="619"/>
      <c r="B1594" s="19"/>
      <c r="C1594" s="19"/>
      <c r="D1594" s="19"/>
      <c r="E1594" s="19"/>
      <c r="F1594" s="19"/>
      <c r="G1594" s="19"/>
      <c r="H1594" s="19"/>
      <c r="I1594" s="19"/>
      <c r="J1594" s="19"/>
      <c r="K1594" s="19"/>
      <c r="L1594" s="19"/>
      <c r="M1594" s="19"/>
    </row>
    <row r="1595" spans="1:13" ht="15">
      <c r="A1595" s="619"/>
      <c r="B1595" s="19"/>
      <c r="C1595" s="19"/>
      <c r="D1595" s="19"/>
      <c r="E1595" s="19"/>
      <c r="F1595" s="19"/>
      <c r="G1595" s="19"/>
      <c r="H1595" s="19"/>
      <c r="I1595" s="19"/>
      <c r="J1595" s="19"/>
      <c r="K1595" s="19"/>
      <c r="L1595" s="19"/>
      <c r="M1595" s="19"/>
    </row>
    <row r="1596" spans="1:13" ht="15">
      <c r="A1596" s="619"/>
      <c r="B1596" s="19"/>
      <c r="C1596" s="19"/>
      <c r="D1596" s="19"/>
      <c r="E1596" s="19"/>
      <c r="F1596" s="19"/>
      <c r="G1596" s="19"/>
      <c r="H1596" s="19"/>
      <c r="I1596" s="19"/>
      <c r="J1596" s="19"/>
      <c r="K1596" s="19"/>
      <c r="L1596" s="19"/>
      <c r="M1596" s="19"/>
    </row>
    <row r="1597" spans="1:13" ht="15">
      <c r="A1597" s="619"/>
      <c r="B1597" s="19"/>
      <c r="C1597" s="19"/>
      <c r="D1597" s="19"/>
      <c r="E1597" s="19"/>
      <c r="F1597" s="19"/>
      <c r="G1597" s="19"/>
      <c r="H1597" s="19"/>
      <c r="I1597" s="19"/>
      <c r="J1597" s="19"/>
      <c r="K1597" s="19"/>
      <c r="L1597" s="19"/>
      <c r="M1597" s="19"/>
    </row>
    <row r="1598" spans="1:13" ht="15">
      <c r="A1598" s="619"/>
      <c r="B1598" s="19"/>
      <c r="C1598" s="19"/>
      <c r="D1598" s="19"/>
      <c r="E1598" s="19"/>
      <c r="F1598" s="19"/>
      <c r="G1598" s="19"/>
      <c r="H1598" s="19"/>
      <c r="I1598" s="19"/>
      <c r="J1598" s="19"/>
      <c r="K1598" s="19"/>
      <c r="L1598" s="19"/>
      <c r="M1598" s="19"/>
    </row>
    <row r="1599" spans="1:13" ht="15">
      <c r="A1599" s="619"/>
      <c r="B1599" s="19"/>
      <c r="C1599" s="19"/>
      <c r="D1599" s="19"/>
      <c r="E1599" s="19"/>
      <c r="F1599" s="19"/>
      <c r="G1599" s="19"/>
      <c r="H1599" s="19"/>
      <c r="I1599" s="19"/>
      <c r="J1599" s="19"/>
      <c r="K1599" s="19"/>
      <c r="L1599" s="19"/>
      <c r="M1599" s="19"/>
    </row>
    <row r="1600" spans="1:13" ht="15">
      <c r="A1600" s="619"/>
      <c r="B1600" s="19"/>
      <c r="C1600" s="19"/>
      <c r="D1600" s="19"/>
      <c r="E1600" s="19"/>
      <c r="F1600" s="19"/>
      <c r="G1600" s="19"/>
      <c r="H1600" s="19"/>
      <c r="I1600" s="19"/>
      <c r="J1600" s="19"/>
      <c r="K1600" s="19"/>
      <c r="L1600" s="19"/>
      <c r="M1600" s="19"/>
    </row>
    <row r="1601" spans="1:13" ht="15">
      <c r="A1601" s="619"/>
      <c r="B1601" s="19"/>
      <c r="C1601" s="19"/>
      <c r="D1601" s="19"/>
      <c r="E1601" s="19"/>
      <c r="F1601" s="19"/>
      <c r="G1601" s="19"/>
      <c r="H1601" s="19"/>
      <c r="I1601" s="19"/>
      <c r="J1601" s="19"/>
      <c r="K1601" s="19"/>
      <c r="L1601" s="19"/>
      <c r="M1601" s="19"/>
    </row>
    <row r="1602" spans="1:13" ht="15">
      <c r="A1602" s="619"/>
      <c r="B1602" s="19"/>
      <c r="C1602" s="19"/>
      <c r="D1602" s="19"/>
      <c r="E1602" s="19"/>
      <c r="F1602" s="19"/>
      <c r="G1602" s="19"/>
      <c r="H1602" s="19"/>
      <c r="I1602" s="19"/>
      <c r="J1602" s="19"/>
      <c r="K1602" s="19"/>
      <c r="L1602" s="19"/>
      <c r="M1602" s="19"/>
    </row>
    <row r="1603" spans="1:13" ht="15">
      <c r="A1603" s="619"/>
      <c r="B1603" s="19"/>
      <c r="C1603" s="19"/>
      <c r="D1603" s="19"/>
      <c r="E1603" s="19"/>
      <c r="F1603" s="19"/>
      <c r="G1603" s="19"/>
      <c r="H1603" s="19"/>
      <c r="I1603" s="19"/>
      <c r="J1603" s="19"/>
      <c r="K1603" s="19"/>
      <c r="L1603" s="19"/>
      <c r="M1603" s="19"/>
    </row>
    <row r="1604" spans="1:13" ht="15">
      <c r="A1604" s="619"/>
      <c r="B1604" s="19"/>
      <c r="C1604" s="19"/>
      <c r="D1604" s="19"/>
      <c r="E1604" s="19"/>
      <c r="F1604" s="19"/>
      <c r="G1604" s="19"/>
      <c r="H1604" s="19"/>
      <c r="I1604" s="19"/>
      <c r="J1604" s="19"/>
      <c r="K1604" s="19"/>
      <c r="L1604" s="19"/>
      <c r="M1604" s="19"/>
    </row>
    <row r="1605" spans="1:13" ht="15">
      <c r="A1605" s="619"/>
      <c r="B1605" s="19"/>
      <c r="C1605" s="19"/>
      <c r="D1605" s="19"/>
      <c r="E1605" s="19"/>
      <c r="F1605" s="19"/>
      <c r="G1605" s="19"/>
      <c r="H1605" s="19"/>
      <c r="I1605" s="19"/>
      <c r="J1605" s="19"/>
      <c r="K1605" s="19"/>
      <c r="L1605" s="19"/>
      <c r="M1605" s="19"/>
    </row>
    <row r="1606" spans="1:13" ht="15">
      <c r="A1606" s="619"/>
      <c r="B1606" s="19"/>
      <c r="C1606" s="19"/>
      <c r="D1606" s="19"/>
      <c r="E1606" s="19"/>
      <c r="F1606" s="19"/>
      <c r="G1606" s="19"/>
      <c r="H1606" s="19"/>
      <c r="I1606" s="19"/>
      <c r="J1606" s="19"/>
      <c r="K1606" s="19"/>
      <c r="L1606" s="19"/>
      <c r="M1606" s="19"/>
    </row>
    <row r="1607" spans="1:13" ht="15">
      <c r="A1607" s="619"/>
      <c r="B1607" s="19"/>
      <c r="C1607" s="19"/>
      <c r="D1607" s="19"/>
      <c r="E1607" s="19"/>
      <c r="F1607" s="19"/>
      <c r="G1607" s="19"/>
      <c r="H1607" s="19"/>
      <c r="I1607" s="19"/>
      <c r="J1607" s="19"/>
      <c r="K1607" s="19"/>
      <c r="L1607" s="19"/>
      <c r="M1607" s="19"/>
    </row>
    <row r="1608" spans="1:13" ht="15">
      <c r="A1608" s="619"/>
      <c r="B1608" s="19"/>
      <c r="C1608" s="19"/>
      <c r="D1608" s="19"/>
      <c r="E1608" s="19"/>
      <c r="F1608" s="19"/>
      <c r="G1608" s="19"/>
      <c r="H1608" s="19"/>
      <c r="I1608" s="19"/>
      <c r="J1608" s="19"/>
      <c r="K1608" s="19"/>
      <c r="L1608" s="19"/>
      <c r="M1608" s="19"/>
    </row>
    <row r="1609" spans="1:13" ht="15">
      <c r="A1609" s="619"/>
      <c r="B1609" s="19"/>
      <c r="C1609" s="19"/>
      <c r="D1609" s="19"/>
      <c r="E1609" s="19"/>
      <c r="F1609" s="19"/>
      <c r="G1609" s="19"/>
      <c r="H1609" s="19"/>
      <c r="I1609" s="19"/>
      <c r="J1609" s="19"/>
      <c r="K1609" s="19"/>
      <c r="L1609" s="19"/>
      <c r="M1609" s="19"/>
    </row>
    <row r="1610" spans="1:13" ht="15">
      <c r="A1610" s="619"/>
      <c r="B1610" s="19"/>
      <c r="C1610" s="19"/>
      <c r="D1610" s="19"/>
      <c r="E1610" s="19"/>
      <c r="F1610" s="19"/>
      <c r="G1610" s="19"/>
      <c r="H1610" s="19"/>
      <c r="I1610" s="19"/>
      <c r="J1610" s="19"/>
      <c r="K1610" s="19"/>
      <c r="L1610" s="19"/>
      <c r="M1610" s="19"/>
    </row>
    <row r="1611" spans="1:13" ht="15">
      <c r="A1611" s="619"/>
      <c r="B1611" s="19"/>
      <c r="C1611" s="19"/>
      <c r="D1611" s="19"/>
      <c r="E1611" s="19"/>
      <c r="F1611" s="19"/>
      <c r="G1611" s="19"/>
      <c r="H1611" s="19"/>
      <c r="I1611" s="19"/>
      <c r="J1611" s="19"/>
      <c r="K1611" s="19"/>
      <c r="L1611" s="19"/>
      <c r="M1611" s="19"/>
    </row>
    <row r="1612" spans="1:13" ht="15">
      <c r="A1612" s="619"/>
      <c r="B1612" s="19"/>
      <c r="C1612" s="19"/>
      <c r="D1612" s="19"/>
      <c r="E1612" s="19"/>
      <c r="F1612" s="19"/>
      <c r="G1612" s="19"/>
      <c r="H1612" s="19"/>
      <c r="I1612" s="19"/>
      <c r="J1612" s="19"/>
      <c r="K1612" s="19"/>
      <c r="L1612" s="19"/>
      <c r="M1612" s="19"/>
    </row>
    <row r="1613" spans="1:13" ht="15">
      <c r="A1613" s="619"/>
      <c r="B1613" s="19"/>
      <c r="C1613" s="19"/>
      <c r="D1613" s="19"/>
      <c r="E1613" s="19"/>
      <c r="F1613" s="19"/>
      <c r="G1613" s="19"/>
      <c r="H1613" s="19"/>
      <c r="I1613" s="19"/>
      <c r="J1613" s="19"/>
      <c r="K1613" s="19"/>
      <c r="L1613" s="19"/>
      <c r="M1613" s="19"/>
    </row>
    <row r="1614" spans="1:13" ht="15">
      <c r="A1614" s="619"/>
      <c r="B1614" s="19"/>
      <c r="C1614" s="19"/>
      <c r="D1614" s="19"/>
      <c r="E1614" s="19"/>
      <c r="F1614" s="19"/>
      <c r="G1614" s="19"/>
      <c r="H1614" s="19"/>
      <c r="I1614" s="19"/>
      <c r="J1614" s="19"/>
      <c r="K1614" s="19"/>
      <c r="L1614" s="19"/>
      <c r="M1614" s="19"/>
    </row>
    <row r="1615" spans="1:13" ht="15">
      <c r="A1615" s="619"/>
      <c r="B1615" s="19"/>
      <c r="C1615" s="19"/>
      <c r="D1615" s="19"/>
      <c r="E1615" s="19"/>
      <c r="F1615" s="19"/>
      <c r="G1615" s="19"/>
      <c r="H1615" s="19"/>
      <c r="I1615" s="19"/>
      <c r="J1615" s="19"/>
      <c r="K1615" s="19"/>
      <c r="L1615" s="19"/>
      <c r="M1615" s="19"/>
    </row>
    <row r="1616" spans="1:13" ht="15">
      <c r="A1616" s="619"/>
      <c r="B1616" s="19"/>
      <c r="C1616" s="19"/>
      <c r="D1616" s="19"/>
      <c r="E1616" s="19"/>
      <c r="F1616" s="19"/>
      <c r="G1616" s="19"/>
      <c r="H1616" s="19"/>
      <c r="I1616" s="19"/>
      <c r="J1616" s="19"/>
      <c r="K1616" s="19"/>
      <c r="L1616" s="19"/>
      <c r="M1616" s="19"/>
    </row>
    <row r="1617" spans="1:13" ht="15">
      <c r="A1617" s="619"/>
      <c r="B1617" s="19"/>
      <c r="C1617" s="19"/>
      <c r="D1617" s="19"/>
      <c r="E1617" s="19"/>
      <c r="F1617" s="19"/>
      <c r="G1617" s="19"/>
      <c r="H1617" s="19"/>
      <c r="I1617" s="19"/>
      <c r="J1617" s="19"/>
      <c r="K1617" s="19"/>
      <c r="L1617" s="19"/>
      <c r="M1617" s="19"/>
    </row>
    <row r="1618" spans="1:13" ht="15">
      <c r="A1618" s="619"/>
      <c r="B1618" s="19"/>
      <c r="C1618" s="19"/>
      <c r="D1618" s="19"/>
      <c r="E1618" s="19"/>
      <c r="F1618" s="19"/>
      <c r="G1618" s="19"/>
      <c r="H1618" s="19"/>
      <c r="I1618" s="19"/>
      <c r="J1618" s="19"/>
      <c r="K1618" s="19"/>
      <c r="L1618" s="19"/>
      <c r="M1618" s="19"/>
    </row>
    <row r="1619" spans="1:13" ht="15">
      <c r="A1619" s="619"/>
      <c r="B1619" s="19"/>
      <c r="C1619" s="19"/>
      <c r="D1619" s="19"/>
      <c r="E1619" s="19"/>
      <c r="F1619" s="19"/>
      <c r="G1619" s="19"/>
      <c r="H1619" s="19"/>
      <c r="I1619" s="19"/>
      <c r="J1619" s="19"/>
      <c r="K1619" s="19"/>
      <c r="L1619" s="19"/>
      <c r="M1619" s="19"/>
    </row>
    <row r="1620" spans="1:13" ht="15">
      <c r="A1620" s="619"/>
      <c r="B1620" s="19"/>
      <c r="C1620" s="19"/>
      <c r="D1620" s="19"/>
      <c r="E1620" s="19"/>
      <c r="F1620" s="19"/>
      <c r="G1620" s="19"/>
      <c r="H1620" s="19"/>
      <c r="I1620" s="19"/>
      <c r="J1620" s="19"/>
      <c r="K1620" s="19"/>
      <c r="L1620" s="19"/>
      <c r="M1620" s="19"/>
    </row>
    <row r="1621" spans="1:13" ht="15">
      <c r="A1621" s="619"/>
      <c r="B1621" s="19"/>
      <c r="C1621" s="19"/>
      <c r="D1621" s="19"/>
      <c r="E1621" s="19"/>
      <c r="F1621" s="19"/>
      <c r="G1621" s="19"/>
      <c r="H1621" s="19"/>
      <c r="I1621" s="19"/>
      <c r="J1621" s="19"/>
      <c r="K1621" s="19"/>
      <c r="L1621" s="19"/>
      <c r="M1621" s="19"/>
    </row>
    <row r="1622" spans="1:13" ht="15">
      <c r="A1622" s="619"/>
      <c r="B1622" s="19"/>
      <c r="C1622" s="19"/>
      <c r="D1622" s="19"/>
      <c r="E1622" s="19"/>
      <c r="F1622" s="19"/>
      <c r="G1622" s="19"/>
      <c r="H1622" s="19"/>
      <c r="I1622" s="19"/>
      <c r="J1622" s="19"/>
      <c r="K1622" s="19"/>
      <c r="L1622" s="19"/>
      <c r="M1622" s="19"/>
    </row>
    <row r="1623" spans="1:13" ht="15">
      <c r="A1623" s="619"/>
      <c r="B1623" s="19"/>
      <c r="C1623" s="19"/>
      <c r="D1623" s="19"/>
      <c r="E1623" s="19"/>
      <c r="F1623" s="19"/>
      <c r="G1623" s="19"/>
      <c r="H1623" s="19"/>
      <c r="I1623" s="19"/>
      <c r="J1623" s="19"/>
      <c r="K1623" s="19"/>
      <c r="L1623" s="19"/>
      <c r="M1623" s="19"/>
    </row>
    <row r="1624" spans="1:13" ht="15">
      <c r="A1624" s="619"/>
      <c r="B1624" s="19"/>
      <c r="C1624" s="19"/>
      <c r="D1624" s="19"/>
      <c r="E1624" s="19"/>
      <c r="F1624" s="19"/>
      <c r="G1624" s="19"/>
      <c r="H1624" s="19"/>
      <c r="I1624" s="19"/>
      <c r="J1624" s="19"/>
      <c r="K1624" s="19"/>
      <c r="L1624" s="19"/>
      <c r="M1624" s="19"/>
    </row>
    <row r="1625" spans="1:13" ht="15">
      <c r="A1625" s="619"/>
      <c r="B1625" s="19"/>
      <c r="C1625" s="19"/>
      <c r="D1625" s="19"/>
      <c r="E1625" s="19"/>
      <c r="F1625" s="19"/>
      <c r="G1625" s="19"/>
      <c r="H1625" s="19"/>
      <c r="I1625" s="19"/>
      <c r="J1625" s="19"/>
      <c r="K1625" s="19"/>
      <c r="L1625" s="19"/>
      <c r="M1625" s="19"/>
    </row>
    <row r="1626" spans="1:13" ht="15">
      <c r="A1626" s="619"/>
      <c r="B1626" s="19"/>
      <c r="C1626" s="19"/>
      <c r="D1626" s="19"/>
      <c r="E1626" s="19"/>
      <c r="F1626" s="19"/>
      <c r="G1626" s="19"/>
      <c r="H1626" s="19"/>
      <c r="I1626" s="19"/>
      <c r="J1626" s="19"/>
      <c r="K1626" s="19"/>
      <c r="L1626" s="19"/>
      <c r="M1626" s="19"/>
    </row>
    <row r="1627" spans="1:13" ht="15">
      <c r="A1627" s="619"/>
      <c r="B1627" s="19"/>
      <c r="C1627" s="19"/>
      <c r="D1627" s="19"/>
      <c r="E1627" s="19"/>
      <c r="F1627" s="19"/>
      <c r="G1627" s="19"/>
      <c r="H1627" s="19"/>
      <c r="I1627" s="19"/>
      <c r="J1627" s="19"/>
      <c r="K1627" s="19"/>
      <c r="L1627" s="19"/>
      <c r="M1627" s="19"/>
    </row>
    <row r="1628" spans="1:13" ht="15">
      <c r="A1628" s="619"/>
      <c r="B1628" s="19"/>
      <c r="C1628" s="19"/>
      <c r="D1628" s="19"/>
      <c r="E1628" s="19"/>
      <c r="F1628" s="19"/>
      <c r="G1628" s="19"/>
      <c r="H1628" s="19"/>
      <c r="I1628" s="19"/>
      <c r="J1628" s="19"/>
      <c r="K1628" s="19"/>
      <c r="L1628" s="19"/>
      <c r="M1628" s="19"/>
    </row>
    <row r="1629" spans="1:13" ht="15">
      <c r="A1629" s="619"/>
      <c r="B1629" s="19"/>
      <c r="C1629" s="19"/>
      <c r="D1629" s="19"/>
      <c r="E1629" s="19"/>
      <c r="F1629" s="19"/>
      <c r="G1629" s="19"/>
      <c r="H1629" s="19"/>
      <c r="I1629" s="19"/>
      <c r="J1629" s="19"/>
      <c r="K1629" s="19"/>
      <c r="L1629" s="19"/>
      <c r="M1629" s="19"/>
    </row>
    <row r="1630" spans="1:13" ht="15">
      <c r="A1630" s="619"/>
      <c r="B1630" s="19"/>
      <c r="C1630" s="19"/>
      <c r="D1630" s="19"/>
      <c r="E1630" s="19"/>
      <c r="F1630" s="19"/>
      <c r="G1630" s="19"/>
      <c r="H1630" s="19"/>
      <c r="I1630" s="19"/>
      <c r="J1630" s="19"/>
      <c r="K1630" s="19"/>
      <c r="L1630" s="19"/>
      <c r="M1630" s="19"/>
    </row>
    <row r="1631" spans="1:13" ht="15">
      <c r="A1631" s="619"/>
      <c r="B1631" s="19"/>
      <c r="C1631" s="19"/>
      <c r="D1631" s="19"/>
      <c r="E1631" s="19"/>
      <c r="F1631" s="19"/>
      <c r="G1631" s="19"/>
      <c r="H1631" s="19"/>
      <c r="I1631" s="19"/>
      <c r="J1631" s="19"/>
      <c r="K1631" s="19"/>
      <c r="L1631" s="19"/>
      <c r="M1631" s="19"/>
    </row>
    <row r="1632" spans="1:13" ht="15">
      <c r="A1632" s="619"/>
      <c r="B1632" s="19"/>
      <c r="C1632" s="19"/>
      <c r="D1632" s="19"/>
      <c r="E1632" s="19"/>
      <c r="F1632" s="19"/>
      <c r="G1632" s="19"/>
      <c r="H1632" s="19"/>
      <c r="I1632" s="19"/>
      <c r="J1632" s="19"/>
      <c r="K1632" s="19"/>
      <c r="L1632" s="19"/>
      <c r="M1632" s="19"/>
    </row>
    <row r="1633" spans="1:13" ht="15">
      <c r="A1633" s="619"/>
      <c r="B1633" s="19"/>
      <c r="C1633" s="19"/>
      <c r="D1633" s="19"/>
      <c r="E1633" s="19"/>
      <c r="F1633" s="19"/>
      <c r="G1633" s="19"/>
      <c r="H1633" s="19"/>
      <c r="I1633" s="19"/>
      <c r="J1633" s="19"/>
      <c r="K1633" s="19"/>
      <c r="L1633" s="19"/>
      <c r="M1633" s="19"/>
    </row>
    <row r="1634" spans="1:13" ht="15">
      <c r="A1634" s="619"/>
      <c r="B1634" s="19"/>
      <c r="C1634" s="19"/>
      <c r="D1634" s="19"/>
      <c r="E1634" s="19"/>
      <c r="F1634" s="19"/>
      <c r="G1634" s="19"/>
      <c r="H1634" s="19"/>
      <c r="I1634" s="19"/>
      <c r="J1634" s="19"/>
      <c r="K1634" s="19"/>
      <c r="L1634" s="19"/>
      <c r="M1634" s="19"/>
    </row>
    <row r="1635" spans="1:13" ht="15">
      <c r="A1635" s="619"/>
      <c r="B1635" s="19"/>
      <c r="C1635" s="19"/>
      <c r="D1635" s="19"/>
      <c r="E1635" s="19"/>
      <c r="F1635" s="19"/>
      <c r="G1635" s="19"/>
      <c r="H1635" s="19"/>
      <c r="I1635" s="19"/>
      <c r="J1635" s="19"/>
      <c r="K1635" s="19"/>
      <c r="L1635" s="19"/>
      <c r="M1635" s="19"/>
    </row>
    <row r="1636" spans="1:13" ht="15">
      <c r="A1636" s="619"/>
      <c r="B1636" s="19"/>
      <c r="C1636" s="19"/>
      <c r="D1636" s="19"/>
      <c r="E1636" s="19"/>
      <c r="F1636" s="19"/>
      <c r="G1636" s="19"/>
      <c r="H1636" s="19"/>
      <c r="I1636" s="19"/>
      <c r="J1636" s="19"/>
      <c r="K1636" s="19"/>
      <c r="L1636" s="19"/>
      <c r="M1636" s="19"/>
    </row>
    <row r="1637" spans="1:13" ht="15">
      <c r="A1637" s="619"/>
      <c r="B1637" s="19"/>
      <c r="C1637" s="19"/>
      <c r="D1637" s="19"/>
      <c r="E1637" s="19"/>
      <c r="F1637" s="19"/>
      <c r="G1637" s="19"/>
      <c r="H1637" s="19"/>
      <c r="I1637" s="19"/>
      <c r="J1637" s="19"/>
      <c r="K1637" s="19"/>
      <c r="L1637" s="19"/>
      <c r="M1637" s="19"/>
    </row>
    <row r="1638" spans="1:13" ht="15">
      <c r="A1638" s="619"/>
      <c r="B1638" s="19"/>
      <c r="C1638" s="19"/>
      <c r="D1638" s="19"/>
      <c r="E1638" s="19"/>
      <c r="F1638" s="19"/>
      <c r="G1638" s="19"/>
      <c r="H1638" s="19"/>
      <c r="I1638" s="19"/>
      <c r="J1638" s="19"/>
      <c r="K1638" s="19"/>
      <c r="L1638" s="19"/>
      <c r="M1638" s="19"/>
    </row>
    <row r="1639" spans="1:13" ht="15">
      <c r="A1639" s="619"/>
      <c r="B1639" s="19"/>
      <c r="C1639" s="19"/>
      <c r="D1639" s="19"/>
      <c r="E1639" s="19"/>
      <c r="F1639" s="19"/>
      <c r="G1639" s="19"/>
      <c r="H1639" s="19"/>
      <c r="I1639" s="19"/>
      <c r="J1639" s="19"/>
      <c r="K1639" s="19"/>
      <c r="L1639" s="19"/>
      <c r="M1639" s="19"/>
    </row>
    <row r="1640" spans="1:13" ht="15">
      <c r="A1640" s="619"/>
      <c r="B1640" s="19"/>
      <c r="C1640" s="19"/>
      <c r="D1640" s="19"/>
      <c r="E1640" s="19"/>
      <c r="F1640" s="19"/>
      <c r="G1640" s="19"/>
      <c r="H1640" s="19"/>
      <c r="I1640" s="19"/>
      <c r="J1640" s="19"/>
      <c r="K1640" s="19"/>
      <c r="L1640" s="19"/>
      <c r="M1640" s="19"/>
    </row>
    <row r="1641" spans="1:13" ht="15">
      <c r="A1641" s="619"/>
      <c r="B1641" s="19"/>
      <c r="C1641" s="19"/>
      <c r="D1641" s="19"/>
      <c r="E1641" s="19"/>
      <c r="F1641" s="19"/>
      <c r="G1641" s="19"/>
      <c r="H1641" s="19"/>
      <c r="I1641" s="19"/>
      <c r="J1641" s="19"/>
      <c r="K1641" s="19"/>
      <c r="L1641" s="19"/>
      <c r="M1641" s="19"/>
    </row>
    <row r="1642" spans="1:13" ht="15">
      <c r="A1642" s="619"/>
      <c r="B1642" s="19"/>
      <c r="C1642" s="19"/>
      <c r="D1642" s="19"/>
      <c r="E1642" s="19"/>
      <c r="F1642" s="19"/>
      <c r="G1642" s="19"/>
      <c r="H1642" s="19"/>
      <c r="I1642" s="19"/>
      <c r="J1642" s="19"/>
      <c r="K1642" s="19"/>
      <c r="L1642" s="19"/>
      <c r="M1642" s="19"/>
    </row>
    <row r="1643" spans="1:13" ht="15">
      <c r="A1643" s="619"/>
      <c r="B1643" s="19"/>
      <c r="C1643" s="19"/>
      <c r="D1643" s="19"/>
      <c r="E1643" s="19"/>
      <c r="F1643" s="19"/>
      <c r="G1643" s="19"/>
      <c r="H1643" s="19"/>
      <c r="I1643" s="19"/>
      <c r="J1643" s="19"/>
      <c r="K1643" s="19"/>
      <c r="L1643" s="19"/>
      <c r="M1643" s="19"/>
    </row>
    <row r="1644" spans="1:13" ht="15">
      <c r="A1644" s="619"/>
      <c r="B1644" s="19"/>
      <c r="C1644" s="19"/>
      <c r="D1644" s="19"/>
      <c r="E1644" s="19"/>
      <c r="F1644" s="19"/>
      <c r="G1644" s="19"/>
      <c r="H1644" s="19"/>
      <c r="I1644" s="19"/>
      <c r="J1644" s="19"/>
      <c r="K1644" s="19"/>
      <c r="L1644" s="19"/>
      <c r="M1644" s="19"/>
    </row>
    <row r="1645" spans="1:13" ht="15">
      <c r="A1645" s="619"/>
      <c r="B1645" s="19"/>
      <c r="C1645" s="19"/>
      <c r="D1645" s="19"/>
      <c r="E1645" s="19"/>
      <c r="F1645" s="19"/>
      <c r="G1645" s="19"/>
      <c r="H1645" s="19"/>
      <c r="I1645" s="19"/>
      <c r="J1645" s="19"/>
      <c r="K1645" s="19"/>
      <c r="L1645" s="19"/>
      <c r="M1645" s="19"/>
    </row>
    <row r="1646" spans="1:13" ht="15">
      <c r="A1646" s="619"/>
      <c r="B1646" s="19"/>
      <c r="C1646" s="19"/>
      <c r="D1646" s="19"/>
      <c r="E1646" s="19"/>
      <c r="F1646" s="19"/>
      <c r="G1646" s="19"/>
      <c r="H1646" s="19"/>
      <c r="I1646" s="19"/>
      <c r="J1646" s="19"/>
      <c r="K1646" s="19"/>
      <c r="L1646" s="19"/>
      <c r="M1646" s="19"/>
    </row>
    <row r="1647" spans="1:13" ht="15">
      <c r="A1647" s="619"/>
      <c r="B1647" s="19"/>
      <c r="C1647" s="19"/>
      <c r="D1647" s="19"/>
      <c r="E1647" s="19"/>
      <c r="F1647" s="19"/>
      <c r="G1647" s="19"/>
      <c r="H1647" s="19"/>
      <c r="I1647" s="19"/>
      <c r="J1647" s="19"/>
      <c r="K1647" s="19"/>
      <c r="L1647" s="19"/>
      <c r="M1647" s="19"/>
    </row>
    <row r="1648" spans="1:13" ht="15">
      <c r="A1648" s="619"/>
      <c r="B1648" s="19"/>
      <c r="C1648" s="19"/>
      <c r="D1648" s="19"/>
      <c r="E1648" s="19"/>
      <c r="F1648" s="19"/>
      <c r="G1648" s="19"/>
      <c r="H1648" s="19"/>
      <c r="I1648" s="19"/>
      <c r="J1648" s="19"/>
      <c r="K1648" s="19"/>
      <c r="L1648" s="19"/>
      <c r="M1648" s="19"/>
    </row>
    <row r="1649" spans="1:13" ht="15">
      <c r="A1649" s="619"/>
      <c r="B1649" s="19"/>
      <c r="C1649" s="19"/>
      <c r="D1649" s="19"/>
      <c r="E1649" s="19"/>
      <c r="F1649" s="19"/>
      <c r="G1649" s="19"/>
      <c r="H1649" s="19"/>
      <c r="I1649" s="19"/>
      <c r="J1649" s="19"/>
      <c r="K1649" s="19"/>
      <c r="L1649" s="19"/>
      <c r="M1649" s="19"/>
    </row>
    <row r="1650" spans="1:13" ht="15">
      <c r="A1650" s="619"/>
      <c r="B1650" s="19"/>
      <c r="C1650" s="19"/>
      <c r="D1650" s="19"/>
      <c r="E1650" s="19"/>
      <c r="F1650" s="19"/>
      <c r="G1650" s="19"/>
      <c r="H1650" s="19"/>
      <c r="I1650" s="19"/>
      <c r="J1650" s="19"/>
      <c r="K1650" s="19"/>
      <c r="L1650" s="19"/>
      <c r="M1650" s="19"/>
    </row>
    <row r="1651" spans="1:13" ht="15">
      <c r="A1651" s="619"/>
      <c r="B1651" s="19"/>
      <c r="C1651" s="19"/>
      <c r="D1651" s="19"/>
      <c r="E1651" s="19"/>
      <c r="F1651" s="19"/>
      <c r="G1651" s="19"/>
      <c r="H1651" s="19"/>
      <c r="I1651" s="19"/>
      <c r="J1651" s="19"/>
      <c r="K1651" s="19"/>
      <c r="L1651" s="19"/>
      <c r="M1651" s="19"/>
    </row>
    <row r="1652" spans="1:13" ht="15">
      <c r="A1652" s="619"/>
      <c r="B1652" s="19"/>
      <c r="C1652" s="19"/>
      <c r="D1652" s="19"/>
      <c r="E1652" s="19"/>
      <c r="F1652" s="19"/>
      <c r="G1652" s="19"/>
      <c r="H1652" s="19"/>
      <c r="I1652" s="19"/>
      <c r="J1652" s="19"/>
      <c r="K1652" s="19"/>
      <c r="L1652" s="19"/>
      <c r="M1652" s="19"/>
    </row>
    <row r="1653" spans="1:13" ht="15">
      <c r="A1653" s="619"/>
      <c r="B1653" s="19"/>
      <c r="C1653" s="19"/>
      <c r="D1653" s="19"/>
      <c r="E1653" s="19"/>
      <c r="F1653" s="19"/>
      <c r="G1653" s="19"/>
      <c r="H1653" s="19"/>
      <c r="I1653" s="19"/>
      <c r="J1653" s="19"/>
      <c r="K1653" s="19"/>
      <c r="L1653" s="19"/>
      <c r="M1653" s="19"/>
    </row>
    <row r="1654" spans="1:13" ht="15">
      <c r="A1654" s="619"/>
      <c r="B1654" s="19"/>
      <c r="C1654" s="19"/>
      <c r="D1654" s="19"/>
      <c r="E1654" s="19"/>
      <c r="F1654" s="19"/>
      <c r="G1654" s="19"/>
      <c r="H1654" s="19"/>
      <c r="I1654" s="19"/>
      <c r="J1654" s="19"/>
      <c r="K1654" s="19"/>
      <c r="L1654" s="19"/>
      <c r="M1654" s="19"/>
    </row>
    <row r="1655" spans="1:13" ht="15">
      <c r="A1655" s="619"/>
      <c r="B1655" s="19"/>
      <c r="C1655" s="19"/>
      <c r="D1655" s="19"/>
      <c r="E1655" s="19"/>
      <c r="F1655" s="19"/>
      <c r="G1655" s="19"/>
      <c r="H1655" s="19"/>
      <c r="I1655" s="19"/>
      <c r="J1655" s="19"/>
      <c r="K1655" s="19"/>
      <c r="L1655" s="19"/>
      <c r="M1655" s="19"/>
    </row>
    <row r="1656" spans="1:13" ht="15">
      <c r="A1656" s="619"/>
      <c r="B1656" s="19"/>
      <c r="C1656" s="19"/>
      <c r="D1656" s="19"/>
      <c r="E1656" s="19"/>
      <c r="F1656" s="19"/>
      <c r="G1656" s="19"/>
      <c r="H1656" s="19"/>
      <c r="I1656" s="19"/>
      <c r="J1656" s="19"/>
      <c r="K1656" s="19"/>
      <c r="L1656" s="19"/>
      <c r="M1656" s="19"/>
    </row>
    <row r="1657" spans="1:13" ht="15">
      <c r="A1657" s="619"/>
      <c r="B1657" s="19"/>
      <c r="C1657" s="19"/>
      <c r="D1657" s="19"/>
      <c r="E1657" s="19"/>
      <c r="F1657" s="19"/>
      <c r="G1657" s="19"/>
      <c r="H1657" s="19"/>
      <c r="I1657" s="19"/>
      <c r="J1657" s="19"/>
      <c r="K1657" s="19"/>
      <c r="L1657" s="19"/>
      <c r="M1657" s="19"/>
    </row>
    <row r="1658" spans="1:13" ht="15">
      <c r="A1658" s="619"/>
      <c r="B1658" s="19"/>
      <c r="C1658" s="19"/>
      <c r="D1658" s="19"/>
      <c r="E1658" s="19"/>
      <c r="F1658" s="19"/>
      <c r="G1658" s="19"/>
      <c r="H1658" s="19"/>
      <c r="I1658" s="19"/>
      <c r="J1658" s="19"/>
      <c r="K1658" s="19"/>
      <c r="L1658" s="19"/>
      <c r="M1658" s="19"/>
    </row>
    <row r="1659" spans="1:13" ht="15">
      <c r="A1659" s="619"/>
      <c r="B1659" s="19"/>
      <c r="C1659" s="19"/>
      <c r="D1659" s="19"/>
      <c r="E1659" s="19"/>
      <c r="F1659" s="19"/>
      <c r="G1659" s="19"/>
      <c r="H1659" s="19"/>
      <c r="I1659" s="19"/>
      <c r="J1659" s="19"/>
      <c r="K1659" s="19"/>
      <c r="L1659" s="19"/>
      <c r="M1659" s="19"/>
    </row>
    <row r="1660" spans="1:13" ht="15">
      <c r="A1660" s="619"/>
      <c r="B1660" s="19"/>
      <c r="C1660" s="19"/>
      <c r="D1660" s="19"/>
      <c r="E1660" s="19"/>
      <c r="F1660" s="19"/>
      <c r="G1660" s="19"/>
      <c r="H1660" s="19"/>
      <c r="I1660" s="19"/>
      <c r="J1660" s="19"/>
      <c r="K1660" s="19"/>
      <c r="L1660" s="19"/>
      <c r="M1660" s="19"/>
    </row>
    <row r="1661" spans="1:13" ht="15">
      <c r="A1661" s="619"/>
      <c r="B1661" s="19"/>
      <c r="C1661" s="19"/>
      <c r="D1661" s="19"/>
      <c r="E1661" s="19"/>
      <c r="F1661" s="19"/>
      <c r="G1661" s="19"/>
      <c r="H1661" s="19"/>
      <c r="I1661" s="19"/>
      <c r="J1661" s="19"/>
      <c r="K1661" s="19"/>
      <c r="L1661" s="19"/>
      <c r="M1661" s="19"/>
    </row>
    <row r="1662" spans="1:13" ht="15">
      <c r="A1662" s="619"/>
      <c r="B1662" s="19"/>
      <c r="C1662" s="19"/>
      <c r="D1662" s="19"/>
      <c r="E1662" s="19"/>
      <c r="F1662" s="19"/>
      <c r="G1662" s="19"/>
      <c r="H1662" s="19"/>
      <c r="I1662" s="19"/>
      <c r="J1662" s="19"/>
      <c r="K1662" s="19"/>
      <c r="L1662" s="19"/>
      <c r="M1662" s="19"/>
    </row>
    <row r="1663" spans="1:13" ht="15">
      <c r="A1663" s="619"/>
      <c r="B1663" s="19"/>
      <c r="C1663" s="19"/>
      <c r="D1663" s="19"/>
      <c r="E1663" s="19"/>
      <c r="F1663" s="19"/>
      <c r="G1663" s="19"/>
      <c r="H1663" s="19"/>
      <c r="I1663" s="19"/>
      <c r="J1663" s="19"/>
      <c r="K1663" s="19"/>
      <c r="L1663" s="19"/>
      <c r="M1663" s="19"/>
    </row>
    <row r="1664" spans="1:13" ht="15">
      <c r="A1664" s="619"/>
      <c r="B1664" s="19"/>
      <c r="C1664" s="19"/>
      <c r="D1664" s="19"/>
      <c r="E1664" s="19"/>
      <c r="F1664" s="19"/>
      <c r="G1664" s="19"/>
      <c r="H1664" s="19"/>
      <c r="I1664" s="19"/>
      <c r="J1664" s="19"/>
      <c r="K1664" s="19"/>
      <c r="L1664" s="19"/>
      <c r="M1664" s="19"/>
    </row>
    <row r="1665" spans="1:13" ht="15">
      <c r="A1665" s="619"/>
      <c r="B1665" s="19"/>
      <c r="C1665" s="19"/>
      <c r="D1665" s="19"/>
      <c r="E1665" s="19"/>
      <c r="F1665" s="19"/>
      <c r="G1665" s="19"/>
      <c r="H1665" s="19"/>
      <c r="I1665" s="19"/>
      <c r="J1665" s="19"/>
      <c r="K1665" s="19"/>
      <c r="L1665" s="19"/>
      <c r="M1665" s="19"/>
    </row>
    <row r="1666" spans="1:13" ht="15">
      <c r="A1666" s="619"/>
      <c r="B1666" s="19"/>
      <c r="C1666" s="19"/>
      <c r="D1666" s="19"/>
      <c r="E1666" s="19"/>
      <c r="F1666" s="19"/>
      <c r="G1666" s="19"/>
      <c r="H1666" s="19"/>
      <c r="I1666" s="19"/>
      <c r="J1666" s="19"/>
      <c r="K1666" s="19"/>
      <c r="L1666" s="19"/>
      <c r="M1666" s="19"/>
    </row>
    <row r="1667" spans="1:13" ht="15">
      <c r="A1667" s="619"/>
      <c r="B1667" s="19"/>
      <c r="C1667" s="19"/>
      <c r="D1667" s="19"/>
      <c r="E1667" s="19"/>
      <c r="F1667" s="19"/>
      <c r="G1667" s="19"/>
      <c r="H1667" s="19"/>
      <c r="I1667" s="19"/>
      <c r="J1667" s="19"/>
      <c r="K1667" s="19"/>
      <c r="L1667" s="19"/>
      <c r="M1667" s="19"/>
    </row>
    <row r="1668" spans="1:13" ht="15">
      <c r="A1668" s="619"/>
      <c r="B1668" s="19"/>
      <c r="C1668" s="19"/>
      <c r="D1668" s="19"/>
      <c r="E1668" s="19"/>
      <c r="F1668" s="19"/>
      <c r="G1668" s="19"/>
      <c r="H1668" s="19"/>
      <c r="I1668" s="19"/>
      <c r="J1668" s="19"/>
      <c r="K1668" s="19"/>
      <c r="L1668" s="19"/>
      <c r="M1668" s="19"/>
    </row>
    <row r="1669" spans="1:13" ht="15">
      <c r="A1669" s="619"/>
      <c r="B1669" s="19"/>
      <c r="C1669" s="19"/>
      <c r="D1669" s="19"/>
      <c r="E1669" s="19"/>
      <c r="F1669" s="19"/>
      <c r="G1669" s="19"/>
      <c r="H1669" s="19"/>
      <c r="I1669" s="19"/>
      <c r="J1669" s="19"/>
      <c r="K1669" s="19"/>
      <c r="L1669" s="19"/>
      <c r="M1669" s="19"/>
    </row>
    <row r="1670" spans="1:13" ht="15">
      <c r="A1670" s="619"/>
      <c r="B1670" s="19"/>
      <c r="C1670" s="19"/>
      <c r="D1670" s="19"/>
      <c r="E1670" s="19"/>
      <c r="F1670" s="19"/>
      <c r="G1670" s="19"/>
      <c r="H1670" s="19"/>
      <c r="I1670" s="19"/>
      <c r="J1670" s="19"/>
      <c r="K1670" s="19"/>
      <c r="L1670" s="19"/>
      <c r="M1670" s="19"/>
    </row>
    <row r="1671" spans="1:13" ht="15">
      <c r="A1671" s="619"/>
      <c r="B1671" s="19"/>
      <c r="C1671" s="19"/>
      <c r="D1671" s="19"/>
      <c r="E1671" s="19"/>
      <c r="F1671" s="19"/>
      <c r="G1671" s="19"/>
      <c r="H1671" s="19"/>
      <c r="I1671" s="19"/>
      <c r="J1671" s="19"/>
      <c r="K1671" s="19"/>
      <c r="L1671" s="19"/>
      <c r="M1671" s="19"/>
    </row>
    <row r="1672" spans="1:13" ht="15">
      <c r="A1672" s="619"/>
      <c r="B1672" s="19"/>
      <c r="C1672" s="19"/>
      <c r="D1672" s="19"/>
      <c r="E1672" s="19"/>
      <c r="F1672" s="19"/>
      <c r="G1672" s="19"/>
      <c r="H1672" s="19"/>
      <c r="I1672" s="19"/>
      <c r="J1672" s="19"/>
      <c r="K1672" s="19"/>
      <c r="L1672" s="19"/>
      <c r="M1672" s="19"/>
    </row>
    <row r="1673" spans="1:13" ht="15">
      <c r="A1673" s="619"/>
      <c r="B1673" s="19"/>
      <c r="C1673" s="19"/>
      <c r="D1673" s="19"/>
      <c r="E1673" s="19"/>
      <c r="F1673" s="19"/>
      <c r="G1673" s="19"/>
      <c r="H1673" s="19"/>
      <c r="I1673" s="19"/>
      <c r="J1673" s="19"/>
      <c r="K1673" s="19"/>
      <c r="L1673" s="19"/>
      <c r="M1673" s="19"/>
    </row>
    <row r="1674" spans="1:13" ht="15">
      <c r="A1674" s="619"/>
      <c r="B1674" s="19"/>
      <c r="C1674" s="19"/>
      <c r="D1674" s="19"/>
      <c r="E1674" s="19"/>
      <c r="F1674" s="19"/>
      <c r="G1674" s="19"/>
      <c r="H1674" s="19"/>
      <c r="I1674" s="19"/>
      <c r="J1674" s="19"/>
      <c r="K1674" s="19"/>
      <c r="L1674" s="19"/>
      <c r="M1674" s="19"/>
    </row>
    <row r="1675" spans="1:13" ht="15">
      <c r="A1675" s="619"/>
      <c r="B1675" s="19"/>
      <c r="C1675" s="19"/>
      <c r="D1675" s="19"/>
      <c r="E1675" s="19"/>
      <c r="F1675" s="19"/>
      <c r="G1675" s="19"/>
      <c r="H1675" s="19"/>
      <c r="I1675" s="19"/>
      <c r="J1675" s="19"/>
      <c r="K1675" s="19"/>
      <c r="L1675" s="19"/>
      <c r="M1675" s="19"/>
    </row>
    <row r="1676" spans="1:13" ht="15">
      <c r="A1676" s="619"/>
      <c r="B1676" s="19"/>
      <c r="C1676" s="19"/>
      <c r="D1676" s="19"/>
      <c r="E1676" s="19"/>
      <c r="F1676" s="19"/>
      <c r="G1676" s="19"/>
      <c r="H1676" s="19"/>
      <c r="I1676" s="19"/>
      <c r="J1676" s="19"/>
      <c r="K1676" s="19"/>
      <c r="L1676" s="19"/>
      <c r="M1676" s="19"/>
    </row>
    <row r="1677" spans="1:13" ht="15">
      <c r="A1677" s="619"/>
      <c r="B1677" s="19"/>
      <c r="C1677" s="19"/>
      <c r="D1677" s="19"/>
      <c r="E1677" s="19"/>
      <c r="F1677" s="19"/>
      <c r="G1677" s="19"/>
      <c r="H1677" s="19"/>
      <c r="I1677" s="19"/>
      <c r="J1677" s="19"/>
      <c r="K1677" s="19"/>
      <c r="L1677" s="19"/>
      <c r="M1677" s="19"/>
    </row>
    <row r="1678" spans="1:13" ht="15">
      <c r="A1678" s="619"/>
      <c r="B1678" s="19"/>
      <c r="C1678" s="19"/>
      <c r="D1678" s="19"/>
      <c r="E1678" s="19"/>
      <c r="F1678" s="19"/>
      <c r="G1678" s="19"/>
      <c r="H1678" s="19"/>
      <c r="I1678" s="19"/>
      <c r="J1678" s="19"/>
      <c r="K1678" s="19"/>
      <c r="L1678" s="19"/>
      <c r="M1678" s="19"/>
    </row>
    <row r="1679" spans="1:13" ht="15">
      <c r="A1679" s="619"/>
      <c r="B1679" s="19"/>
      <c r="C1679" s="19"/>
      <c r="D1679" s="19"/>
      <c r="E1679" s="19"/>
      <c r="F1679" s="19"/>
      <c r="G1679" s="19"/>
      <c r="H1679" s="19"/>
      <c r="I1679" s="19"/>
      <c r="J1679" s="19"/>
      <c r="K1679" s="19"/>
      <c r="L1679" s="19"/>
      <c r="M1679" s="19"/>
    </row>
    <row r="1680" spans="1:13" ht="15">
      <c r="A1680" s="619"/>
      <c r="B1680" s="19"/>
      <c r="C1680" s="19"/>
      <c r="D1680" s="19"/>
      <c r="E1680" s="19"/>
      <c r="F1680" s="19"/>
      <c r="G1680" s="19"/>
      <c r="H1680" s="19"/>
      <c r="I1680" s="19"/>
      <c r="J1680" s="19"/>
      <c r="K1680" s="19"/>
      <c r="L1680" s="19"/>
      <c r="M1680" s="19"/>
    </row>
    <row r="1681" spans="1:13" ht="15">
      <c r="A1681" s="619"/>
      <c r="B1681" s="19"/>
      <c r="C1681" s="19"/>
      <c r="D1681" s="19"/>
      <c r="E1681" s="19"/>
      <c r="F1681" s="19"/>
      <c r="G1681" s="19"/>
      <c r="H1681" s="19"/>
      <c r="I1681" s="19"/>
      <c r="J1681" s="19"/>
      <c r="K1681" s="19"/>
      <c r="L1681" s="19"/>
      <c r="M1681" s="19"/>
    </row>
    <row r="1682" spans="1:13" ht="15">
      <c r="A1682" s="619"/>
      <c r="B1682" s="19"/>
      <c r="C1682" s="19"/>
      <c r="D1682" s="19"/>
      <c r="E1682" s="19"/>
      <c r="F1682" s="19"/>
      <c r="G1682" s="19"/>
      <c r="H1682" s="19"/>
      <c r="I1682" s="19"/>
      <c r="J1682" s="19"/>
      <c r="K1682" s="19"/>
      <c r="L1682" s="19"/>
      <c r="M1682" s="19"/>
    </row>
    <row r="1683" spans="1:13" ht="15">
      <c r="A1683" s="619"/>
      <c r="B1683" s="19"/>
      <c r="C1683" s="19"/>
      <c r="D1683" s="19"/>
      <c r="E1683" s="19"/>
      <c r="F1683" s="19"/>
      <c r="G1683" s="19"/>
      <c r="H1683" s="19"/>
      <c r="I1683" s="19"/>
      <c r="J1683" s="19"/>
      <c r="K1683" s="19"/>
      <c r="L1683" s="19"/>
      <c r="M1683" s="19"/>
    </row>
    <row r="1684" spans="1:13" ht="15">
      <c r="A1684" s="619"/>
      <c r="B1684" s="19"/>
      <c r="C1684" s="19"/>
      <c r="D1684" s="19"/>
      <c r="E1684" s="19"/>
      <c r="F1684" s="19"/>
      <c r="G1684" s="19"/>
      <c r="H1684" s="19"/>
      <c r="I1684" s="19"/>
      <c r="J1684" s="19"/>
      <c r="K1684" s="19"/>
      <c r="L1684" s="19"/>
      <c r="M1684" s="19"/>
    </row>
    <row r="1685" spans="1:13" ht="15">
      <c r="A1685" s="619"/>
      <c r="B1685" s="19"/>
      <c r="C1685" s="19"/>
      <c r="D1685" s="19"/>
      <c r="E1685" s="19"/>
      <c r="F1685" s="19"/>
      <c r="G1685" s="19"/>
      <c r="H1685" s="19"/>
      <c r="I1685" s="19"/>
      <c r="J1685" s="19"/>
      <c r="K1685" s="19"/>
      <c r="L1685" s="19"/>
      <c r="M1685" s="19"/>
    </row>
    <row r="1686" spans="1:13" ht="15">
      <c r="A1686" s="619"/>
      <c r="B1686" s="19"/>
      <c r="C1686" s="19"/>
      <c r="D1686" s="19"/>
      <c r="E1686" s="19"/>
      <c r="F1686" s="19"/>
      <c r="G1686" s="19"/>
      <c r="H1686" s="19"/>
      <c r="I1686" s="19"/>
      <c r="J1686" s="19"/>
      <c r="K1686" s="19"/>
      <c r="L1686" s="19"/>
      <c r="M1686" s="19"/>
    </row>
    <row r="1687" spans="1:13" ht="15">
      <c r="A1687" s="619"/>
      <c r="B1687" s="19"/>
      <c r="C1687" s="19"/>
      <c r="D1687" s="19"/>
      <c r="E1687" s="19"/>
      <c r="F1687" s="19"/>
      <c r="G1687" s="19"/>
      <c r="H1687" s="19"/>
      <c r="I1687" s="19"/>
      <c r="J1687" s="19"/>
      <c r="K1687" s="19"/>
      <c r="L1687" s="19"/>
      <c r="M1687" s="19"/>
    </row>
    <row r="1688" spans="1:13" ht="15">
      <c r="A1688" s="619"/>
      <c r="B1688" s="19"/>
      <c r="C1688" s="19"/>
      <c r="D1688" s="19"/>
      <c r="E1688" s="19"/>
      <c r="F1688" s="19"/>
      <c r="G1688" s="19"/>
      <c r="H1688" s="19"/>
      <c r="I1688" s="19"/>
      <c r="J1688" s="19"/>
      <c r="K1688" s="19"/>
      <c r="L1688" s="19"/>
      <c r="M1688" s="19"/>
    </row>
    <row r="1689" spans="1:13" ht="15">
      <c r="A1689" s="619"/>
      <c r="B1689" s="19"/>
      <c r="C1689" s="19"/>
      <c r="D1689" s="19"/>
      <c r="E1689" s="19"/>
      <c r="F1689" s="19"/>
      <c r="G1689" s="19"/>
      <c r="H1689" s="19"/>
      <c r="I1689" s="19"/>
      <c r="J1689" s="19"/>
      <c r="K1689" s="19"/>
      <c r="L1689" s="19"/>
      <c r="M1689" s="19"/>
    </row>
    <row r="1690" spans="1:13" ht="15">
      <c r="A1690" s="619"/>
      <c r="B1690" s="19"/>
      <c r="C1690" s="19"/>
      <c r="D1690" s="19"/>
      <c r="E1690" s="19"/>
      <c r="F1690" s="19"/>
      <c r="G1690" s="19"/>
      <c r="H1690" s="19"/>
      <c r="I1690" s="19"/>
      <c r="J1690" s="19"/>
      <c r="K1690" s="19"/>
      <c r="L1690" s="19"/>
      <c r="M1690" s="19"/>
    </row>
    <row r="1691" spans="1:13" ht="15">
      <c r="A1691" s="619"/>
      <c r="B1691" s="19"/>
      <c r="C1691" s="19"/>
      <c r="D1691" s="19"/>
      <c r="E1691" s="19"/>
      <c r="F1691" s="19"/>
      <c r="G1691" s="19"/>
      <c r="H1691" s="19"/>
      <c r="I1691" s="19"/>
      <c r="J1691" s="19"/>
      <c r="K1691" s="19"/>
      <c r="L1691" s="19"/>
      <c r="M1691" s="19"/>
    </row>
    <row r="1692" spans="1:13" ht="15">
      <c r="A1692" s="619"/>
      <c r="B1692" s="19"/>
      <c r="C1692" s="19"/>
      <c r="D1692" s="19"/>
      <c r="E1692" s="19"/>
      <c r="F1692" s="19"/>
      <c r="G1692" s="19"/>
      <c r="H1692" s="19"/>
      <c r="I1692" s="19"/>
      <c r="J1692" s="19"/>
      <c r="K1692" s="19"/>
      <c r="L1692" s="19"/>
      <c r="M1692" s="19"/>
    </row>
    <row r="1693" spans="1:13" ht="15">
      <c r="A1693" s="619"/>
      <c r="B1693" s="19"/>
      <c r="C1693" s="19"/>
      <c r="D1693" s="19"/>
      <c r="E1693" s="19"/>
      <c r="F1693" s="19"/>
      <c r="G1693" s="19"/>
      <c r="H1693" s="19"/>
      <c r="I1693" s="19"/>
      <c r="J1693" s="19"/>
      <c r="K1693" s="19"/>
      <c r="L1693" s="19"/>
      <c r="M1693" s="19"/>
    </row>
    <row r="1694" spans="1:13" ht="15">
      <c r="A1694" s="619"/>
      <c r="B1694" s="19"/>
      <c r="C1694" s="19"/>
      <c r="D1694" s="19"/>
      <c r="E1694" s="19"/>
      <c r="F1694" s="19"/>
      <c r="G1694" s="19"/>
      <c r="H1694" s="19"/>
      <c r="I1694" s="19"/>
      <c r="J1694" s="19"/>
      <c r="K1694" s="19"/>
      <c r="L1694" s="19"/>
      <c r="M1694" s="19"/>
    </row>
    <row r="1695" spans="1:13" ht="15">
      <c r="A1695" s="619"/>
      <c r="B1695" s="19"/>
      <c r="C1695" s="19"/>
      <c r="D1695" s="19"/>
      <c r="E1695" s="19"/>
      <c r="F1695" s="19"/>
      <c r="G1695" s="19"/>
      <c r="H1695" s="19"/>
      <c r="I1695" s="19"/>
      <c r="J1695" s="19"/>
      <c r="K1695" s="19"/>
      <c r="L1695" s="19"/>
      <c r="M1695" s="19"/>
    </row>
    <row r="1696" spans="1:13" ht="15">
      <c r="A1696" s="619"/>
      <c r="B1696" s="19"/>
      <c r="C1696" s="19"/>
      <c r="D1696" s="19"/>
      <c r="E1696" s="19"/>
      <c r="F1696" s="19"/>
      <c r="G1696" s="19"/>
      <c r="H1696" s="19"/>
      <c r="I1696" s="19"/>
      <c r="J1696" s="19"/>
      <c r="K1696" s="19"/>
      <c r="L1696" s="19"/>
      <c r="M1696" s="19"/>
    </row>
    <row r="1697" spans="1:13" ht="15">
      <c r="A1697" s="619"/>
      <c r="B1697" s="19"/>
      <c r="C1697" s="19"/>
      <c r="D1697" s="19"/>
      <c r="E1697" s="19"/>
      <c r="F1697" s="19"/>
      <c r="G1697" s="19"/>
      <c r="H1697" s="19"/>
      <c r="I1697" s="19"/>
      <c r="J1697" s="19"/>
      <c r="K1697" s="19"/>
      <c r="L1697" s="19"/>
      <c r="M1697" s="19"/>
    </row>
    <row r="1698" spans="1:13" ht="15">
      <c r="A1698" s="619"/>
      <c r="B1698" s="19"/>
      <c r="C1698" s="19"/>
      <c r="D1698" s="19"/>
      <c r="E1698" s="19"/>
      <c r="F1698" s="19"/>
      <c r="G1698" s="19"/>
      <c r="H1698" s="19"/>
      <c r="I1698" s="19"/>
      <c r="J1698" s="19"/>
      <c r="K1698" s="19"/>
      <c r="L1698" s="19"/>
      <c r="M1698" s="19"/>
    </row>
    <row r="1699" spans="1:13" ht="15">
      <c r="A1699" s="619"/>
      <c r="B1699" s="19"/>
      <c r="C1699" s="19"/>
      <c r="D1699" s="19"/>
      <c r="E1699" s="19"/>
      <c r="F1699" s="19"/>
      <c r="G1699" s="19"/>
      <c r="H1699" s="19"/>
      <c r="I1699" s="19"/>
      <c r="J1699" s="19"/>
      <c r="K1699" s="19"/>
      <c r="L1699" s="19"/>
      <c r="M1699" s="19"/>
    </row>
    <row r="1700" spans="1:13" ht="15">
      <c r="A1700" s="619"/>
      <c r="B1700" s="19"/>
      <c r="C1700" s="19"/>
      <c r="D1700" s="19"/>
      <c r="E1700" s="19"/>
      <c r="F1700" s="19"/>
      <c r="G1700" s="19"/>
      <c r="H1700" s="19"/>
      <c r="I1700" s="19"/>
      <c r="J1700" s="19"/>
      <c r="K1700" s="19"/>
      <c r="L1700" s="19"/>
      <c r="M1700" s="19"/>
    </row>
    <row r="1701" spans="1:13" ht="15">
      <c r="A1701" s="619"/>
      <c r="B1701" s="19"/>
      <c r="C1701" s="19"/>
      <c r="D1701" s="19"/>
      <c r="E1701" s="19"/>
      <c r="F1701" s="19"/>
      <c r="G1701" s="19"/>
      <c r="H1701" s="19"/>
      <c r="I1701" s="19"/>
      <c r="J1701" s="19"/>
      <c r="K1701" s="19"/>
      <c r="L1701" s="19"/>
      <c r="M1701" s="19"/>
    </row>
    <row r="1702" spans="1:13" ht="15">
      <c r="A1702" s="619"/>
      <c r="B1702" s="19"/>
      <c r="C1702" s="19"/>
      <c r="D1702" s="19"/>
      <c r="E1702" s="19"/>
      <c r="F1702" s="19"/>
      <c r="G1702" s="19"/>
      <c r="H1702" s="19"/>
      <c r="I1702" s="19"/>
      <c r="J1702" s="19"/>
      <c r="K1702" s="19"/>
      <c r="L1702" s="19"/>
      <c r="M1702" s="19"/>
    </row>
    <row r="1703" spans="1:13" ht="15">
      <c r="A1703" s="619"/>
      <c r="B1703" s="19"/>
      <c r="C1703" s="19"/>
      <c r="D1703" s="19"/>
      <c r="E1703" s="19"/>
      <c r="F1703" s="19"/>
      <c r="G1703" s="19"/>
      <c r="H1703" s="19"/>
      <c r="I1703" s="19"/>
      <c r="J1703" s="19"/>
      <c r="K1703" s="19"/>
      <c r="L1703" s="19"/>
      <c r="M1703" s="19"/>
    </row>
    <row r="1704" spans="1:13" ht="15">
      <c r="A1704" s="619"/>
      <c r="B1704" s="19"/>
      <c r="C1704" s="19"/>
      <c r="D1704" s="19"/>
      <c r="E1704" s="19"/>
      <c r="F1704" s="19"/>
      <c r="G1704" s="19"/>
      <c r="H1704" s="19"/>
      <c r="I1704" s="19"/>
      <c r="J1704" s="19"/>
      <c r="K1704" s="19"/>
      <c r="L1704" s="19"/>
      <c r="M1704" s="19"/>
    </row>
    <row r="1705" spans="1:13" ht="15">
      <c r="A1705" s="619"/>
      <c r="B1705" s="19"/>
      <c r="C1705" s="19"/>
      <c r="D1705" s="19"/>
      <c r="E1705" s="19"/>
      <c r="F1705" s="19"/>
      <c r="G1705" s="19"/>
      <c r="H1705" s="19"/>
      <c r="I1705" s="19"/>
      <c r="J1705" s="19"/>
      <c r="K1705" s="19"/>
      <c r="L1705" s="19"/>
      <c r="M1705" s="19"/>
    </row>
    <row r="1706" spans="1:13" ht="15">
      <c r="A1706" s="619"/>
      <c r="B1706" s="19"/>
      <c r="C1706" s="19"/>
      <c r="D1706" s="19"/>
      <c r="E1706" s="19"/>
      <c r="F1706" s="19"/>
      <c r="G1706" s="19"/>
      <c r="H1706" s="19"/>
      <c r="I1706" s="19"/>
      <c r="J1706" s="19"/>
      <c r="K1706" s="19"/>
      <c r="L1706" s="19"/>
      <c r="M1706" s="19"/>
    </row>
    <row r="1707" spans="1:13" ht="15">
      <c r="A1707" s="619"/>
      <c r="B1707" s="19"/>
      <c r="C1707" s="19"/>
      <c r="D1707" s="19"/>
      <c r="E1707" s="19"/>
      <c r="F1707" s="19"/>
      <c r="G1707" s="19"/>
      <c r="H1707" s="19"/>
      <c r="I1707" s="19"/>
      <c r="J1707" s="19"/>
      <c r="K1707" s="19"/>
      <c r="L1707" s="19"/>
      <c r="M1707" s="19"/>
    </row>
    <row r="1708" spans="1:13" ht="15">
      <c r="A1708" s="619"/>
      <c r="B1708" s="19"/>
      <c r="C1708" s="19"/>
      <c r="D1708" s="19"/>
      <c r="E1708" s="19"/>
      <c r="F1708" s="19"/>
      <c r="G1708" s="19"/>
      <c r="H1708" s="19"/>
      <c r="I1708" s="19"/>
      <c r="J1708" s="19"/>
      <c r="K1708" s="19"/>
      <c r="L1708" s="19"/>
      <c r="M1708" s="19"/>
    </row>
    <row r="1709" spans="1:13" ht="15">
      <c r="A1709" s="619"/>
      <c r="B1709" s="19"/>
      <c r="C1709" s="19"/>
      <c r="D1709" s="19"/>
      <c r="E1709" s="19"/>
      <c r="F1709" s="19"/>
      <c r="G1709" s="19"/>
      <c r="H1709" s="19"/>
      <c r="I1709" s="19"/>
      <c r="J1709" s="19"/>
      <c r="K1709" s="19"/>
      <c r="L1709" s="19"/>
      <c r="M1709" s="19"/>
    </row>
    <row r="1710" spans="1:13" ht="15">
      <c r="A1710" s="619"/>
      <c r="B1710" s="19"/>
      <c r="C1710" s="19"/>
      <c r="D1710" s="19"/>
      <c r="E1710" s="19"/>
      <c r="F1710" s="19"/>
      <c r="G1710" s="19"/>
      <c r="H1710" s="19"/>
      <c r="I1710" s="19"/>
      <c r="J1710" s="19"/>
      <c r="K1710" s="19"/>
      <c r="L1710" s="19"/>
      <c r="M1710" s="19"/>
    </row>
    <row r="1711" spans="1:13" ht="15">
      <c r="A1711" s="619"/>
      <c r="B1711" s="19"/>
      <c r="C1711" s="19"/>
      <c r="D1711" s="19"/>
      <c r="E1711" s="19"/>
      <c r="F1711" s="19"/>
      <c r="G1711" s="19"/>
      <c r="H1711" s="19"/>
      <c r="I1711" s="19"/>
      <c r="J1711" s="19"/>
      <c r="K1711" s="19"/>
      <c r="L1711" s="19"/>
      <c r="M1711" s="19"/>
    </row>
    <row r="1712" spans="1:13" ht="15">
      <c r="A1712" s="619"/>
      <c r="B1712" s="19"/>
      <c r="C1712" s="19"/>
      <c r="D1712" s="19"/>
      <c r="E1712" s="19"/>
      <c r="F1712" s="19"/>
      <c r="G1712" s="19"/>
      <c r="H1712" s="19"/>
      <c r="I1712" s="19"/>
      <c r="J1712" s="19"/>
      <c r="K1712" s="19"/>
      <c r="L1712" s="19"/>
      <c r="M1712" s="19"/>
    </row>
    <row r="1713" spans="1:13" ht="15">
      <c r="A1713" s="619"/>
      <c r="B1713" s="19"/>
      <c r="C1713" s="19"/>
      <c r="D1713" s="19"/>
      <c r="E1713" s="19"/>
      <c r="F1713" s="19"/>
      <c r="G1713" s="19"/>
      <c r="H1713" s="19"/>
      <c r="I1713" s="19"/>
      <c r="J1713" s="19"/>
      <c r="K1713" s="19"/>
      <c r="L1713" s="19"/>
      <c r="M1713" s="19"/>
    </row>
    <row r="1714" spans="1:13" ht="15">
      <c r="A1714" s="619"/>
      <c r="B1714" s="19"/>
      <c r="C1714" s="19"/>
      <c r="D1714" s="19"/>
      <c r="E1714" s="19"/>
      <c r="F1714" s="19"/>
      <c r="G1714" s="19"/>
      <c r="H1714" s="19"/>
      <c r="I1714" s="19"/>
      <c r="J1714" s="19"/>
      <c r="K1714" s="19"/>
      <c r="L1714" s="19"/>
      <c r="M1714" s="19"/>
    </row>
    <row r="1715" spans="1:13" ht="15">
      <c r="A1715" s="619"/>
      <c r="B1715" s="19"/>
      <c r="C1715" s="19"/>
      <c r="D1715" s="19"/>
      <c r="E1715" s="19"/>
      <c r="F1715" s="19"/>
      <c r="G1715" s="19"/>
      <c r="H1715" s="19"/>
      <c r="I1715" s="19"/>
      <c r="J1715" s="19"/>
      <c r="K1715" s="19"/>
      <c r="L1715" s="19"/>
      <c r="M1715" s="19"/>
    </row>
    <row r="1716" spans="1:13" ht="15">
      <c r="A1716" s="619"/>
      <c r="B1716" s="19"/>
      <c r="C1716" s="19"/>
      <c r="D1716" s="19"/>
      <c r="E1716" s="19"/>
      <c r="F1716" s="19"/>
      <c r="G1716" s="19"/>
      <c r="H1716" s="19"/>
      <c r="I1716" s="19"/>
      <c r="J1716" s="19"/>
      <c r="K1716" s="19"/>
      <c r="L1716" s="19"/>
      <c r="M1716" s="19"/>
    </row>
    <row r="1717" spans="1:13" ht="15">
      <c r="A1717" s="619"/>
      <c r="B1717" s="19"/>
      <c r="C1717" s="19"/>
      <c r="D1717" s="19"/>
      <c r="E1717" s="19"/>
      <c r="F1717" s="19"/>
      <c r="G1717" s="19"/>
      <c r="H1717" s="19"/>
      <c r="I1717" s="19"/>
      <c r="J1717" s="19"/>
      <c r="K1717" s="19"/>
      <c r="L1717" s="19"/>
      <c r="M1717" s="19"/>
    </row>
    <row r="1718" spans="1:13" ht="15">
      <c r="A1718" s="619"/>
      <c r="B1718" s="19"/>
      <c r="C1718" s="19"/>
      <c r="D1718" s="19"/>
      <c r="E1718" s="19"/>
      <c r="F1718" s="19"/>
      <c r="G1718" s="19"/>
      <c r="H1718" s="19"/>
      <c r="I1718" s="19"/>
      <c r="J1718" s="19"/>
      <c r="K1718" s="19"/>
      <c r="L1718" s="19"/>
      <c r="M1718" s="19"/>
    </row>
    <row r="1719" spans="1:13" ht="15">
      <c r="A1719" s="619"/>
      <c r="B1719" s="19"/>
      <c r="C1719" s="19"/>
      <c r="D1719" s="19"/>
      <c r="E1719" s="19"/>
      <c r="F1719" s="19"/>
      <c r="G1719" s="19"/>
      <c r="H1719" s="19"/>
      <c r="I1719" s="19"/>
      <c r="J1719" s="19"/>
      <c r="K1719" s="19"/>
      <c r="L1719" s="19"/>
      <c r="M1719" s="19"/>
    </row>
    <row r="1720" spans="1:13" ht="15">
      <c r="A1720" s="619"/>
      <c r="B1720" s="19"/>
      <c r="C1720" s="19"/>
      <c r="D1720" s="19"/>
      <c r="E1720" s="19"/>
      <c r="F1720" s="19"/>
      <c r="G1720" s="19"/>
      <c r="H1720" s="19"/>
      <c r="I1720" s="19"/>
      <c r="J1720" s="19"/>
      <c r="K1720" s="19"/>
      <c r="L1720" s="19"/>
      <c r="M1720" s="19"/>
    </row>
    <row r="1721" spans="1:13" ht="15">
      <c r="A1721" s="619"/>
      <c r="B1721" s="19"/>
      <c r="C1721" s="19"/>
      <c r="D1721" s="19"/>
      <c r="E1721" s="19"/>
      <c r="F1721" s="19"/>
      <c r="G1721" s="19"/>
      <c r="H1721" s="19"/>
      <c r="I1721" s="19"/>
      <c r="J1721" s="19"/>
      <c r="K1721" s="19"/>
      <c r="L1721" s="19"/>
      <c r="M1721" s="19"/>
    </row>
    <row r="1722" spans="1:13" ht="15">
      <c r="A1722" s="619"/>
      <c r="B1722" s="19"/>
      <c r="C1722" s="19"/>
      <c r="D1722" s="19"/>
      <c r="E1722" s="19"/>
      <c r="F1722" s="19"/>
      <c r="G1722" s="19"/>
      <c r="H1722" s="19"/>
      <c r="I1722" s="19"/>
      <c r="J1722" s="19"/>
      <c r="K1722" s="19"/>
      <c r="L1722" s="19"/>
      <c r="M1722" s="19"/>
    </row>
    <row r="1723" spans="1:13" ht="15">
      <c r="A1723" s="619"/>
      <c r="B1723" s="19"/>
      <c r="C1723" s="19"/>
      <c r="D1723" s="19"/>
      <c r="E1723" s="19"/>
      <c r="F1723" s="19"/>
      <c r="G1723" s="19"/>
      <c r="H1723" s="19"/>
      <c r="I1723" s="19"/>
      <c r="J1723" s="19"/>
      <c r="K1723" s="19"/>
      <c r="L1723" s="19"/>
      <c r="M1723" s="19"/>
    </row>
    <row r="1724" spans="1:13" ht="15">
      <c r="A1724" s="619"/>
      <c r="B1724" s="19"/>
      <c r="C1724" s="19"/>
      <c r="D1724" s="19"/>
      <c r="E1724" s="19"/>
      <c r="F1724" s="19"/>
      <c r="G1724" s="19"/>
      <c r="H1724" s="19"/>
      <c r="I1724" s="19"/>
      <c r="J1724" s="19"/>
      <c r="K1724" s="19"/>
      <c r="L1724" s="19"/>
      <c r="M1724" s="19"/>
    </row>
    <row r="1725" spans="1:13" ht="15">
      <c r="A1725" s="619"/>
      <c r="B1725" s="19"/>
      <c r="C1725" s="19"/>
      <c r="D1725" s="19"/>
      <c r="E1725" s="19"/>
      <c r="F1725" s="19"/>
      <c r="G1725" s="19"/>
      <c r="H1725" s="19"/>
      <c r="I1725" s="19"/>
      <c r="J1725" s="19"/>
      <c r="K1725" s="19"/>
      <c r="L1725" s="19"/>
      <c r="M1725" s="19"/>
    </row>
    <row r="1726" spans="1:13" ht="15">
      <c r="A1726" s="619"/>
      <c r="B1726" s="19"/>
      <c r="C1726" s="19"/>
      <c r="D1726" s="19"/>
      <c r="E1726" s="19"/>
      <c r="F1726" s="19"/>
      <c r="G1726" s="19"/>
      <c r="H1726" s="19"/>
      <c r="I1726" s="19"/>
      <c r="J1726" s="19"/>
      <c r="K1726" s="19"/>
      <c r="L1726" s="19"/>
      <c r="M1726" s="19"/>
    </row>
    <row r="1727" spans="1:13" ht="15">
      <c r="A1727" s="619"/>
      <c r="B1727" s="19"/>
      <c r="C1727" s="19"/>
      <c r="D1727" s="19"/>
      <c r="E1727" s="19"/>
      <c r="F1727" s="19"/>
      <c r="G1727" s="19"/>
      <c r="H1727" s="19"/>
      <c r="I1727" s="19"/>
      <c r="J1727" s="19"/>
      <c r="K1727" s="19"/>
      <c r="L1727" s="19"/>
      <c r="M1727" s="19"/>
    </row>
    <row r="1728" spans="1:13" ht="15">
      <c r="A1728" s="619"/>
      <c r="B1728" s="19"/>
      <c r="C1728" s="19"/>
      <c r="D1728" s="19"/>
      <c r="E1728" s="19"/>
      <c r="F1728" s="19"/>
      <c r="G1728" s="19"/>
      <c r="H1728" s="19"/>
      <c r="I1728" s="19"/>
      <c r="J1728" s="19"/>
      <c r="K1728" s="19"/>
      <c r="L1728" s="19"/>
      <c r="M1728" s="19"/>
    </row>
    <row r="1729" spans="1:13" ht="15">
      <c r="A1729" s="619"/>
      <c r="B1729" s="19"/>
      <c r="C1729" s="19"/>
      <c r="D1729" s="19"/>
      <c r="E1729" s="19"/>
      <c r="F1729" s="19"/>
      <c r="G1729" s="19"/>
      <c r="H1729" s="19"/>
      <c r="I1729" s="19"/>
      <c r="J1729" s="19"/>
      <c r="K1729" s="19"/>
      <c r="L1729" s="19"/>
      <c r="M1729" s="19"/>
    </row>
    <row r="1730" spans="1:13" ht="15">
      <c r="A1730" s="619"/>
      <c r="B1730" s="19"/>
      <c r="C1730" s="19"/>
      <c r="D1730" s="19"/>
      <c r="E1730" s="19"/>
      <c r="F1730" s="19"/>
      <c r="G1730" s="19"/>
      <c r="H1730" s="19"/>
      <c r="I1730" s="19"/>
      <c r="J1730" s="19"/>
      <c r="K1730" s="19"/>
      <c r="L1730" s="19"/>
      <c r="M1730" s="19"/>
    </row>
    <row r="1731" spans="1:13" ht="15">
      <c r="A1731" s="619"/>
      <c r="B1731" s="19"/>
      <c r="C1731" s="19"/>
      <c r="D1731" s="19"/>
      <c r="E1731" s="19"/>
      <c r="F1731" s="19"/>
      <c r="G1731" s="19"/>
      <c r="H1731" s="19"/>
      <c r="I1731" s="19"/>
      <c r="J1731" s="19"/>
      <c r="K1731" s="19"/>
      <c r="L1731" s="19"/>
      <c r="M1731" s="19"/>
    </row>
    <row r="1732" spans="1:13" ht="15">
      <c r="A1732" s="619"/>
      <c r="B1732" s="19"/>
      <c r="C1732" s="19"/>
      <c r="D1732" s="19"/>
      <c r="E1732" s="19"/>
      <c r="F1732" s="19"/>
      <c r="G1732" s="19"/>
      <c r="H1732" s="19"/>
      <c r="I1732" s="19"/>
      <c r="J1732" s="19"/>
      <c r="K1732" s="19"/>
      <c r="L1732" s="19"/>
      <c r="M1732" s="19"/>
    </row>
    <row r="1733" spans="1:13" ht="15">
      <c r="A1733" s="619"/>
      <c r="B1733" s="19"/>
      <c r="C1733" s="19"/>
      <c r="D1733" s="19"/>
      <c r="E1733" s="19"/>
      <c r="F1733" s="19"/>
      <c r="G1733" s="19"/>
      <c r="H1733" s="19"/>
      <c r="I1733" s="19"/>
      <c r="J1733" s="19"/>
      <c r="K1733" s="19"/>
      <c r="L1733" s="19"/>
      <c r="M1733" s="19"/>
    </row>
    <row r="1734" spans="1:13" ht="15">
      <c r="A1734" s="619"/>
      <c r="B1734" s="19"/>
      <c r="C1734" s="19"/>
      <c r="D1734" s="19"/>
      <c r="E1734" s="19"/>
      <c r="F1734" s="19"/>
      <c r="G1734" s="19"/>
      <c r="H1734" s="19"/>
      <c r="I1734" s="19"/>
      <c r="J1734" s="19"/>
      <c r="K1734" s="19"/>
      <c r="L1734" s="19"/>
      <c r="M1734" s="19"/>
    </row>
    <row r="1735" spans="1:13" ht="15">
      <c r="A1735" s="619"/>
      <c r="B1735" s="19"/>
      <c r="C1735" s="19"/>
      <c r="D1735" s="19"/>
      <c r="E1735" s="19"/>
      <c r="F1735" s="19"/>
      <c r="G1735" s="19"/>
      <c r="H1735" s="19"/>
      <c r="I1735" s="19"/>
      <c r="J1735" s="19"/>
      <c r="K1735" s="19"/>
      <c r="L1735" s="19"/>
      <c r="M1735" s="19"/>
    </row>
    <row r="1736" spans="1:13" ht="15">
      <c r="A1736" s="619"/>
      <c r="B1736" s="19"/>
      <c r="C1736" s="19"/>
      <c r="D1736" s="19"/>
      <c r="E1736" s="19"/>
      <c r="F1736" s="19"/>
      <c r="G1736" s="19"/>
      <c r="H1736" s="19"/>
      <c r="I1736" s="19"/>
      <c r="J1736" s="19"/>
      <c r="K1736" s="19"/>
      <c r="L1736" s="19"/>
      <c r="M1736" s="19"/>
    </row>
    <row r="1737" spans="1:13" ht="15">
      <c r="A1737" s="619"/>
      <c r="B1737" s="19"/>
      <c r="C1737" s="19"/>
      <c r="D1737" s="19"/>
      <c r="E1737" s="19"/>
      <c r="F1737" s="19"/>
      <c r="G1737" s="19"/>
      <c r="H1737" s="19"/>
      <c r="I1737" s="19"/>
      <c r="J1737" s="19"/>
      <c r="K1737" s="19"/>
      <c r="L1737" s="19"/>
      <c r="M1737" s="19"/>
    </row>
    <row r="1738" spans="1:13" ht="15">
      <c r="A1738" s="619"/>
      <c r="B1738" s="19"/>
      <c r="C1738" s="19"/>
      <c r="D1738" s="19"/>
      <c r="E1738" s="19"/>
      <c r="F1738" s="19"/>
      <c r="G1738" s="19"/>
      <c r="H1738" s="19"/>
      <c r="I1738" s="19"/>
      <c r="J1738" s="19"/>
      <c r="K1738" s="19"/>
      <c r="L1738" s="19"/>
      <c r="M1738" s="19"/>
    </row>
    <row r="1739" spans="1:13" ht="15">
      <c r="A1739" s="619"/>
      <c r="B1739" s="19"/>
      <c r="C1739" s="19"/>
      <c r="D1739" s="19"/>
      <c r="E1739" s="19"/>
      <c r="F1739" s="19"/>
      <c r="G1739" s="19"/>
      <c r="H1739" s="19"/>
      <c r="I1739" s="19"/>
      <c r="J1739" s="19"/>
      <c r="K1739" s="19"/>
      <c r="L1739" s="19"/>
      <c r="M1739" s="19"/>
    </row>
    <row r="1740" spans="1:13" ht="15">
      <c r="A1740" s="619"/>
      <c r="B1740" s="19"/>
      <c r="C1740" s="19"/>
      <c r="D1740" s="19"/>
      <c r="E1740" s="19"/>
      <c r="F1740" s="19"/>
      <c r="G1740" s="19"/>
      <c r="H1740" s="19"/>
      <c r="I1740" s="19"/>
      <c r="J1740" s="19"/>
      <c r="K1740" s="19"/>
      <c r="L1740" s="19"/>
      <c r="M1740" s="19"/>
    </row>
    <row r="1741" spans="1:13" ht="15">
      <c r="A1741" s="619"/>
      <c r="B1741" s="19"/>
      <c r="C1741" s="19"/>
      <c r="D1741" s="19"/>
      <c r="E1741" s="19"/>
      <c r="F1741" s="19"/>
      <c r="G1741" s="19"/>
      <c r="H1741" s="19"/>
      <c r="I1741" s="19"/>
      <c r="J1741" s="19"/>
      <c r="K1741" s="19"/>
      <c r="L1741" s="19"/>
      <c r="M1741" s="19"/>
    </row>
    <row r="1742" spans="1:13" ht="15">
      <c r="A1742" s="619"/>
      <c r="B1742" s="19"/>
      <c r="C1742" s="19"/>
      <c r="D1742" s="19"/>
      <c r="E1742" s="19"/>
      <c r="F1742" s="19"/>
      <c r="G1742" s="19"/>
      <c r="H1742" s="19"/>
      <c r="I1742" s="19"/>
      <c r="J1742" s="19"/>
      <c r="K1742" s="19"/>
      <c r="L1742" s="19"/>
      <c r="M1742" s="19"/>
    </row>
    <row r="1743" spans="1:13" ht="15">
      <c r="A1743" s="619"/>
      <c r="B1743" s="19"/>
      <c r="C1743" s="19"/>
      <c r="D1743" s="19"/>
      <c r="E1743" s="19"/>
      <c r="F1743" s="19"/>
      <c r="G1743" s="19"/>
      <c r="H1743" s="19"/>
      <c r="I1743" s="19"/>
      <c r="J1743" s="19"/>
      <c r="K1743" s="19"/>
      <c r="L1743" s="19"/>
      <c r="M1743" s="19"/>
    </row>
    <row r="1744" spans="1:13" ht="15">
      <c r="A1744" s="619"/>
      <c r="B1744" s="19"/>
      <c r="C1744" s="19"/>
      <c r="D1744" s="19"/>
      <c r="E1744" s="19"/>
      <c r="F1744" s="19"/>
      <c r="G1744" s="19"/>
      <c r="H1744" s="19"/>
      <c r="I1744" s="19"/>
      <c r="J1744" s="19"/>
      <c r="K1744" s="19"/>
      <c r="L1744" s="19"/>
      <c r="M1744" s="19"/>
    </row>
    <row r="1745" spans="1:13" ht="15">
      <c r="A1745" s="619"/>
      <c r="B1745" s="19"/>
      <c r="C1745" s="19"/>
      <c r="D1745" s="19"/>
      <c r="E1745" s="19"/>
      <c r="F1745" s="19"/>
      <c r="G1745" s="19"/>
      <c r="H1745" s="19"/>
      <c r="I1745" s="19"/>
      <c r="J1745" s="19"/>
      <c r="K1745" s="19"/>
      <c r="L1745" s="19"/>
      <c r="M1745" s="19"/>
    </row>
    <row r="1746" spans="1:13" ht="15">
      <c r="A1746" s="619"/>
      <c r="B1746" s="19"/>
      <c r="C1746" s="19"/>
      <c r="D1746" s="19"/>
      <c r="E1746" s="19"/>
      <c r="F1746" s="19"/>
      <c r="G1746" s="19"/>
      <c r="H1746" s="19"/>
      <c r="I1746" s="19"/>
      <c r="J1746" s="19"/>
      <c r="K1746" s="19"/>
      <c r="L1746" s="19"/>
      <c r="M1746" s="19"/>
    </row>
    <row r="1747" spans="1:13" ht="15">
      <c r="A1747" s="619"/>
      <c r="B1747" s="19"/>
      <c r="C1747" s="19"/>
      <c r="D1747" s="19"/>
      <c r="E1747" s="19"/>
      <c r="F1747" s="19"/>
      <c r="G1747" s="19"/>
      <c r="H1747" s="19"/>
      <c r="I1747" s="19"/>
      <c r="J1747" s="19"/>
      <c r="K1747" s="19"/>
      <c r="L1747" s="19"/>
      <c r="M1747" s="19"/>
    </row>
    <row r="1748" spans="1:13" ht="15">
      <c r="A1748" s="619"/>
      <c r="B1748" s="19"/>
      <c r="C1748" s="19"/>
      <c r="D1748" s="19"/>
      <c r="E1748" s="19"/>
      <c r="F1748" s="19"/>
      <c r="G1748" s="19"/>
      <c r="H1748" s="19"/>
      <c r="I1748" s="19"/>
      <c r="J1748" s="19"/>
      <c r="K1748" s="19"/>
      <c r="L1748" s="19"/>
      <c r="M1748" s="19"/>
    </row>
    <row r="1749" spans="1:13" ht="15">
      <c r="A1749" s="619"/>
      <c r="B1749" s="19"/>
      <c r="C1749" s="19"/>
      <c r="D1749" s="19"/>
      <c r="E1749" s="19"/>
      <c r="F1749" s="19"/>
      <c r="G1749" s="19"/>
      <c r="H1749" s="19"/>
      <c r="I1749" s="19"/>
      <c r="J1749" s="19"/>
      <c r="K1749" s="19"/>
      <c r="L1749" s="19"/>
      <c r="M1749" s="19"/>
    </row>
    <row r="1750" spans="1:13" ht="15">
      <c r="A1750" s="619"/>
      <c r="B1750" s="19"/>
      <c r="C1750" s="19"/>
      <c r="D1750" s="19"/>
      <c r="E1750" s="19"/>
      <c r="F1750" s="19"/>
      <c r="G1750" s="19"/>
      <c r="H1750" s="19"/>
      <c r="I1750" s="19"/>
      <c r="J1750" s="19"/>
      <c r="K1750" s="19"/>
      <c r="L1750" s="19"/>
      <c r="M1750" s="19"/>
    </row>
    <row r="1751" spans="1:13" ht="15">
      <c r="A1751" s="619"/>
      <c r="B1751" s="19"/>
      <c r="C1751" s="19"/>
      <c r="D1751" s="19"/>
      <c r="E1751" s="19"/>
      <c r="F1751" s="19"/>
      <c r="G1751" s="19"/>
      <c r="H1751" s="19"/>
      <c r="I1751" s="19"/>
      <c r="J1751" s="19"/>
      <c r="K1751" s="19"/>
      <c r="L1751" s="19"/>
      <c r="M1751" s="19"/>
    </row>
    <row r="1752" spans="1:13" ht="15">
      <c r="A1752" s="619"/>
      <c r="B1752" s="19"/>
      <c r="C1752" s="19"/>
      <c r="D1752" s="19"/>
      <c r="E1752" s="19"/>
      <c r="F1752" s="19"/>
      <c r="G1752" s="19"/>
      <c r="H1752" s="19"/>
      <c r="I1752" s="19"/>
      <c r="J1752" s="19"/>
      <c r="K1752" s="19"/>
      <c r="L1752" s="19"/>
      <c r="M1752" s="19"/>
    </row>
    <row r="1753" spans="1:13" ht="15">
      <c r="A1753" s="619"/>
      <c r="B1753" s="19"/>
      <c r="C1753" s="19"/>
      <c r="D1753" s="19"/>
      <c r="E1753" s="19"/>
      <c r="F1753" s="19"/>
      <c r="G1753" s="19"/>
      <c r="H1753" s="19"/>
      <c r="I1753" s="19"/>
      <c r="J1753" s="19"/>
      <c r="K1753" s="19"/>
      <c r="L1753" s="19"/>
      <c r="M1753" s="19"/>
    </row>
    <row r="1754" spans="1:13" ht="15">
      <c r="A1754" s="619"/>
      <c r="B1754" s="19"/>
      <c r="C1754" s="19"/>
      <c r="D1754" s="19"/>
      <c r="E1754" s="19"/>
      <c r="F1754" s="19"/>
      <c r="G1754" s="19"/>
      <c r="H1754" s="19"/>
      <c r="I1754" s="19"/>
      <c r="J1754" s="19"/>
      <c r="K1754" s="19"/>
      <c r="L1754" s="19"/>
      <c r="M1754" s="19"/>
    </row>
    <row r="1755" spans="1:13" ht="15">
      <c r="A1755" s="619"/>
      <c r="B1755" s="19"/>
      <c r="C1755" s="19"/>
      <c r="D1755" s="19"/>
      <c r="E1755" s="19"/>
      <c r="F1755" s="19"/>
      <c r="G1755" s="19"/>
      <c r="H1755" s="19"/>
      <c r="I1755" s="19"/>
      <c r="J1755" s="19"/>
      <c r="K1755" s="19"/>
      <c r="L1755" s="19"/>
      <c r="M1755" s="19"/>
    </row>
    <row r="1756" spans="1:13" ht="15">
      <c r="A1756" s="619"/>
      <c r="B1756" s="19"/>
      <c r="C1756" s="19"/>
      <c r="D1756" s="19"/>
      <c r="E1756" s="19"/>
      <c r="F1756" s="19"/>
      <c r="G1756" s="19"/>
      <c r="H1756" s="19"/>
      <c r="I1756" s="19"/>
      <c r="J1756" s="19"/>
      <c r="K1756" s="19"/>
      <c r="L1756" s="19"/>
      <c r="M1756" s="19"/>
    </row>
    <row r="1757" spans="1:13" ht="15">
      <c r="A1757" s="619"/>
      <c r="B1757" s="19"/>
      <c r="C1757" s="19"/>
      <c r="D1757" s="19"/>
      <c r="E1757" s="19"/>
      <c r="F1757" s="19"/>
      <c r="G1757" s="19"/>
      <c r="H1757" s="19"/>
      <c r="I1757" s="19"/>
      <c r="J1757" s="19"/>
      <c r="K1757" s="19"/>
      <c r="L1757" s="19"/>
      <c r="M1757" s="19"/>
    </row>
    <row r="1758" spans="1:13" ht="15">
      <c r="A1758" s="619"/>
      <c r="B1758" s="19"/>
      <c r="C1758" s="19"/>
      <c r="D1758" s="19"/>
      <c r="E1758" s="19"/>
      <c r="F1758" s="19"/>
      <c r="G1758" s="19"/>
      <c r="H1758" s="19"/>
      <c r="I1758" s="19"/>
      <c r="J1758" s="19"/>
      <c r="K1758" s="19"/>
      <c r="L1758" s="19"/>
      <c r="M1758" s="19"/>
    </row>
    <row r="1759" spans="1:13" ht="15">
      <c r="A1759" s="619"/>
      <c r="B1759" s="19"/>
      <c r="C1759" s="19"/>
      <c r="D1759" s="19"/>
      <c r="E1759" s="19"/>
      <c r="F1759" s="19"/>
      <c r="G1759" s="19"/>
      <c r="H1759" s="19"/>
      <c r="I1759" s="19"/>
      <c r="J1759" s="19"/>
      <c r="K1759" s="19"/>
      <c r="L1759" s="19"/>
      <c r="M1759" s="19"/>
    </row>
    <row r="1760" spans="1:13" ht="15">
      <c r="A1760" s="619"/>
      <c r="B1760" s="19"/>
      <c r="C1760" s="19"/>
      <c r="D1760" s="19"/>
      <c r="E1760" s="19"/>
      <c r="F1760" s="19"/>
      <c r="G1760" s="19"/>
      <c r="H1760" s="19"/>
      <c r="I1760" s="19"/>
      <c r="J1760" s="19"/>
      <c r="K1760" s="19"/>
      <c r="L1760" s="19"/>
      <c r="M1760" s="19"/>
    </row>
    <row r="1761" spans="1:13" ht="15">
      <c r="A1761" s="619"/>
      <c r="B1761" s="19"/>
      <c r="C1761" s="19"/>
      <c r="D1761" s="19"/>
      <c r="E1761" s="19"/>
      <c r="F1761" s="19"/>
      <c r="G1761" s="19"/>
      <c r="H1761" s="19"/>
      <c r="I1761" s="19"/>
      <c r="J1761" s="19"/>
      <c r="K1761" s="19"/>
      <c r="L1761" s="19"/>
      <c r="M1761" s="19"/>
    </row>
    <row r="1762" spans="1:13" ht="15">
      <c r="A1762" s="619"/>
      <c r="B1762" s="19"/>
      <c r="C1762" s="19"/>
      <c r="D1762" s="19"/>
      <c r="E1762" s="19"/>
      <c r="F1762" s="19"/>
      <c r="G1762" s="19"/>
      <c r="H1762" s="19"/>
      <c r="I1762" s="19"/>
      <c r="J1762" s="19"/>
      <c r="K1762" s="19"/>
      <c r="L1762" s="19"/>
      <c r="M1762" s="19"/>
    </row>
    <row r="1763" spans="1:13" ht="15">
      <c r="A1763" s="619"/>
      <c r="B1763" s="19"/>
      <c r="C1763" s="19"/>
      <c r="D1763" s="19"/>
      <c r="E1763" s="19"/>
      <c r="F1763" s="19"/>
      <c r="G1763" s="19"/>
      <c r="H1763" s="19"/>
      <c r="I1763" s="19"/>
      <c r="J1763" s="19"/>
      <c r="K1763" s="19"/>
      <c r="L1763" s="19"/>
      <c r="M1763" s="19"/>
    </row>
    <row r="1764" spans="1:13" ht="15">
      <c r="A1764" s="619"/>
      <c r="B1764" s="19"/>
      <c r="C1764" s="19"/>
      <c r="D1764" s="19"/>
      <c r="E1764" s="19"/>
      <c r="F1764" s="19"/>
      <c r="G1764" s="19"/>
      <c r="H1764" s="19"/>
      <c r="I1764" s="19"/>
      <c r="J1764" s="19"/>
      <c r="K1764" s="19"/>
      <c r="L1764" s="19"/>
      <c r="M1764" s="19"/>
    </row>
    <row r="1765" spans="1:13" ht="15">
      <c r="A1765" s="619"/>
      <c r="B1765" s="19"/>
      <c r="C1765" s="19"/>
      <c r="D1765" s="19"/>
      <c r="E1765" s="19"/>
      <c r="F1765" s="19"/>
      <c r="G1765" s="19"/>
      <c r="H1765" s="19"/>
      <c r="I1765" s="19"/>
      <c r="J1765" s="19"/>
      <c r="K1765" s="19"/>
      <c r="L1765" s="19"/>
      <c r="M1765" s="19"/>
    </row>
    <row r="1766" spans="1:13" ht="15">
      <c r="A1766" s="619"/>
      <c r="B1766" s="19"/>
      <c r="C1766" s="19"/>
      <c r="D1766" s="19"/>
      <c r="E1766" s="19"/>
      <c r="F1766" s="19"/>
      <c r="G1766" s="19"/>
      <c r="H1766" s="19"/>
      <c r="I1766" s="19"/>
      <c r="J1766" s="19"/>
      <c r="K1766" s="19"/>
      <c r="L1766" s="19"/>
      <c r="M1766" s="19"/>
    </row>
    <row r="1767" spans="1:13" ht="15">
      <c r="A1767" s="619"/>
      <c r="B1767" s="19"/>
      <c r="C1767" s="19"/>
      <c r="D1767" s="19"/>
      <c r="E1767" s="19"/>
      <c r="F1767" s="19"/>
      <c r="G1767" s="19"/>
      <c r="H1767" s="19"/>
      <c r="I1767" s="19"/>
      <c r="J1767" s="19"/>
      <c r="K1767" s="19"/>
      <c r="L1767" s="19"/>
      <c r="M1767" s="19"/>
    </row>
    <row r="1768" spans="1:13" ht="15">
      <c r="A1768" s="619"/>
      <c r="B1768" s="19"/>
      <c r="C1768" s="19"/>
      <c r="D1768" s="19"/>
      <c r="E1768" s="19"/>
      <c r="F1768" s="19"/>
      <c r="G1768" s="19"/>
      <c r="H1768" s="19"/>
      <c r="I1768" s="19"/>
      <c r="J1768" s="19"/>
      <c r="K1768" s="19"/>
      <c r="L1768" s="19"/>
      <c r="M1768" s="19"/>
    </row>
    <row r="1769" spans="1:13" ht="15">
      <c r="A1769" s="619"/>
      <c r="B1769" s="19"/>
      <c r="C1769" s="19"/>
      <c r="D1769" s="19"/>
      <c r="E1769" s="19"/>
      <c r="F1769" s="19"/>
      <c r="G1769" s="19"/>
      <c r="H1769" s="19"/>
      <c r="I1769" s="19"/>
      <c r="J1769" s="19"/>
      <c r="K1769" s="19"/>
      <c r="L1769" s="19"/>
      <c r="M1769" s="19"/>
    </row>
    <row r="1770" spans="1:13" ht="15">
      <c r="A1770" s="619"/>
      <c r="B1770" s="19"/>
      <c r="C1770" s="19"/>
      <c r="D1770" s="19"/>
      <c r="E1770" s="19"/>
      <c r="F1770" s="19"/>
      <c r="G1770" s="19"/>
      <c r="H1770" s="19"/>
      <c r="I1770" s="19"/>
      <c r="J1770" s="19"/>
      <c r="K1770" s="19"/>
      <c r="L1770" s="19"/>
      <c r="M1770" s="19"/>
    </row>
    <row r="1771" spans="1:13" ht="15">
      <c r="A1771" s="619"/>
      <c r="B1771" s="19"/>
      <c r="C1771" s="19"/>
      <c r="D1771" s="19"/>
      <c r="E1771" s="19"/>
      <c r="F1771" s="19"/>
      <c r="G1771" s="19"/>
      <c r="H1771" s="19"/>
      <c r="I1771" s="19"/>
      <c r="J1771" s="19"/>
      <c r="K1771" s="19"/>
      <c r="L1771" s="19"/>
      <c r="M1771" s="19"/>
    </row>
    <row r="1772" spans="1:13" ht="15">
      <c r="A1772" s="619"/>
      <c r="B1772" s="19"/>
      <c r="C1772" s="19"/>
      <c r="D1772" s="19"/>
      <c r="E1772" s="19"/>
      <c r="F1772" s="19"/>
      <c r="G1772" s="19"/>
      <c r="H1772" s="19"/>
      <c r="I1772" s="19"/>
      <c r="J1772" s="19"/>
      <c r="K1772" s="19"/>
      <c r="L1772" s="19"/>
      <c r="M1772" s="19"/>
    </row>
    <row r="1773" spans="1:13" ht="15">
      <c r="A1773" s="619"/>
      <c r="B1773" s="19"/>
      <c r="C1773" s="19"/>
      <c r="D1773" s="19"/>
      <c r="E1773" s="19"/>
      <c r="F1773" s="19"/>
      <c r="G1773" s="19"/>
      <c r="H1773" s="19"/>
      <c r="I1773" s="19"/>
      <c r="J1773" s="19"/>
      <c r="K1773" s="19"/>
      <c r="L1773" s="19"/>
      <c r="M1773" s="19"/>
    </row>
    <row r="1774" spans="1:13" ht="15">
      <c r="A1774" s="619"/>
      <c r="B1774" s="19"/>
      <c r="C1774" s="19"/>
      <c r="D1774" s="19"/>
      <c r="E1774" s="19"/>
      <c r="F1774" s="19"/>
      <c r="G1774" s="19"/>
      <c r="H1774" s="19"/>
      <c r="I1774" s="19"/>
      <c r="J1774" s="19"/>
      <c r="K1774" s="19"/>
      <c r="L1774" s="19"/>
      <c r="M1774" s="19"/>
    </row>
    <row r="1775" spans="1:13" ht="15">
      <c r="A1775" s="619"/>
      <c r="B1775" s="19"/>
      <c r="C1775" s="19"/>
      <c r="D1775" s="19"/>
      <c r="E1775" s="19"/>
      <c r="F1775" s="19"/>
      <c r="G1775" s="19"/>
      <c r="H1775" s="19"/>
      <c r="I1775" s="19"/>
      <c r="J1775" s="19"/>
      <c r="K1775" s="19"/>
      <c r="L1775" s="19"/>
      <c r="M1775" s="19"/>
    </row>
    <row r="1776" spans="1:13" ht="15">
      <c r="A1776" s="619"/>
      <c r="B1776" s="19"/>
      <c r="C1776" s="19"/>
      <c r="D1776" s="19"/>
      <c r="E1776" s="19"/>
      <c r="F1776" s="19"/>
      <c r="G1776" s="19"/>
      <c r="H1776" s="19"/>
      <c r="I1776" s="19"/>
      <c r="J1776" s="19"/>
      <c r="K1776" s="19"/>
      <c r="L1776" s="19"/>
      <c r="M1776" s="19"/>
    </row>
    <row r="1777" spans="1:13" ht="15">
      <c r="A1777" s="619"/>
      <c r="B1777" s="19"/>
      <c r="C1777" s="19"/>
      <c r="D1777" s="19"/>
      <c r="E1777" s="19"/>
      <c r="F1777" s="19"/>
      <c r="G1777" s="19"/>
      <c r="H1777" s="19"/>
      <c r="I1777" s="19"/>
      <c r="J1777" s="19"/>
      <c r="K1777" s="19"/>
      <c r="L1777" s="19"/>
      <c r="M1777" s="19"/>
    </row>
    <row r="1778" spans="1:13" ht="15">
      <c r="A1778" s="619"/>
      <c r="B1778" s="19"/>
      <c r="C1778" s="19"/>
      <c r="D1778" s="19"/>
      <c r="E1778" s="19"/>
      <c r="F1778" s="19"/>
      <c r="G1778" s="19"/>
      <c r="H1778" s="19"/>
      <c r="I1778" s="19"/>
      <c r="J1778" s="19"/>
      <c r="K1778" s="19"/>
      <c r="L1778" s="19"/>
      <c r="M1778" s="19"/>
    </row>
    <row r="1779" spans="1:13" ht="15">
      <c r="A1779" s="619"/>
      <c r="B1779" s="19"/>
      <c r="C1779" s="19"/>
      <c r="D1779" s="19"/>
      <c r="E1779" s="19"/>
      <c r="F1779" s="19"/>
      <c r="G1779" s="19"/>
      <c r="H1779" s="19"/>
      <c r="I1779" s="19"/>
      <c r="J1779" s="19"/>
      <c r="K1779" s="19"/>
      <c r="L1779" s="19"/>
      <c r="M1779" s="19"/>
    </row>
    <row r="1780" spans="1:13" ht="15">
      <c r="A1780" s="619"/>
      <c r="B1780" s="19"/>
      <c r="C1780" s="19"/>
      <c r="D1780" s="19"/>
      <c r="E1780" s="19"/>
      <c r="F1780" s="19"/>
      <c r="G1780" s="19"/>
      <c r="H1780" s="19"/>
      <c r="I1780" s="19"/>
      <c r="J1780" s="19"/>
      <c r="K1780" s="19"/>
      <c r="L1780" s="19"/>
      <c r="M1780" s="19"/>
    </row>
    <row r="1781" spans="1:13" ht="15">
      <c r="A1781" s="619"/>
      <c r="B1781" s="19"/>
      <c r="C1781" s="19"/>
      <c r="D1781" s="19"/>
      <c r="E1781" s="19"/>
      <c r="F1781" s="19"/>
      <c r="G1781" s="19"/>
      <c r="H1781" s="19"/>
      <c r="I1781" s="19"/>
      <c r="J1781" s="19"/>
      <c r="K1781" s="19"/>
      <c r="L1781" s="19"/>
      <c r="M1781" s="19"/>
    </row>
    <row r="1782" spans="1:13" ht="15">
      <c r="A1782" s="619"/>
      <c r="B1782" s="19"/>
      <c r="C1782" s="19"/>
      <c r="D1782" s="19"/>
      <c r="E1782" s="19"/>
      <c r="F1782" s="19"/>
      <c r="G1782" s="19"/>
      <c r="H1782" s="19"/>
      <c r="I1782" s="19"/>
      <c r="J1782" s="19"/>
      <c r="K1782" s="19"/>
      <c r="L1782" s="19"/>
      <c r="M1782" s="19"/>
    </row>
    <row r="1783" spans="1:13" ht="15">
      <c r="A1783" s="619"/>
      <c r="B1783" s="19"/>
      <c r="C1783" s="19"/>
      <c r="D1783" s="19"/>
      <c r="E1783" s="19"/>
      <c r="F1783" s="19"/>
      <c r="G1783" s="19"/>
      <c r="H1783" s="19"/>
      <c r="I1783" s="19"/>
      <c r="J1783" s="19"/>
      <c r="K1783" s="19"/>
      <c r="L1783" s="19"/>
      <c r="M1783" s="19"/>
    </row>
    <row r="1784" spans="1:13" ht="15">
      <c r="A1784" s="619"/>
      <c r="B1784" s="19"/>
      <c r="C1784" s="19"/>
      <c r="D1784" s="19"/>
      <c r="E1784" s="19"/>
      <c r="F1784" s="19"/>
      <c r="G1784" s="19"/>
      <c r="H1784" s="19"/>
      <c r="I1784" s="19"/>
      <c r="J1784" s="19"/>
      <c r="K1784" s="19"/>
      <c r="L1784" s="19"/>
      <c r="M1784" s="19"/>
    </row>
    <row r="1785" spans="1:13" ht="15">
      <c r="A1785" s="619"/>
      <c r="B1785" s="19"/>
      <c r="C1785" s="19"/>
      <c r="D1785" s="19"/>
      <c r="E1785" s="19"/>
      <c r="F1785" s="19"/>
      <c r="G1785" s="19"/>
      <c r="H1785" s="19"/>
      <c r="I1785" s="19"/>
      <c r="J1785" s="19"/>
      <c r="K1785" s="19"/>
      <c r="L1785" s="19"/>
      <c r="M1785" s="19"/>
    </row>
    <row r="1786" spans="1:13" ht="15">
      <c r="A1786" s="619"/>
      <c r="B1786" s="19"/>
      <c r="C1786" s="19"/>
      <c r="D1786" s="19"/>
      <c r="E1786" s="19"/>
      <c r="F1786" s="19"/>
      <c r="G1786" s="19"/>
      <c r="H1786" s="19"/>
      <c r="I1786" s="19"/>
      <c r="J1786" s="19"/>
      <c r="K1786" s="19"/>
      <c r="L1786" s="19"/>
      <c r="M1786" s="19"/>
    </row>
    <row r="1787" spans="1:13" ht="15">
      <c r="A1787" s="619"/>
      <c r="B1787" s="19"/>
      <c r="C1787" s="19"/>
      <c r="D1787" s="19"/>
      <c r="E1787" s="19"/>
      <c r="F1787" s="19"/>
      <c r="G1787" s="19"/>
      <c r="H1787" s="19"/>
      <c r="I1787" s="19"/>
      <c r="J1787" s="19"/>
      <c r="K1787" s="19"/>
      <c r="L1787" s="19"/>
      <c r="M1787" s="19"/>
    </row>
    <row r="1788" spans="1:13" ht="15">
      <c r="A1788" s="619"/>
      <c r="B1788" s="19"/>
      <c r="C1788" s="19"/>
      <c r="D1788" s="19"/>
      <c r="E1788" s="19"/>
      <c r="F1788" s="19"/>
      <c r="G1788" s="19"/>
      <c r="H1788" s="19"/>
      <c r="I1788" s="19"/>
      <c r="J1788" s="19"/>
      <c r="K1788" s="19"/>
      <c r="L1788" s="19"/>
      <c r="M1788" s="19"/>
    </row>
    <row r="1789" spans="1:13" ht="15">
      <c r="A1789" s="619"/>
      <c r="B1789" s="19"/>
      <c r="C1789" s="19"/>
      <c r="D1789" s="19"/>
      <c r="E1789" s="19"/>
      <c r="F1789" s="19"/>
      <c r="G1789" s="19"/>
      <c r="H1789" s="19"/>
      <c r="I1789" s="19"/>
      <c r="J1789" s="19"/>
      <c r="K1789" s="19"/>
      <c r="L1789" s="19"/>
      <c r="M1789" s="19"/>
    </row>
    <row r="1790" spans="1:13" ht="15">
      <c r="A1790" s="619"/>
      <c r="B1790" s="19"/>
      <c r="C1790" s="19"/>
      <c r="D1790" s="19"/>
      <c r="E1790" s="19"/>
      <c r="F1790" s="19"/>
      <c r="G1790" s="19"/>
      <c r="H1790" s="19"/>
      <c r="I1790" s="19"/>
      <c r="J1790" s="19"/>
      <c r="K1790" s="19"/>
      <c r="L1790" s="19"/>
      <c r="M1790" s="19"/>
    </row>
    <row r="1791" spans="1:13" ht="15">
      <c r="A1791" s="619"/>
      <c r="B1791" s="19"/>
      <c r="C1791" s="19"/>
      <c r="D1791" s="19"/>
      <c r="E1791" s="19"/>
      <c r="F1791" s="19"/>
      <c r="G1791" s="19"/>
      <c r="H1791" s="19"/>
      <c r="I1791" s="19"/>
      <c r="J1791" s="19"/>
      <c r="K1791" s="19"/>
      <c r="L1791" s="19"/>
      <c r="M1791" s="19"/>
    </row>
    <row r="1792" spans="1:13" ht="15">
      <c r="A1792" s="619"/>
      <c r="B1792" s="19"/>
      <c r="C1792" s="19"/>
      <c r="D1792" s="19"/>
      <c r="E1792" s="19"/>
      <c r="F1792" s="19"/>
      <c r="G1792" s="19"/>
      <c r="H1792" s="19"/>
      <c r="I1792" s="19"/>
      <c r="J1792" s="19"/>
      <c r="K1792" s="19"/>
      <c r="L1792" s="19"/>
      <c r="M1792" s="19"/>
    </row>
    <row r="1793" spans="1:13" ht="15">
      <c r="A1793" s="619"/>
      <c r="B1793" s="19"/>
      <c r="C1793" s="19"/>
      <c r="D1793" s="19"/>
      <c r="E1793" s="19"/>
      <c r="F1793" s="19"/>
      <c r="G1793" s="19"/>
      <c r="H1793" s="19"/>
      <c r="I1793" s="19"/>
      <c r="J1793" s="19"/>
      <c r="K1793" s="19"/>
      <c r="L1793" s="19"/>
      <c r="M1793" s="19"/>
    </row>
    <row r="1794" spans="1:13" ht="15">
      <c r="A1794" s="619"/>
      <c r="B1794" s="19"/>
      <c r="C1794" s="19"/>
      <c r="D1794" s="19"/>
      <c r="E1794" s="19"/>
      <c r="F1794" s="19"/>
      <c r="G1794" s="19"/>
      <c r="H1794" s="19"/>
      <c r="I1794" s="19"/>
      <c r="J1794" s="19"/>
      <c r="K1794" s="19"/>
      <c r="L1794" s="19"/>
      <c r="M1794" s="19"/>
    </row>
    <row r="1795" spans="1:13" ht="15">
      <c r="A1795" s="619"/>
      <c r="B1795" s="19"/>
      <c r="C1795" s="19"/>
      <c r="D1795" s="19"/>
      <c r="E1795" s="19"/>
      <c r="F1795" s="19"/>
      <c r="G1795" s="19"/>
      <c r="H1795" s="19"/>
      <c r="I1795" s="19"/>
      <c r="J1795" s="19"/>
      <c r="K1795" s="19"/>
      <c r="L1795" s="19"/>
      <c r="M1795" s="19"/>
    </row>
    <row r="1796" spans="1:13" ht="15">
      <c r="A1796" s="619"/>
      <c r="B1796" s="19"/>
      <c r="C1796" s="19"/>
      <c r="D1796" s="19"/>
      <c r="E1796" s="19"/>
      <c r="F1796" s="19"/>
      <c r="G1796" s="19"/>
      <c r="H1796" s="19"/>
      <c r="I1796" s="19"/>
      <c r="J1796" s="19"/>
      <c r="K1796" s="19"/>
      <c r="L1796" s="19"/>
      <c r="M1796" s="19"/>
    </row>
    <row r="1797" spans="1:13" ht="15">
      <c r="A1797" s="619"/>
      <c r="B1797" s="19"/>
      <c r="C1797" s="19"/>
      <c r="D1797" s="19"/>
      <c r="E1797" s="19"/>
      <c r="F1797" s="19"/>
      <c r="G1797" s="19"/>
      <c r="H1797" s="19"/>
      <c r="I1797" s="19"/>
      <c r="J1797" s="19"/>
      <c r="K1797" s="19"/>
      <c r="L1797" s="19"/>
      <c r="M1797" s="19"/>
    </row>
    <row r="1798" spans="1:13" ht="15">
      <c r="A1798" s="619"/>
      <c r="B1798" s="19"/>
      <c r="C1798" s="19"/>
      <c r="D1798" s="19"/>
      <c r="E1798" s="19"/>
      <c r="F1798" s="19"/>
      <c r="G1798" s="19"/>
      <c r="H1798" s="19"/>
      <c r="I1798" s="19"/>
      <c r="J1798" s="19"/>
      <c r="K1798" s="19"/>
      <c r="L1798" s="19"/>
      <c r="M1798" s="19"/>
    </row>
    <row r="1799" spans="1:13" ht="15">
      <c r="A1799" s="619"/>
      <c r="B1799" s="19"/>
      <c r="C1799" s="19"/>
      <c r="D1799" s="19"/>
      <c r="E1799" s="19"/>
      <c r="F1799" s="19"/>
      <c r="G1799" s="19"/>
      <c r="H1799" s="19"/>
      <c r="I1799" s="19"/>
      <c r="J1799" s="19"/>
      <c r="K1799" s="19"/>
      <c r="L1799" s="19"/>
      <c r="M1799" s="19"/>
    </row>
    <row r="1800" spans="1:13" ht="15">
      <c r="A1800" s="619"/>
      <c r="B1800" s="19"/>
      <c r="C1800" s="19"/>
      <c r="D1800" s="19"/>
      <c r="E1800" s="19"/>
      <c r="F1800" s="19"/>
      <c r="G1800" s="19"/>
      <c r="H1800" s="19"/>
      <c r="I1800" s="19"/>
      <c r="J1800" s="19"/>
      <c r="K1800" s="19"/>
      <c r="L1800" s="19"/>
      <c r="M1800" s="19"/>
    </row>
    <row r="1801" spans="1:13" ht="15">
      <c r="A1801" s="619"/>
      <c r="B1801" s="19"/>
      <c r="C1801" s="19"/>
      <c r="D1801" s="19"/>
      <c r="E1801" s="19"/>
      <c r="F1801" s="19"/>
      <c r="G1801" s="19"/>
      <c r="H1801" s="19"/>
      <c r="I1801" s="19"/>
      <c r="J1801" s="19"/>
      <c r="K1801" s="19"/>
      <c r="L1801" s="19"/>
      <c r="M1801" s="19"/>
    </row>
    <row r="1802" spans="1:13" ht="15">
      <c r="A1802" s="619"/>
      <c r="B1802" s="19"/>
      <c r="C1802" s="19"/>
      <c r="D1802" s="19"/>
      <c r="E1802" s="19"/>
      <c r="F1802" s="19"/>
      <c r="G1802" s="19"/>
      <c r="H1802" s="19"/>
      <c r="I1802" s="19"/>
      <c r="J1802" s="19"/>
      <c r="K1802" s="19"/>
      <c r="L1802" s="19"/>
      <c r="M1802" s="19"/>
    </row>
    <row r="1803" spans="1:13" ht="15">
      <c r="A1803" s="619"/>
      <c r="B1803" s="19"/>
      <c r="C1803" s="19"/>
      <c r="D1803" s="19"/>
      <c r="E1803" s="19"/>
      <c r="F1803" s="19"/>
      <c r="G1803" s="19"/>
      <c r="H1803" s="19"/>
      <c r="I1803" s="19"/>
      <c r="J1803" s="19"/>
      <c r="K1803" s="19"/>
      <c r="L1803" s="19"/>
      <c r="M1803" s="19"/>
    </row>
    <row r="1804" spans="1:13" ht="15">
      <c r="A1804" s="619"/>
      <c r="B1804" s="19"/>
      <c r="C1804" s="19"/>
      <c r="D1804" s="19"/>
      <c r="E1804" s="19"/>
      <c r="F1804" s="19"/>
      <c r="G1804" s="19"/>
      <c r="H1804" s="19"/>
      <c r="I1804" s="19"/>
      <c r="J1804" s="19"/>
      <c r="K1804" s="19"/>
      <c r="L1804" s="19"/>
      <c r="M1804" s="19"/>
    </row>
    <row r="1805" spans="1:13" ht="15">
      <c r="A1805" s="619"/>
      <c r="B1805" s="19"/>
      <c r="C1805" s="19"/>
      <c r="D1805" s="19"/>
      <c r="E1805" s="19"/>
      <c r="F1805" s="19"/>
      <c r="G1805" s="19"/>
      <c r="H1805" s="19"/>
      <c r="I1805" s="19"/>
      <c r="J1805" s="19"/>
      <c r="K1805" s="19"/>
      <c r="L1805" s="19"/>
      <c r="M1805" s="19"/>
    </row>
    <row r="1806" spans="1:13" ht="15">
      <c r="A1806" s="619"/>
      <c r="B1806" s="19"/>
      <c r="C1806" s="19"/>
      <c r="D1806" s="19"/>
      <c r="E1806" s="19"/>
      <c r="F1806" s="19"/>
      <c r="G1806" s="19"/>
      <c r="H1806" s="19"/>
      <c r="I1806" s="19"/>
      <c r="J1806" s="19"/>
      <c r="K1806" s="19"/>
      <c r="L1806" s="19"/>
      <c r="M1806" s="19"/>
    </row>
    <row r="1807" spans="1:13" ht="15">
      <c r="A1807" s="619"/>
      <c r="B1807" s="19"/>
      <c r="C1807" s="19"/>
      <c r="D1807" s="19"/>
      <c r="E1807" s="19"/>
      <c r="F1807" s="19"/>
      <c r="G1807" s="19"/>
      <c r="H1807" s="19"/>
      <c r="I1807" s="19"/>
      <c r="J1807" s="19"/>
      <c r="K1807" s="19"/>
      <c r="L1807" s="19"/>
      <c r="M1807" s="19"/>
    </row>
    <row r="1808" spans="1:13" ht="15">
      <c r="A1808" s="619"/>
      <c r="B1808" s="19"/>
      <c r="C1808" s="19"/>
      <c r="D1808" s="19"/>
      <c r="E1808" s="19"/>
      <c r="F1808" s="19"/>
      <c r="G1808" s="19"/>
      <c r="H1808" s="19"/>
      <c r="I1808" s="19"/>
      <c r="J1808" s="19"/>
      <c r="K1808" s="19"/>
      <c r="L1808" s="19"/>
      <c r="M1808" s="19"/>
    </row>
    <row r="1809" spans="1:13" ht="15">
      <c r="A1809" s="619"/>
      <c r="B1809" s="19"/>
      <c r="C1809" s="19"/>
      <c r="D1809" s="19"/>
      <c r="E1809" s="19"/>
      <c r="F1809" s="19"/>
      <c r="G1809" s="19"/>
      <c r="H1809" s="19"/>
      <c r="I1809" s="19"/>
      <c r="J1809" s="19"/>
      <c r="K1809" s="19"/>
      <c r="L1809" s="19"/>
      <c r="M1809" s="19"/>
    </row>
    <row r="1810" spans="1:13" ht="15">
      <c r="A1810" s="619"/>
      <c r="B1810" s="19"/>
      <c r="C1810" s="19"/>
      <c r="D1810" s="19"/>
      <c r="E1810" s="19"/>
      <c r="F1810" s="19"/>
      <c r="G1810" s="19"/>
      <c r="H1810" s="19"/>
      <c r="I1810" s="19"/>
      <c r="J1810" s="19"/>
      <c r="K1810" s="19"/>
      <c r="L1810" s="19"/>
      <c r="M1810" s="19"/>
    </row>
    <row r="1811" spans="1:13" ht="15">
      <c r="A1811" s="619"/>
      <c r="B1811" s="19"/>
      <c r="C1811" s="19"/>
      <c r="D1811" s="19"/>
      <c r="E1811" s="19"/>
      <c r="F1811" s="19"/>
      <c r="G1811" s="19"/>
      <c r="H1811" s="19"/>
      <c r="I1811" s="19"/>
      <c r="J1811" s="19"/>
      <c r="K1811" s="19"/>
      <c r="L1811" s="19"/>
      <c r="M1811" s="19"/>
    </row>
    <row r="1812" spans="1:13" ht="15">
      <c r="A1812" s="619"/>
      <c r="B1812" s="19"/>
      <c r="C1812" s="19"/>
      <c r="D1812" s="19"/>
      <c r="E1812" s="19"/>
      <c r="F1812" s="19"/>
      <c r="G1812" s="19"/>
      <c r="H1812" s="19"/>
      <c r="I1812" s="19"/>
      <c r="J1812" s="19"/>
      <c r="K1812" s="19"/>
      <c r="L1812" s="19"/>
      <c r="M1812" s="19"/>
    </row>
    <row r="1813" spans="1:13" ht="15">
      <c r="A1813" s="619"/>
      <c r="B1813" s="19"/>
      <c r="C1813" s="19"/>
      <c r="D1813" s="19"/>
      <c r="E1813" s="19"/>
      <c r="F1813" s="19"/>
      <c r="G1813" s="19"/>
      <c r="H1813" s="19"/>
      <c r="I1813" s="19"/>
      <c r="J1813" s="19"/>
      <c r="K1813" s="19"/>
      <c r="L1813" s="19"/>
      <c r="M1813" s="19"/>
    </row>
    <row r="1814" spans="1:13" ht="15">
      <c r="A1814" s="619"/>
      <c r="B1814" s="19"/>
      <c r="C1814" s="19"/>
      <c r="D1814" s="19"/>
      <c r="E1814" s="19"/>
      <c r="F1814" s="19"/>
      <c r="G1814" s="19"/>
      <c r="H1814" s="19"/>
      <c r="I1814" s="19"/>
      <c r="J1814" s="19"/>
      <c r="K1814" s="19"/>
      <c r="L1814" s="19"/>
      <c r="M1814" s="19"/>
    </row>
    <row r="1815" spans="1:13" ht="15">
      <c r="A1815" s="619"/>
      <c r="B1815" s="19"/>
      <c r="C1815" s="19"/>
      <c r="D1815" s="19"/>
      <c r="E1815" s="19"/>
      <c r="F1815" s="19"/>
      <c r="G1815" s="19"/>
      <c r="H1815" s="19"/>
      <c r="I1815" s="19"/>
      <c r="J1815" s="19"/>
      <c r="K1815" s="19"/>
      <c r="L1815" s="19"/>
      <c r="M1815" s="19"/>
    </row>
    <row r="1816" spans="1:13" ht="15">
      <c r="A1816" s="619"/>
      <c r="B1816" s="19"/>
      <c r="C1816" s="19"/>
      <c r="D1816" s="19"/>
      <c r="E1816" s="19"/>
      <c r="F1816" s="19"/>
      <c r="G1816" s="19"/>
      <c r="H1816" s="19"/>
      <c r="I1816" s="19"/>
      <c r="J1816" s="19"/>
      <c r="K1816" s="19"/>
      <c r="L1816" s="19"/>
      <c r="M1816" s="19"/>
    </row>
    <row r="1817" spans="1:13" ht="15">
      <c r="A1817" s="619"/>
      <c r="B1817" s="19"/>
      <c r="C1817" s="19"/>
      <c r="D1817" s="19"/>
      <c r="E1817" s="19"/>
      <c r="F1817" s="19"/>
      <c r="G1817" s="19"/>
      <c r="H1817" s="19"/>
      <c r="I1817" s="19"/>
      <c r="J1817" s="19"/>
      <c r="K1817" s="19"/>
      <c r="L1817" s="19"/>
      <c r="M1817" s="19"/>
    </row>
    <row r="1818" spans="1:13" ht="15">
      <c r="A1818" s="619"/>
      <c r="B1818" s="19"/>
      <c r="C1818" s="19"/>
      <c r="D1818" s="19"/>
      <c r="E1818" s="19"/>
      <c r="F1818" s="19"/>
      <c r="G1818" s="19"/>
      <c r="H1818" s="19"/>
      <c r="I1818" s="19"/>
      <c r="J1818" s="19"/>
      <c r="K1818" s="19"/>
      <c r="L1818" s="19"/>
      <c r="M1818" s="19"/>
    </row>
    <row r="1819" spans="1:13" ht="15">
      <c r="A1819" s="619"/>
      <c r="B1819" s="19"/>
      <c r="C1819" s="19"/>
      <c r="D1819" s="19"/>
      <c r="E1819" s="19"/>
      <c r="F1819" s="19"/>
      <c r="G1819" s="19"/>
      <c r="H1819" s="19"/>
      <c r="I1819" s="19"/>
      <c r="J1819" s="19"/>
      <c r="K1819" s="19"/>
      <c r="L1819" s="19"/>
      <c r="M1819" s="19"/>
    </row>
    <row r="1820" spans="1:13" ht="15">
      <c r="A1820" s="619"/>
      <c r="B1820" s="19"/>
      <c r="C1820" s="19"/>
      <c r="D1820" s="19"/>
      <c r="E1820" s="19"/>
      <c r="F1820" s="19"/>
      <c r="G1820" s="19"/>
      <c r="H1820" s="19"/>
      <c r="I1820" s="19"/>
      <c r="J1820" s="19"/>
      <c r="K1820" s="19"/>
      <c r="L1820" s="19"/>
      <c r="M1820" s="19"/>
    </row>
    <row r="1821" spans="1:13" ht="15">
      <c r="A1821" s="619"/>
      <c r="B1821" s="19"/>
      <c r="C1821" s="19"/>
      <c r="D1821" s="19"/>
      <c r="E1821" s="19"/>
      <c r="F1821" s="19"/>
      <c r="G1821" s="19"/>
      <c r="H1821" s="19"/>
      <c r="I1821" s="19"/>
      <c r="J1821" s="19"/>
      <c r="K1821" s="19"/>
      <c r="L1821" s="19"/>
      <c r="M1821" s="19"/>
    </row>
    <row r="1822" spans="1:13" ht="15">
      <c r="A1822" s="619"/>
      <c r="B1822" s="19"/>
      <c r="C1822" s="19"/>
      <c r="D1822" s="19"/>
      <c r="E1822" s="19"/>
      <c r="F1822" s="19"/>
      <c r="G1822" s="19"/>
      <c r="H1822" s="19"/>
      <c r="I1822" s="19"/>
      <c r="J1822" s="19"/>
      <c r="K1822" s="19"/>
      <c r="L1822" s="19"/>
      <c r="M1822" s="19"/>
    </row>
    <row r="1823" spans="1:13" ht="15">
      <c r="A1823" s="619"/>
      <c r="B1823" s="19"/>
      <c r="C1823" s="19"/>
      <c r="D1823" s="19"/>
      <c r="E1823" s="19"/>
      <c r="F1823" s="19"/>
      <c r="G1823" s="19"/>
      <c r="H1823" s="19"/>
      <c r="I1823" s="19"/>
      <c r="J1823" s="19"/>
      <c r="K1823" s="19"/>
      <c r="L1823" s="19"/>
      <c r="M1823" s="19"/>
    </row>
    <row r="1824" spans="1:13" ht="15">
      <c r="A1824" s="619"/>
      <c r="B1824" s="19"/>
      <c r="C1824" s="19"/>
      <c r="D1824" s="19"/>
      <c r="E1824" s="19"/>
      <c r="F1824" s="19"/>
      <c r="G1824" s="19"/>
      <c r="H1824" s="19"/>
      <c r="I1824" s="19"/>
      <c r="J1824" s="19"/>
      <c r="K1824" s="19"/>
      <c r="L1824" s="19"/>
      <c r="M1824" s="19"/>
    </row>
    <row r="1825" spans="1:13" ht="15">
      <c r="A1825" s="619"/>
      <c r="B1825" s="19"/>
      <c r="C1825" s="19"/>
      <c r="D1825" s="19"/>
      <c r="E1825" s="19"/>
      <c r="F1825" s="19"/>
      <c r="G1825" s="19"/>
      <c r="H1825" s="19"/>
      <c r="I1825" s="19"/>
      <c r="J1825" s="19"/>
      <c r="K1825" s="19"/>
      <c r="L1825" s="19"/>
      <c r="M1825" s="19"/>
    </row>
    <row r="1826" spans="1:13" ht="15">
      <c r="A1826" s="619"/>
      <c r="B1826" s="19"/>
      <c r="C1826" s="19"/>
      <c r="D1826" s="19"/>
      <c r="E1826" s="19"/>
      <c r="F1826" s="19"/>
      <c r="G1826" s="19"/>
      <c r="H1826" s="19"/>
      <c r="I1826" s="19"/>
      <c r="J1826" s="19"/>
      <c r="K1826" s="19"/>
      <c r="L1826" s="19"/>
      <c r="M1826" s="19"/>
    </row>
    <row r="1827" spans="1:13" ht="15">
      <c r="A1827" s="619"/>
      <c r="B1827" s="19"/>
      <c r="C1827" s="19"/>
      <c r="D1827" s="19"/>
      <c r="E1827" s="19"/>
      <c r="F1827" s="19"/>
      <c r="G1827" s="19"/>
      <c r="H1827" s="19"/>
      <c r="I1827" s="19"/>
      <c r="J1827" s="19"/>
      <c r="K1827" s="19"/>
      <c r="L1827" s="19"/>
      <c r="M1827" s="19"/>
    </row>
    <row r="1828" spans="1:13" ht="15">
      <c r="A1828" s="619"/>
      <c r="B1828" s="19"/>
      <c r="C1828" s="19"/>
      <c r="D1828" s="19"/>
      <c r="E1828" s="19"/>
      <c r="F1828" s="19"/>
      <c r="G1828" s="19"/>
      <c r="H1828" s="19"/>
      <c r="I1828" s="19"/>
      <c r="J1828" s="19"/>
      <c r="K1828" s="19"/>
      <c r="L1828" s="19"/>
      <c r="M1828" s="19"/>
    </row>
    <row r="1829" spans="1:13" ht="15">
      <c r="A1829" s="619"/>
      <c r="B1829" s="19"/>
      <c r="C1829" s="19"/>
      <c r="D1829" s="19"/>
      <c r="E1829" s="19"/>
      <c r="F1829" s="19"/>
      <c r="G1829" s="19"/>
      <c r="H1829" s="19"/>
      <c r="I1829" s="19"/>
      <c r="J1829" s="19"/>
      <c r="K1829" s="19"/>
      <c r="L1829" s="19"/>
      <c r="M1829" s="19"/>
    </row>
    <row r="1830" spans="1:13" ht="15">
      <c r="A1830" s="619"/>
      <c r="B1830" s="19"/>
      <c r="C1830" s="19"/>
      <c r="D1830" s="19"/>
      <c r="E1830" s="19"/>
      <c r="F1830" s="19"/>
      <c r="G1830" s="19"/>
      <c r="H1830" s="19"/>
      <c r="I1830" s="19"/>
      <c r="J1830" s="19"/>
      <c r="K1830" s="19"/>
      <c r="L1830" s="19"/>
      <c r="M1830" s="19"/>
    </row>
    <row r="1831" spans="1:13" ht="15">
      <c r="A1831" s="619"/>
      <c r="B1831" s="19"/>
      <c r="C1831" s="19"/>
      <c r="D1831" s="19"/>
      <c r="E1831" s="19"/>
      <c r="F1831" s="19"/>
      <c r="G1831" s="19"/>
      <c r="H1831" s="19"/>
      <c r="I1831" s="19"/>
      <c r="J1831" s="19"/>
      <c r="K1831" s="19"/>
      <c r="L1831" s="19"/>
      <c r="M1831" s="19"/>
    </row>
    <row r="1832" spans="1:13" ht="15">
      <c r="A1832" s="619"/>
      <c r="B1832" s="19"/>
      <c r="C1832" s="19"/>
      <c r="D1832" s="19"/>
      <c r="E1832" s="19"/>
      <c r="F1832" s="19"/>
      <c r="G1832" s="19"/>
      <c r="H1832" s="19"/>
      <c r="I1832" s="19"/>
      <c r="J1832" s="19"/>
      <c r="K1832" s="19"/>
      <c r="L1832" s="19"/>
      <c r="M1832" s="19"/>
    </row>
    <row r="1833" spans="1:13" ht="15">
      <c r="A1833" s="619"/>
      <c r="B1833" s="19"/>
      <c r="C1833" s="19"/>
      <c r="D1833" s="19"/>
      <c r="E1833" s="19"/>
      <c r="F1833" s="19"/>
      <c r="G1833" s="19"/>
      <c r="H1833" s="19"/>
      <c r="I1833" s="19"/>
      <c r="J1833" s="19"/>
      <c r="K1833" s="19"/>
      <c r="L1833" s="19"/>
      <c r="M1833" s="19"/>
    </row>
    <row r="1834" spans="1:13" ht="15">
      <c r="A1834" s="619"/>
      <c r="B1834" s="19"/>
      <c r="C1834" s="19"/>
      <c r="D1834" s="19"/>
      <c r="E1834" s="19"/>
      <c r="F1834" s="19"/>
      <c r="G1834" s="19"/>
      <c r="H1834" s="19"/>
      <c r="I1834" s="19"/>
      <c r="J1834" s="19"/>
      <c r="K1834" s="19"/>
      <c r="L1834" s="19"/>
      <c r="M1834" s="19"/>
    </row>
    <row r="1835" spans="1:13" ht="15">
      <c r="A1835" s="619"/>
      <c r="B1835" s="19"/>
      <c r="C1835" s="19"/>
      <c r="D1835" s="19"/>
      <c r="E1835" s="19"/>
      <c r="F1835" s="19"/>
      <c r="G1835" s="19"/>
      <c r="H1835" s="19"/>
      <c r="I1835" s="19"/>
      <c r="J1835" s="19"/>
      <c r="K1835" s="19"/>
      <c r="L1835" s="19"/>
      <c r="M1835" s="19"/>
    </row>
    <row r="1836" spans="1:13" ht="15">
      <c r="A1836" s="619"/>
      <c r="B1836" s="19"/>
      <c r="C1836" s="19"/>
      <c r="D1836" s="19"/>
      <c r="E1836" s="19"/>
      <c r="F1836" s="19"/>
      <c r="G1836" s="19"/>
      <c r="H1836" s="19"/>
      <c r="I1836" s="19"/>
      <c r="J1836" s="19"/>
      <c r="K1836" s="19"/>
      <c r="L1836" s="19"/>
      <c r="M1836" s="19"/>
    </row>
    <row r="1837" spans="1:13" ht="15">
      <c r="A1837" s="619"/>
      <c r="B1837" s="19"/>
      <c r="C1837" s="19"/>
      <c r="D1837" s="19"/>
      <c r="E1837" s="19"/>
      <c r="F1837" s="19"/>
      <c r="G1837" s="19"/>
      <c r="H1837" s="19"/>
      <c r="I1837" s="19"/>
      <c r="J1837" s="19"/>
      <c r="K1837" s="19"/>
      <c r="L1837" s="19"/>
      <c r="M1837" s="19"/>
    </row>
    <row r="1838" spans="1:13" ht="15">
      <c r="A1838" s="619"/>
      <c r="B1838" s="19"/>
      <c r="C1838" s="19"/>
      <c r="D1838" s="19"/>
      <c r="E1838" s="19"/>
      <c r="F1838" s="19"/>
      <c r="G1838" s="19"/>
      <c r="H1838" s="19"/>
      <c r="I1838" s="19"/>
      <c r="J1838" s="19"/>
      <c r="K1838" s="19"/>
      <c r="L1838" s="19"/>
      <c r="M1838" s="19"/>
    </row>
    <row r="1839" spans="1:13" ht="15">
      <c r="A1839" s="619"/>
      <c r="B1839" s="19"/>
      <c r="C1839" s="19"/>
      <c r="D1839" s="19"/>
      <c r="E1839" s="19"/>
      <c r="F1839" s="19"/>
      <c r="G1839" s="19"/>
      <c r="H1839" s="19"/>
      <c r="I1839" s="19"/>
      <c r="J1839" s="19"/>
      <c r="K1839" s="19"/>
      <c r="L1839" s="19"/>
      <c r="M1839" s="19"/>
    </row>
    <row r="1840" spans="1:13" ht="15">
      <c r="A1840" s="619"/>
      <c r="B1840" s="19"/>
      <c r="C1840" s="19"/>
      <c r="D1840" s="19"/>
      <c r="E1840" s="19"/>
      <c r="F1840" s="19"/>
      <c r="G1840" s="19"/>
      <c r="H1840" s="19"/>
      <c r="I1840" s="19"/>
      <c r="J1840" s="19"/>
      <c r="K1840" s="19"/>
      <c r="L1840" s="19"/>
      <c r="M1840" s="19"/>
    </row>
    <row r="1841" spans="1:13" ht="15">
      <c r="A1841" s="619"/>
      <c r="B1841" s="19"/>
      <c r="C1841" s="19"/>
      <c r="D1841" s="19"/>
      <c r="E1841" s="19"/>
      <c r="F1841" s="19"/>
      <c r="G1841" s="19"/>
      <c r="H1841" s="19"/>
      <c r="I1841" s="19"/>
      <c r="J1841" s="19"/>
      <c r="K1841" s="19"/>
      <c r="L1841" s="19"/>
      <c r="M1841" s="19"/>
    </row>
    <row r="1842" spans="1:13" ht="15">
      <c r="A1842" s="619"/>
      <c r="B1842" s="19"/>
      <c r="C1842" s="19"/>
      <c r="D1842" s="19"/>
      <c r="E1842" s="19"/>
      <c r="F1842" s="19"/>
      <c r="G1842" s="19"/>
      <c r="H1842" s="19"/>
      <c r="I1842" s="19"/>
      <c r="J1842" s="19"/>
      <c r="K1842" s="19"/>
      <c r="L1842" s="19"/>
      <c r="M1842" s="19"/>
    </row>
    <row r="1843" spans="1:13" ht="15">
      <c r="A1843" s="619"/>
      <c r="B1843" s="19"/>
      <c r="C1843" s="19"/>
      <c r="D1843" s="19"/>
      <c r="E1843" s="19"/>
      <c r="F1843" s="19"/>
      <c r="G1843" s="19"/>
      <c r="H1843" s="19"/>
      <c r="I1843" s="19"/>
      <c r="J1843" s="19"/>
      <c r="K1843" s="19"/>
      <c r="L1843" s="19"/>
      <c r="M1843" s="19"/>
    </row>
    <row r="1844" spans="1:13" ht="15">
      <c r="A1844" s="619"/>
      <c r="B1844" s="19"/>
      <c r="C1844" s="19"/>
      <c r="D1844" s="19"/>
      <c r="E1844" s="19"/>
      <c r="F1844" s="19"/>
      <c r="G1844" s="19"/>
      <c r="H1844" s="19"/>
      <c r="I1844" s="19"/>
      <c r="J1844" s="19"/>
      <c r="K1844" s="19"/>
      <c r="L1844" s="19"/>
      <c r="M1844" s="19"/>
    </row>
    <row r="1845" spans="1:13" ht="15">
      <c r="A1845" s="619"/>
      <c r="B1845" s="19"/>
      <c r="C1845" s="19"/>
      <c r="D1845" s="19"/>
      <c r="E1845" s="19"/>
      <c r="F1845" s="19"/>
      <c r="G1845" s="19"/>
      <c r="H1845" s="19"/>
      <c r="I1845" s="19"/>
      <c r="J1845" s="19"/>
      <c r="K1845" s="19"/>
      <c r="L1845" s="19"/>
      <c r="M1845" s="19"/>
    </row>
    <row r="1846" spans="1:13" ht="15">
      <c r="A1846" s="619"/>
      <c r="B1846" s="19"/>
      <c r="C1846" s="19"/>
      <c r="D1846" s="19"/>
      <c r="E1846" s="19"/>
      <c r="F1846" s="19"/>
      <c r="G1846" s="19"/>
      <c r="H1846" s="19"/>
      <c r="I1846" s="19"/>
      <c r="J1846" s="19"/>
      <c r="K1846" s="19"/>
      <c r="L1846" s="19"/>
      <c r="M1846" s="19"/>
    </row>
    <row r="1847" spans="1:13" ht="15">
      <c r="A1847" s="619"/>
      <c r="B1847" s="19"/>
      <c r="C1847" s="19"/>
      <c r="D1847" s="19"/>
      <c r="E1847" s="19"/>
      <c r="F1847" s="19"/>
      <c r="G1847" s="19"/>
      <c r="H1847" s="19"/>
      <c r="I1847" s="19"/>
      <c r="J1847" s="19"/>
      <c r="K1847" s="19"/>
      <c r="L1847" s="19"/>
      <c r="M1847" s="19"/>
    </row>
    <row r="1848" spans="1:13" ht="15">
      <c r="A1848" s="619"/>
      <c r="B1848" s="19"/>
      <c r="C1848" s="19"/>
      <c r="D1848" s="19"/>
      <c r="E1848" s="19"/>
      <c r="F1848" s="19"/>
      <c r="G1848" s="19"/>
      <c r="H1848" s="19"/>
      <c r="I1848" s="19"/>
      <c r="J1848" s="19"/>
      <c r="K1848" s="19"/>
      <c r="L1848" s="19"/>
      <c r="M1848" s="19"/>
    </row>
    <row r="1849" spans="1:13" ht="15">
      <c r="A1849" s="619"/>
      <c r="B1849" s="19"/>
      <c r="C1849" s="19"/>
      <c r="D1849" s="19"/>
      <c r="E1849" s="19"/>
      <c r="F1849" s="19"/>
      <c r="G1849" s="19"/>
      <c r="H1849" s="19"/>
      <c r="I1849" s="19"/>
      <c r="J1849" s="19"/>
      <c r="K1849" s="19"/>
      <c r="L1849" s="19"/>
      <c r="M1849" s="19"/>
    </row>
    <row r="1850" spans="1:13" ht="15">
      <c r="A1850" s="619"/>
      <c r="B1850" s="19"/>
      <c r="C1850" s="19"/>
      <c r="D1850" s="19"/>
      <c r="E1850" s="19"/>
      <c r="F1850" s="19"/>
      <c r="G1850" s="19"/>
      <c r="H1850" s="19"/>
      <c r="I1850" s="19"/>
      <c r="J1850" s="19"/>
      <c r="K1850" s="19"/>
      <c r="L1850" s="19"/>
      <c r="M1850" s="19"/>
    </row>
    <row r="1851" spans="1:13" ht="15">
      <c r="A1851" s="619"/>
      <c r="B1851" s="19"/>
      <c r="C1851" s="19"/>
      <c r="D1851" s="19"/>
      <c r="E1851" s="19"/>
      <c r="F1851" s="19"/>
      <c r="G1851" s="19"/>
      <c r="H1851" s="19"/>
      <c r="I1851" s="19"/>
      <c r="J1851" s="19"/>
      <c r="K1851" s="19"/>
      <c r="L1851" s="19"/>
      <c r="M1851" s="19"/>
    </row>
    <row r="1852" spans="1:13" ht="15">
      <c r="A1852" s="619"/>
      <c r="B1852" s="19"/>
      <c r="C1852" s="19"/>
      <c r="D1852" s="19"/>
      <c r="E1852" s="19"/>
      <c r="F1852" s="19"/>
      <c r="G1852" s="19"/>
      <c r="H1852" s="19"/>
      <c r="I1852" s="19"/>
      <c r="J1852" s="19"/>
      <c r="K1852" s="19"/>
      <c r="L1852" s="19"/>
      <c r="M1852" s="19"/>
    </row>
    <row r="1853" spans="1:13" ht="15">
      <c r="A1853" s="619"/>
      <c r="B1853" s="19"/>
      <c r="C1853" s="19"/>
      <c r="D1853" s="19"/>
      <c r="E1853" s="19"/>
      <c r="F1853" s="19"/>
      <c r="G1853" s="19"/>
      <c r="H1853" s="19"/>
      <c r="I1853" s="19"/>
      <c r="J1853" s="19"/>
      <c r="K1853" s="19"/>
      <c r="L1853" s="19"/>
      <c r="M1853" s="19"/>
    </row>
    <row r="1854" spans="1:13" ht="15">
      <c r="A1854" s="619"/>
      <c r="B1854" s="19"/>
      <c r="C1854" s="19"/>
      <c r="D1854" s="19"/>
      <c r="E1854" s="19"/>
      <c r="F1854" s="19"/>
      <c r="G1854" s="19"/>
      <c r="H1854" s="19"/>
      <c r="I1854" s="19"/>
      <c r="J1854" s="19"/>
      <c r="K1854" s="19"/>
      <c r="L1854" s="19"/>
      <c r="M1854" s="19"/>
    </row>
    <row r="1855" spans="1:13" ht="15">
      <c r="A1855" s="619"/>
      <c r="B1855" s="19"/>
      <c r="C1855" s="19"/>
      <c r="D1855" s="19"/>
      <c r="E1855" s="19"/>
      <c r="F1855" s="19"/>
      <c r="G1855" s="19"/>
      <c r="H1855" s="19"/>
      <c r="I1855" s="19"/>
      <c r="J1855" s="19"/>
      <c r="K1855" s="19"/>
      <c r="L1855" s="19"/>
      <c r="M1855" s="19"/>
    </row>
    <row r="1856" spans="1:13" ht="15">
      <c r="A1856" s="619"/>
      <c r="B1856" s="19"/>
      <c r="C1856" s="19"/>
      <c r="D1856" s="19"/>
      <c r="E1856" s="19"/>
      <c r="F1856" s="19"/>
      <c r="G1856" s="19"/>
      <c r="H1856" s="19"/>
      <c r="I1856" s="19"/>
      <c r="J1856" s="19"/>
      <c r="K1856" s="19"/>
      <c r="L1856" s="19"/>
      <c r="M1856" s="19"/>
    </row>
    <row r="1857" spans="1:13" ht="15">
      <c r="A1857" s="619"/>
      <c r="B1857" s="19"/>
      <c r="C1857" s="19"/>
      <c r="D1857" s="19"/>
      <c r="E1857" s="19"/>
      <c r="F1857" s="19"/>
      <c r="G1857" s="19"/>
      <c r="H1857" s="19"/>
      <c r="I1857" s="19"/>
      <c r="J1857" s="19"/>
      <c r="K1857" s="19"/>
      <c r="L1857" s="19"/>
      <c r="M1857" s="19"/>
    </row>
    <row r="1858" spans="1:13" ht="15">
      <c r="A1858" s="619"/>
      <c r="B1858" s="19"/>
      <c r="C1858" s="19"/>
      <c r="D1858" s="19"/>
      <c r="E1858" s="19"/>
      <c r="F1858" s="19"/>
      <c r="G1858" s="19"/>
      <c r="H1858" s="19"/>
      <c r="I1858" s="19"/>
      <c r="J1858" s="19"/>
      <c r="K1858" s="19"/>
      <c r="L1858" s="19"/>
      <c r="M1858" s="19"/>
    </row>
    <row r="1859" spans="1:13" ht="15">
      <c r="A1859" s="619"/>
      <c r="B1859" s="19"/>
      <c r="C1859" s="19"/>
      <c r="D1859" s="19"/>
      <c r="E1859" s="19"/>
      <c r="F1859" s="19"/>
      <c r="G1859" s="19"/>
      <c r="H1859" s="19"/>
      <c r="I1859" s="19"/>
      <c r="J1859" s="19"/>
      <c r="K1859" s="19"/>
      <c r="L1859" s="19"/>
      <c r="M1859" s="19"/>
    </row>
    <row r="1860" spans="1:13" ht="15">
      <c r="A1860" s="619"/>
      <c r="B1860" s="19"/>
      <c r="C1860" s="19"/>
      <c r="D1860" s="19"/>
      <c r="E1860" s="19"/>
      <c r="F1860" s="19"/>
      <c r="G1860" s="19"/>
      <c r="H1860" s="19"/>
      <c r="I1860" s="19"/>
      <c r="J1860" s="19"/>
      <c r="K1860" s="19"/>
      <c r="L1860" s="19"/>
      <c r="M1860" s="19"/>
    </row>
    <row r="1861" spans="1:13" ht="15">
      <c r="A1861" s="619"/>
      <c r="B1861" s="19"/>
      <c r="C1861" s="19"/>
      <c r="D1861" s="19"/>
      <c r="E1861" s="19"/>
      <c r="F1861" s="19"/>
      <c r="G1861" s="19"/>
      <c r="H1861" s="19"/>
      <c r="I1861" s="19"/>
      <c r="J1861" s="19"/>
      <c r="K1861" s="19"/>
      <c r="L1861" s="19"/>
      <c r="M1861" s="19"/>
    </row>
    <row r="1862" spans="1:13" ht="15">
      <c r="A1862" s="619"/>
      <c r="B1862" s="19"/>
      <c r="C1862" s="19"/>
      <c r="D1862" s="19"/>
      <c r="E1862" s="19"/>
      <c r="F1862" s="19"/>
      <c r="G1862" s="19"/>
      <c r="H1862" s="19"/>
      <c r="I1862" s="19"/>
      <c r="J1862" s="19"/>
      <c r="K1862" s="19"/>
      <c r="L1862" s="19"/>
      <c r="M1862" s="19"/>
    </row>
    <row r="1863" spans="1:13" ht="15">
      <c r="A1863" s="619"/>
      <c r="B1863" s="19"/>
      <c r="C1863" s="19"/>
      <c r="D1863" s="19"/>
      <c r="E1863" s="19"/>
      <c r="F1863" s="19"/>
      <c r="G1863" s="19"/>
      <c r="H1863" s="19"/>
      <c r="I1863" s="19"/>
      <c r="J1863" s="19"/>
      <c r="K1863" s="19"/>
      <c r="L1863" s="19"/>
      <c r="M1863" s="19"/>
    </row>
    <row r="1864" spans="1:13" ht="15">
      <c r="A1864" s="619"/>
      <c r="B1864" s="19"/>
      <c r="C1864" s="19"/>
      <c r="D1864" s="19"/>
      <c r="E1864" s="19"/>
      <c r="F1864" s="19"/>
      <c r="G1864" s="19"/>
      <c r="H1864" s="19"/>
      <c r="I1864" s="19"/>
      <c r="J1864" s="19"/>
      <c r="K1864" s="19"/>
      <c r="L1864" s="19"/>
      <c r="M1864" s="19"/>
    </row>
    <row r="1865" spans="1:13" ht="15">
      <c r="A1865" s="619"/>
      <c r="B1865" s="19"/>
      <c r="C1865" s="19"/>
      <c r="D1865" s="19"/>
      <c r="E1865" s="19"/>
      <c r="F1865" s="19"/>
      <c r="G1865" s="19"/>
      <c r="H1865" s="19"/>
      <c r="I1865" s="19"/>
      <c r="J1865" s="19"/>
      <c r="K1865" s="19"/>
      <c r="L1865" s="19"/>
      <c r="M1865" s="19"/>
    </row>
    <row r="1866" spans="1:13" ht="15">
      <c r="A1866" s="619"/>
      <c r="B1866" s="19"/>
      <c r="C1866" s="19"/>
      <c r="D1866" s="19"/>
      <c r="E1866" s="19"/>
      <c r="F1866" s="19"/>
      <c r="G1866" s="19"/>
      <c r="H1866" s="19"/>
      <c r="I1866" s="19"/>
      <c r="J1866" s="19"/>
      <c r="K1866" s="19"/>
      <c r="L1866" s="19"/>
      <c r="M1866" s="19"/>
    </row>
    <row r="1867" spans="1:13" ht="15">
      <c r="A1867" s="619"/>
      <c r="B1867" s="19"/>
      <c r="C1867" s="19"/>
      <c r="D1867" s="19"/>
      <c r="E1867" s="19"/>
      <c r="F1867" s="19"/>
      <c r="G1867" s="19"/>
      <c r="H1867" s="19"/>
      <c r="I1867" s="19"/>
      <c r="J1867" s="19"/>
      <c r="K1867" s="19"/>
      <c r="L1867" s="19"/>
      <c r="M1867" s="19"/>
    </row>
    <row r="1868" spans="1:13" ht="15">
      <c r="A1868" s="619"/>
      <c r="B1868" s="19"/>
      <c r="C1868" s="19"/>
      <c r="D1868" s="19"/>
      <c r="E1868" s="19"/>
      <c r="F1868" s="19"/>
      <c r="G1868" s="19"/>
      <c r="H1868" s="19"/>
      <c r="I1868" s="19"/>
      <c r="J1868" s="19"/>
      <c r="K1868" s="19"/>
      <c r="L1868" s="19"/>
      <c r="M1868" s="19"/>
    </row>
    <row r="1869" spans="1:13" ht="15">
      <c r="A1869" s="619"/>
      <c r="B1869" s="19"/>
      <c r="C1869" s="19"/>
      <c r="D1869" s="19"/>
      <c r="E1869" s="19"/>
      <c r="F1869" s="19"/>
      <c r="G1869" s="19"/>
      <c r="H1869" s="19"/>
      <c r="I1869" s="19"/>
      <c r="J1869" s="19"/>
      <c r="K1869" s="19"/>
      <c r="L1869" s="19"/>
      <c r="M1869" s="19"/>
    </row>
    <row r="1870" spans="1:13" ht="15">
      <c r="A1870" s="619"/>
      <c r="B1870" s="19"/>
      <c r="C1870" s="19"/>
      <c r="D1870" s="19"/>
      <c r="E1870" s="19"/>
      <c r="F1870" s="19"/>
      <c r="G1870" s="19"/>
      <c r="H1870" s="19"/>
      <c r="I1870" s="19"/>
      <c r="J1870" s="19"/>
      <c r="K1870" s="19"/>
      <c r="L1870" s="19"/>
      <c r="M1870" s="19"/>
    </row>
    <row r="1871" spans="1:13" ht="15">
      <c r="A1871" s="619"/>
      <c r="B1871" s="19"/>
      <c r="C1871" s="19"/>
      <c r="D1871" s="19"/>
      <c r="E1871" s="19"/>
      <c r="F1871" s="19"/>
      <c r="G1871" s="19"/>
      <c r="H1871" s="19"/>
      <c r="I1871" s="19"/>
      <c r="J1871" s="19"/>
      <c r="K1871" s="19"/>
      <c r="L1871" s="19"/>
      <c r="M1871" s="19"/>
    </row>
    <row r="1872" spans="1:13" ht="15">
      <c r="A1872" s="619"/>
      <c r="B1872" s="19"/>
      <c r="C1872" s="19"/>
      <c r="D1872" s="19"/>
      <c r="E1872" s="19"/>
      <c r="F1872" s="19"/>
      <c r="G1872" s="19"/>
      <c r="H1872" s="19"/>
      <c r="I1872" s="19"/>
      <c r="J1872" s="19"/>
      <c r="K1872" s="19"/>
      <c r="L1872" s="19"/>
      <c r="M1872" s="19"/>
    </row>
    <row r="1873" spans="1:13" ht="15">
      <c r="A1873" s="619"/>
      <c r="B1873" s="19"/>
      <c r="C1873" s="19"/>
      <c r="D1873" s="19"/>
      <c r="E1873" s="19"/>
      <c r="F1873" s="19"/>
      <c r="G1873" s="19"/>
      <c r="H1873" s="19"/>
      <c r="I1873" s="19"/>
      <c r="J1873" s="19"/>
      <c r="K1873" s="19"/>
      <c r="L1873" s="19"/>
      <c r="M1873" s="19"/>
    </row>
    <row r="1874" spans="1:13" ht="15">
      <c r="A1874" s="619"/>
      <c r="B1874" s="19"/>
      <c r="C1874" s="19"/>
      <c r="D1874" s="19"/>
      <c r="E1874" s="19"/>
      <c r="F1874" s="19"/>
      <c r="G1874" s="19"/>
      <c r="H1874" s="19"/>
      <c r="I1874" s="19"/>
      <c r="J1874" s="19"/>
      <c r="K1874" s="19"/>
      <c r="L1874" s="19"/>
      <c r="M1874" s="19"/>
    </row>
    <row r="1875" spans="1:13" ht="15">
      <c r="A1875" s="619"/>
      <c r="B1875" s="19"/>
      <c r="C1875" s="19"/>
      <c r="D1875" s="19"/>
      <c r="E1875" s="19"/>
      <c r="F1875" s="19"/>
      <c r="G1875" s="19"/>
      <c r="H1875" s="19"/>
      <c r="I1875" s="19"/>
      <c r="J1875" s="19"/>
      <c r="K1875" s="19"/>
      <c r="L1875" s="19"/>
      <c r="M1875" s="19"/>
    </row>
    <row r="1876" spans="1:13" ht="15">
      <c r="A1876" s="619"/>
      <c r="B1876" s="19"/>
      <c r="C1876" s="19"/>
      <c r="D1876" s="19"/>
      <c r="E1876" s="19"/>
      <c r="F1876" s="19"/>
      <c r="G1876" s="19"/>
      <c r="H1876" s="19"/>
      <c r="I1876" s="19"/>
      <c r="J1876" s="19"/>
      <c r="K1876" s="19"/>
      <c r="L1876" s="19"/>
      <c r="M1876" s="19"/>
    </row>
    <row r="1877" spans="1:13" ht="15">
      <c r="A1877" s="619"/>
      <c r="B1877" s="19"/>
      <c r="C1877" s="19"/>
      <c r="D1877" s="19"/>
      <c r="E1877" s="19"/>
      <c r="F1877" s="19"/>
      <c r="G1877" s="19"/>
      <c r="H1877" s="19"/>
      <c r="I1877" s="19"/>
      <c r="J1877" s="19"/>
      <c r="K1877" s="19"/>
      <c r="L1877" s="19"/>
      <c r="M1877" s="19"/>
    </row>
    <row r="1878" spans="1:13" ht="15">
      <c r="A1878" s="619"/>
      <c r="B1878" s="19"/>
      <c r="C1878" s="19"/>
      <c r="D1878" s="19"/>
      <c r="E1878" s="19"/>
      <c r="F1878" s="19"/>
      <c r="G1878" s="19"/>
      <c r="H1878" s="19"/>
      <c r="I1878" s="19"/>
      <c r="J1878" s="19"/>
      <c r="K1878" s="19"/>
      <c r="L1878" s="19"/>
      <c r="M1878" s="19"/>
    </row>
    <row r="1879" spans="1:13" ht="15">
      <c r="A1879" s="619"/>
      <c r="B1879" s="19"/>
      <c r="C1879" s="19"/>
      <c r="D1879" s="19"/>
      <c r="E1879" s="19"/>
      <c r="F1879" s="19"/>
      <c r="G1879" s="19"/>
      <c r="H1879" s="19"/>
      <c r="I1879" s="19"/>
      <c r="J1879" s="19"/>
      <c r="K1879" s="19"/>
      <c r="L1879" s="19"/>
      <c r="M1879" s="19"/>
    </row>
    <row r="1880" spans="1:13" ht="15">
      <c r="A1880" s="619"/>
      <c r="B1880" s="19"/>
      <c r="C1880" s="19"/>
      <c r="D1880" s="19"/>
      <c r="E1880" s="19"/>
      <c r="F1880" s="19"/>
      <c r="G1880" s="19"/>
      <c r="H1880" s="19"/>
      <c r="I1880" s="19"/>
      <c r="J1880" s="19"/>
      <c r="K1880" s="19"/>
      <c r="L1880" s="19"/>
      <c r="M1880" s="19"/>
    </row>
    <row r="1881" spans="1:13" ht="15">
      <c r="A1881" s="619"/>
      <c r="B1881" s="19"/>
      <c r="C1881" s="19"/>
      <c r="D1881" s="19"/>
      <c r="E1881" s="19"/>
      <c r="F1881" s="19"/>
      <c r="G1881" s="19"/>
      <c r="H1881" s="19"/>
      <c r="I1881" s="19"/>
      <c r="J1881" s="19"/>
      <c r="K1881" s="19"/>
      <c r="L1881" s="19"/>
      <c r="M1881" s="19"/>
    </row>
    <row r="1882" spans="1:13" ht="15">
      <c r="A1882" s="619"/>
      <c r="B1882" s="19"/>
      <c r="C1882" s="19"/>
      <c r="D1882" s="19"/>
      <c r="E1882" s="19"/>
      <c r="F1882" s="19"/>
      <c r="G1882" s="19"/>
      <c r="H1882" s="19"/>
      <c r="I1882" s="19"/>
      <c r="J1882" s="19"/>
      <c r="K1882" s="19"/>
      <c r="L1882" s="19"/>
      <c r="M1882" s="19"/>
    </row>
    <row r="1883" spans="1:13" ht="15">
      <c r="A1883" s="619"/>
      <c r="B1883" s="19"/>
      <c r="C1883" s="19"/>
      <c r="D1883" s="19"/>
      <c r="E1883" s="19"/>
      <c r="F1883" s="19"/>
      <c r="G1883" s="19"/>
      <c r="H1883" s="19"/>
      <c r="I1883" s="19"/>
      <c r="J1883" s="19"/>
      <c r="K1883" s="19"/>
      <c r="L1883" s="19"/>
      <c r="M1883" s="19"/>
    </row>
    <row r="1884" spans="1:13" ht="15">
      <c r="A1884" s="619"/>
      <c r="B1884" s="19"/>
      <c r="C1884" s="19"/>
      <c r="D1884" s="19"/>
      <c r="E1884" s="19"/>
      <c r="F1884" s="19"/>
      <c r="G1884" s="19"/>
      <c r="H1884" s="19"/>
      <c r="I1884" s="19"/>
      <c r="J1884" s="19"/>
      <c r="K1884" s="19"/>
      <c r="L1884" s="19"/>
      <c r="M1884" s="19"/>
    </row>
    <row r="1885" spans="1:13" ht="15">
      <c r="A1885" s="619"/>
      <c r="B1885" s="19"/>
      <c r="C1885" s="19"/>
      <c r="D1885" s="19"/>
      <c r="E1885" s="19"/>
      <c r="F1885" s="19"/>
      <c r="G1885" s="19"/>
      <c r="H1885" s="19"/>
      <c r="I1885" s="19"/>
      <c r="J1885" s="19"/>
      <c r="K1885" s="19"/>
      <c r="L1885" s="19"/>
      <c r="M1885" s="19"/>
    </row>
    <row r="1886" spans="1:13" ht="15">
      <c r="A1886" s="619"/>
      <c r="B1886" s="19"/>
      <c r="C1886" s="19"/>
      <c r="D1886" s="19"/>
      <c r="E1886" s="19"/>
      <c r="F1886" s="19"/>
      <c r="G1886" s="19"/>
      <c r="H1886" s="19"/>
      <c r="I1886" s="19"/>
      <c r="J1886" s="19"/>
      <c r="K1886" s="19"/>
      <c r="L1886" s="19"/>
      <c r="M1886" s="19"/>
    </row>
    <row r="1887" spans="1:13" ht="15">
      <c r="A1887" s="619"/>
      <c r="B1887" s="19"/>
      <c r="C1887" s="19"/>
      <c r="D1887" s="19"/>
      <c r="E1887" s="19"/>
      <c r="F1887" s="19"/>
      <c r="G1887" s="19"/>
      <c r="H1887" s="19"/>
      <c r="I1887" s="19"/>
      <c r="J1887" s="19"/>
      <c r="K1887" s="19"/>
      <c r="L1887" s="19"/>
      <c r="M1887" s="19"/>
    </row>
    <row r="1888" spans="1:13" ht="15">
      <c r="A1888" s="619"/>
      <c r="B1888" s="19"/>
      <c r="C1888" s="19"/>
      <c r="D1888" s="19"/>
      <c r="E1888" s="19"/>
      <c r="F1888" s="19"/>
      <c r="G1888" s="19"/>
      <c r="H1888" s="19"/>
      <c r="I1888" s="19"/>
      <c r="J1888" s="19"/>
      <c r="K1888" s="19"/>
      <c r="L1888" s="19"/>
      <c r="M1888" s="19"/>
    </row>
    <row r="1889" spans="1:13" ht="15">
      <c r="A1889" s="619"/>
      <c r="B1889" s="19"/>
      <c r="C1889" s="19"/>
      <c r="D1889" s="19"/>
      <c r="E1889" s="19"/>
      <c r="F1889" s="19"/>
      <c r="G1889" s="19"/>
      <c r="H1889" s="19"/>
      <c r="I1889" s="19"/>
      <c r="J1889" s="19"/>
      <c r="K1889" s="19"/>
      <c r="L1889" s="19"/>
      <c r="M1889" s="19"/>
    </row>
    <row r="1890" spans="1:13" ht="15">
      <c r="A1890" s="619"/>
      <c r="B1890" s="19"/>
      <c r="C1890" s="19"/>
      <c r="D1890" s="19"/>
      <c r="E1890" s="19"/>
      <c r="F1890" s="19"/>
      <c r="G1890" s="19"/>
      <c r="H1890" s="19"/>
      <c r="I1890" s="19"/>
      <c r="J1890" s="19"/>
      <c r="K1890" s="19"/>
      <c r="L1890" s="19"/>
      <c r="M1890" s="19"/>
    </row>
    <row r="1891" spans="1:13" ht="15">
      <c r="A1891" s="619"/>
      <c r="B1891" s="19"/>
      <c r="C1891" s="19"/>
      <c r="D1891" s="19"/>
      <c r="E1891" s="19"/>
      <c r="F1891" s="19"/>
      <c r="G1891" s="19"/>
      <c r="H1891" s="19"/>
      <c r="I1891" s="19"/>
      <c r="J1891" s="19"/>
      <c r="K1891" s="19"/>
      <c r="L1891" s="19"/>
      <c r="M1891" s="19"/>
    </row>
    <row r="1892" spans="1:13" ht="15">
      <c r="A1892" s="619"/>
      <c r="B1892" s="19"/>
      <c r="C1892" s="19"/>
      <c r="D1892" s="19"/>
      <c r="E1892" s="19"/>
      <c r="F1892" s="19"/>
      <c r="G1892" s="19"/>
      <c r="H1892" s="19"/>
      <c r="I1892" s="19"/>
      <c r="J1892" s="19"/>
      <c r="K1892" s="19"/>
      <c r="L1892" s="19"/>
      <c r="M1892" s="19"/>
    </row>
    <row r="1893" spans="1:13" ht="15">
      <c r="A1893" s="619"/>
      <c r="B1893" s="19"/>
      <c r="C1893" s="19"/>
      <c r="D1893" s="19"/>
      <c r="E1893" s="19"/>
      <c r="F1893" s="19"/>
      <c r="G1893" s="19"/>
      <c r="H1893" s="19"/>
      <c r="I1893" s="19"/>
      <c r="J1893" s="19"/>
      <c r="K1893" s="19"/>
      <c r="L1893" s="19"/>
      <c r="M1893" s="19"/>
    </row>
    <row r="1894" spans="1:13" ht="15">
      <c r="A1894" s="619"/>
      <c r="B1894" s="19"/>
      <c r="C1894" s="19"/>
      <c r="D1894" s="19"/>
      <c r="E1894" s="19"/>
      <c r="F1894" s="19"/>
      <c r="G1894" s="19"/>
      <c r="H1894" s="19"/>
      <c r="I1894" s="19"/>
      <c r="J1894" s="19"/>
      <c r="K1894" s="19"/>
      <c r="L1894" s="19"/>
      <c r="M1894" s="19"/>
    </row>
    <row r="1895" spans="1:13" ht="15">
      <c r="A1895" s="619"/>
      <c r="B1895" s="19"/>
      <c r="C1895" s="19"/>
      <c r="D1895" s="19"/>
      <c r="E1895" s="19"/>
      <c r="F1895" s="19"/>
      <c r="G1895" s="19"/>
      <c r="H1895" s="19"/>
      <c r="I1895" s="19"/>
      <c r="J1895" s="19"/>
      <c r="K1895" s="19"/>
      <c r="L1895" s="19"/>
      <c r="M1895" s="19"/>
    </row>
    <row r="1896" spans="1:13" ht="15">
      <c r="A1896" s="619"/>
      <c r="B1896" s="19"/>
      <c r="C1896" s="19"/>
      <c r="D1896" s="19"/>
      <c r="E1896" s="19"/>
      <c r="F1896" s="19"/>
      <c r="G1896" s="19"/>
      <c r="H1896" s="19"/>
      <c r="I1896" s="19"/>
      <c r="J1896" s="19"/>
      <c r="K1896" s="19"/>
      <c r="L1896" s="19"/>
      <c r="M1896" s="19"/>
    </row>
    <row r="1897" spans="1:13" ht="15">
      <c r="A1897" s="619"/>
      <c r="B1897" s="19"/>
      <c r="C1897" s="19"/>
      <c r="D1897" s="19"/>
      <c r="E1897" s="19"/>
      <c r="F1897" s="19"/>
      <c r="G1897" s="19"/>
      <c r="H1897" s="19"/>
      <c r="I1897" s="19"/>
      <c r="J1897" s="19"/>
      <c r="K1897" s="19"/>
      <c r="L1897" s="19"/>
      <c r="M1897" s="19"/>
    </row>
    <row r="1898" spans="1:13" ht="15">
      <c r="A1898" s="619"/>
      <c r="B1898" s="19"/>
      <c r="C1898" s="19"/>
      <c r="D1898" s="19"/>
      <c r="E1898" s="19"/>
      <c r="F1898" s="19"/>
      <c r="G1898" s="19"/>
      <c r="H1898" s="19"/>
      <c r="I1898" s="19"/>
      <c r="J1898" s="19"/>
      <c r="K1898" s="19"/>
      <c r="L1898" s="19"/>
      <c r="M1898" s="19"/>
    </row>
    <row r="1899" spans="1:13" ht="15">
      <c r="A1899" s="619"/>
      <c r="B1899" s="19"/>
      <c r="C1899" s="19"/>
      <c r="D1899" s="19"/>
      <c r="E1899" s="19"/>
      <c r="F1899" s="19"/>
      <c r="G1899" s="19"/>
      <c r="H1899" s="19"/>
      <c r="I1899" s="19"/>
      <c r="J1899" s="19"/>
      <c r="K1899" s="19"/>
      <c r="L1899" s="19"/>
      <c r="M1899" s="19"/>
    </row>
    <row r="1900" spans="1:13" ht="15">
      <c r="A1900" s="619"/>
      <c r="B1900" s="19"/>
      <c r="C1900" s="19"/>
      <c r="D1900" s="19"/>
      <c r="E1900" s="19"/>
      <c r="F1900" s="19"/>
      <c r="G1900" s="19"/>
      <c r="H1900" s="19"/>
      <c r="I1900" s="19"/>
      <c r="J1900" s="19"/>
      <c r="K1900" s="19"/>
      <c r="L1900" s="19"/>
      <c r="M1900" s="19"/>
    </row>
    <row r="1901" spans="1:13" ht="15">
      <c r="A1901" s="619"/>
      <c r="B1901" s="19"/>
      <c r="C1901" s="19"/>
      <c r="D1901" s="19"/>
      <c r="E1901" s="19"/>
      <c r="F1901" s="19"/>
      <c r="G1901" s="19"/>
      <c r="H1901" s="19"/>
      <c r="I1901" s="19"/>
      <c r="J1901" s="19"/>
      <c r="K1901" s="19"/>
      <c r="L1901" s="19"/>
      <c r="M1901" s="19"/>
    </row>
    <row r="1902" spans="1:13" ht="15">
      <c r="A1902" s="619"/>
      <c r="B1902" s="19"/>
      <c r="C1902" s="19"/>
      <c r="D1902" s="19"/>
      <c r="E1902" s="19"/>
      <c r="F1902" s="19"/>
      <c r="G1902" s="19"/>
      <c r="H1902" s="19"/>
      <c r="I1902" s="19"/>
      <c r="J1902" s="19"/>
      <c r="K1902" s="19"/>
      <c r="L1902" s="19"/>
      <c r="M1902" s="19"/>
    </row>
    <row r="1903" spans="1:13" ht="15">
      <c r="A1903" s="619"/>
      <c r="B1903" s="19"/>
      <c r="C1903" s="19"/>
      <c r="D1903" s="19"/>
      <c r="E1903" s="19"/>
      <c r="F1903" s="19"/>
      <c r="G1903" s="19"/>
      <c r="H1903" s="19"/>
      <c r="I1903" s="19"/>
      <c r="J1903" s="19"/>
      <c r="K1903" s="19"/>
      <c r="L1903" s="19"/>
      <c r="M1903" s="19"/>
    </row>
    <row r="1904" spans="1:13" ht="15">
      <c r="A1904" s="619"/>
      <c r="B1904" s="19"/>
      <c r="C1904" s="19"/>
      <c r="D1904" s="19"/>
      <c r="E1904" s="19"/>
      <c r="F1904" s="19"/>
      <c r="G1904" s="19"/>
      <c r="H1904" s="19"/>
      <c r="I1904" s="19"/>
      <c r="J1904" s="19"/>
      <c r="K1904" s="19"/>
      <c r="L1904" s="19"/>
      <c r="M1904" s="19"/>
    </row>
    <row r="1905" spans="1:13" ht="15">
      <c r="A1905" s="619"/>
      <c r="B1905" s="19"/>
      <c r="C1905" s="19"/>
      <c r="D1905" s="19"/>
      <c r="E1905" s="19"/>
      <c r="F1905" s="19"/>
      <c r="G1905" s="19"/>
      <c r="H1905" s="19"/>
      <c r="I1905" s="19"/>
      <c r="J1905" s="19"/>
      <c r="K1905" s="19"/>
      <c r="L1905" s="19"/>
      <c r="M1905" s="19"/>
    </row>
    <row r="1906" spans="1:13" ht="15">
      <c r="A1906" s="619"/>
      <c r="B1906" s="19"/>
      <c r="C1906" s="19"/>
      <c r="D1906" s="19"/>
      <c r="E1906" s="19"/>
      <c r="F1906" s="19"/>
      <c r="G1906" s="19"/>
      <c r="H1906" s="19"/>
      <c r="I1906" s="19"/>
      <c r="J1906" s="19"/>
      <c r="K1906" s="19"/>
      <c r="L1906" s="19"/>
      <c r="M1906" s="19"/>
    </row>
    <row r="1907" spans="1:13" ht="15">
      <c r="A1907" s="619"/>
      <c r="B1907" s="19"/>
      <c r="C1907" s="19"/>
      <c r="D1907" s="19"/>
      <c r="E1907" s="19"/>
      <c r="F1907" s="19"/>
      <c r="G1907" s="19"/>
      <c r="H1907" s="19"/>
      <c r="I1907" s="19"/>
      <c r="J1907" s="19"/>
      <c r="K1907" s="19"/>
      <c r="L1907" s="19"/>
      <c r="M1907" s="19"/>
    </row>
    <row r="1908" spans="1:13" ht="15">
      <c r="A1908" s="619"/>
      <c r="B1908" s="19"/>
      <c r="C1908" s="19"/>
      <c r="D1908" s="19"/>
      <c r="E1908" s="19"/>
      <c r="F1908" s="19"/>
      <c r="G1908" s="19"/>
      <c r="H1908" s="19"/>
      <c r="I1908" s="19"/>
      <c r="J1908" s="19"/>
      <c r="K1908" s="19"/>
      <c r="L1908" s="19"/>
      <c r="M1908" s="19"/>
    </row>
    <row r="1909" spans="1:13" ht="15">
      <c r="A1909" s="619"/>
      <c r="B1909" s="19"/>
      <c r="C1909" s="19"/>
      <c r="D1909" s="19"/>
      <c r="E1909" s="19"/>
      <c r="F1909" s="19"/>
      <c r="G1909" s="19"/>
      <c r="H1909" s="19"/>
      <c r="I1909" s="19"/>
      <c r="J1909" s="19"/>
      <c r="K1909" s="19"/>
      <c r="L1909" s="19"/>
      <c r="M1909" s="19"/>
    </row>
    <row r="1910" spans="1:13" ht="15">
      <c r="A1910" s="619"/>
      <c r="B1910" s="19"/>
      <c r="C1910" s="19"/>
      <c r="D1910" s="19"/>
      <c r="E1910" s="19"/>
      <c r="F1910" s="19"/>
      <c r="G1910" s="19"/>
      <c r="H1910" s="19"/>
      <c r="I1910" s="19"/>
      <c r="J1910" s="19"/>
      <c r="K1910" s="19"/>
      <c r="L1910" s="19"/>
      <c r="M1910" s="19"/>
    </row>
    <row r="1911" spans="1:13" ht="15">
      <c r="A1911" s="619"/>
      <c r="B1911" s="19"/>
      <c r="C1911" s="19"/>
      <c r="D1911" s="19"/>
      <c r="E1911" s="19"/>
      <c r="F1911" s="19"/>
      <c r="G1911" s="19"/>
      <c r="H1911" s="19"/>
      <c r="I1911" s="19"/>
      <c r="J1911" s="19"/>
      <c r="K1911" s="19"/>
      <c r="L1911" s="19"/>
      <c r="M1911" s="19"/>
    </row>
    <row r="1912" spans="1:13" ht="15">
      <c r="A1912" s="619"/>
      <c r="B1912" s="19"/>
      <c r="C1912" s="19"/>
      <c r="D1912" s="19"/>
      <c r="E1912" s="19"/>
      <c r="F1912" s="19"/>
      <c r="G1912" s="19"/>
      <c r="H1912" s="19"/>
      <c r="I1912" s="19"/>
      <c r="J1912" s="19"/>
      <c r="K1912" s="19"/>
      <c r="L1912" s="19"/>
      <c r="M1912" s="19"/>
    </row>
    <row r="1913" spans="1:13" ht="15">
      <c r="A1913" s="619"/>
      <c r="B1913" s="19"/>
      <c r="C1913" s="19"/>
      <c r="D1913" s="19"/>
      <c r="E1913" s="19"/>
      <c r="F1913" s="19"/>
      <c r="G1913" s="19"/>
      <c r="H1913" s="19"/>
      <c r="I1913" s="19"/>
      <c r="J1913" s="19"/>
      <c r="K1913" s="19"/>
      <c r="L1913" s="19"/>
      <c r="M1913" s="19"/>
    </row>
    <row r="1914" spans="1:13" ht="15">
      <c r="A1914" s="619"/>
      <c r="B1914" s="19"/>
      <c r="C1914" s="19"/>
      <c r="D1914" s="19"/>
      <c r="E1914" s="19"/>
      <c r="F1914" s="19"/>
      <c r="G1914" s="19"/>
      <c r="H1914" s="19"/>
      <c r="I1914" s="19"/>
      <c r="J1914" s="19"/>
      <c r="K1914" s="19"/>
      <c r="L1914" s="19"/>
      <c r="M1914" s="19"/>
    </row>
    <row r="1915" spans="1:13" ht="15">
      <c r="A1915" s="619"/>
      <c r="B1915" s="19"/>
      <c r="C1915" s="19"/>
      <c r="D1915" s="19"/>
      <c r="E1915" s="19"/>
      <c r="F1915" s="19"/>
      <c r="G1915" s="19"/>
      <c r="H1915" s="19"/>
      <c r="I1915" s="19"/>
      <c r="J1915" s="19"/>
      <c r="K1915" s="19"/>
      <c r="L1915" s="19"/>
      <c r="M1915" s="19"/>
    </row>
    <row r="1916" spans="1:13" ht="15">
      <c r="A1916" s="619"/>
      <c r="B1916" s="19"/>
      <c r="C1916" s="19"/>
      <c r="D1916" s="19"/>
      <c r="E1916" s="19"/>
      <c r="F1916" s="19"/>
      <c r="G1916" s="19"/>
      <c r="H1916" s="19"/>
      <c r="I1916" s="19"/>
      <c r="J1916" s="19"/>
      <c r="K1916" s="19"/>
      <c r="L1916" s="19"/>
      <c r="M1916" s="19"/>
    </row>
    <row r="1917" spans="1:13" ht="15">
      <c r="A1917" s="619"/>
      <c r="B1917" s="19"/>
      <c r="C1917" s="19"/>
      <c r="D1917" s="19"/>
      <c r="E1917" s="19"/>
      <c r="F1917" s="19"/>
      <c r="G1917" s="19"/>
      <c r="H1917" s="19"/>
      <c r="I1917" s="19"/>
      <c r="J1917" s="19"/>
      <c r="K1917" s="19"/>
      <c r="L1917" s="19"/>
      <c r="M1917" s="19"/>
    </row>
    <row r="1918" spans="1:13" ht="15">
      <c r="A1918" s="619"/>
      <c r="B1918" s="19"/>
      <c r="C1918" s="19"/>
      <c r="D1918" s="19"/>
      <c r="E1918" s="19"/>
      <c r="F1918" s="19"/>
      <c r="G1918" s="19"/>
      <c r="H1918" s="19"/>
      <c r="I1918" s="19"/>
      <c r="J1918" s="19"/>
      <c r="K1918" s="19"/>
      <c r="L1918" s="19"/>
      <c r="M1918" s="19"/>
    </row>
    <row r="1919" spans="1:13" ht="15">
      <c r="A1919" s="619"/>
      <c r="B1919" s="19"/>
      <c r="C1919" s="19"/>
      <c r="D1919" s="19"/>
      <c r="E1919" s="19"/>
      <c r="F1919" s="19"/>
      <c r="G1919" s="19"/>
      <c r="H1919" s="19"/>
      <c r="I1919" s="19"/>
      <c r="J1919" s="19"/>
      <c r="K1919" s="19"/>
      <c r="L1919" s="19"/>
      <c r="M1919" s="19"/>
    </row>
    <row r="1920" spans="1:13" ht="15">
      <c r="A1920" s="619"/>
      <c r="B1920" s="19"/>
      <c r="C1920" s="19"/>
      <c r="D1920" s="19"/>
      <c r="E1920" s="19"/>
      <c r="F1920" s="19"/>
      <c r="G1920" s="19"/>
      <c r="H1920" s="19"/>
      <c r="I1920" s="19"/>
      <c r="J1920" s="19"/>
      <c r="K1920" s="19"/>
      <c r="L1920" s="19"/>
      <c r="M1920" s="19"/>
    </row>
    <row r="1921" spans="1:13" ht="15">
      <c r="A1921" s="619"/>
      <c r="B1921" s="19"/>
      <c r="C1921" s="19"/>
      <c r="D1921" s="19"/>
      <c r="E1921" s="19"/>
      <c r="F1921" s="19"/>
      <c r="G1921" s="19"/>
      <c r="H1921" s="19"/>
      <c r="I1921" s="19"/>
      <c r="J1921" s="19"/>
      <c r="K1921" s="19"/>
      <c r="L1921" s="19"/>
      <c r="M1921" s="19"/>
    </row>
    <row r="1922" spans="1:13" ht="15">
      <c r="A1922" s="619"/>
      <c r="B1922" s="19"/>
      <c r="C1922" s="19"/>
      <c r="D1922" s="19"/>
      <c r="E1922" s="19"/>
      <c r="F1922" s="19"/>
      <c r="G1922" s="19"/>
      <c r="H1922" s="19"/>
      <c r="I1922" s="19"/>
      <c r="J1922" s="19"/>
      <c r="K1922" s="19"/>
      <c r="L1922" s="19"/>
      <c r="M1922" s="19"/>
    </row>
    <row r="1923" spans="1:13" ht="15">
      <c r="A1923" s="619"/>
      <c r="B1923" s="19"/>
      <c r="C1923" s="19"/>
      <c r="D1923" s="19"/>
      <c r="E1923" s="19"/>
      <c r="F1923" s="19"/>
      <c r="G1923" s="19"/>
      <c r="H1923" s="19"/>
      <c r="I1923" s="19"/>
      <c r="J1923" s="19"/>
      <c r="K1923" s="19"/>
      <c r="L1923" s="19"/>
      <c r="M1923" s="19"/>
    </row>
    <row r="1924" spans="1:13" ht="15">
      <c r="A1924" s="619"/>
      <c r="B1924" s="19"/>
      <c r="C1924" s="19"/>
      <c r="D1924" s="19"/>
      <c r="E1924" s="19"/>
      <c r="F1924" s="19"/>
      <c r="G1924" s="19"/>
      <c r="H1924" s="19"/>
      <c r="I1924" s="19"/>
      <c r="J1924" s="19"/>
      <c r="K1924" s="19"/>
      <c r="L1924" s="19"/>
      <c r="M1924" s="19"/>
    </row>
    <row r="1925" spans="1:13" ht="15">
      <c r="A1925" s="619"/>
      <c r="B1925" s="19"/>
      <c r="C1925" s="19"/>
      <c r="D1925" s="19"/>
      <c r="E1925" s="19"/>
      <c r="F1925" s="19"/>
      <c r="G1925" s="19"/>
      <c r="H1925" s="19"/>
      <c r="I1925" s="19"/>
      <c r="J1925" s="19"/>
      <c r="K1925" s="19"/>
      <c r="L1925" s="19"/>
      <c r="M1925" s="19"/>
    </row>
    <row r="1926" spans="1:13" ht="15">
      <c r="A1926" s="619"/>
      <c r="B1926" s="19"/>
      <c r="C1926" s="19"/>
      <c r="D1926" s="19"/>
      <c r="E1926" s="19"/>
      <c r="F1926" s="19"/>
      <c r="G1926" s="19"/>
      <c r="H1926" s="19"/>
      <c r="I1926" s="19"/>
      <c r="J1926" s="19"/>
      <c r="K1926" s="19"/>
      <c r="L1926" s="19"/>
      <c r="M1926" s="19"/>
    </row>
    <row r="1927" spans="1:13" ht="15">
      <c r="A1927" s="619"/>
      <c r="B1927" s="19"/>
      <c r="C1927" s="19"/>
      <c r="D1927" s="19"/>
      <c r="E1927" s="19"/>
      <c r="F1927" s="19"/>
      <c r="G1927" s="19"/>
      <c r="H1927" s="19"/>
      <c r="I1927" s="19"/>
      <c r="J1927" s="19"/>
      <c r="K1927" s="19"/>
      <c r="L1927" s="19"/>
      <c r="M1927" s="19"/>
    </row>
    <row r="1928" spans="1:13" ht="15">
      <c r="A1928" s="619"/>
      <c r="B1928" s="19"/>
      <c r="C1928" s="19"/>
      <c r="D1928" s="19"/>
      <c r="E1928" s="19"/>
      <c r="F1928" s="19"/>
      <c r="G1928" s="19"/>
      <c r="H1928" s="19"/>
      <c r="I1928" s="19"/>
      <c r="J1928" s="19"/>
      <c r="K1928" s="19"/>
      <c r="L1928" s="19"/>
      <c r="M1928" s="19"/>
    </row>
    <row r="1929" spans="1:13" ht="15">
      <c r="A1929" s="619"/>
      <c r="B1929" s="19"/>
      <c r="C1929" s="19"/>
      <c r="D1929" s="19"/>
      <c r="E1929" s="19"/>
      <c r="F1929" s="19"/>
      <c r="G1929" s="19"/>
      <c r="H1929" s="19"/>
      <c r="I1929" s="19"/>
      <c r="J1929" s="19"/>
      <c r="K1929" s="19"/>
      <c r="L1929" s="19"/>
      <c r="M1929" s="19"/>
    </row>
    <row r="1930" spans="1:13" ht="15">
      <c r="A1930" s="619"/>
      <c r="B1930" s="19"/>
      <c r="C1930" s="19"/>
      <c r="D1930" s="19"/>
      <c r="E1930" s="19"/>
      <c r="F1930" s="19"/>
      <c r="G1930" s="19"/>
      <c r="H1930" s="19"/>
      <c r="I1930" s="19"/>
      <c r="J1930" s="19"/>
      <c r="K1930" s="19"/>
      <c r="L1930" s="19"/>
      <c r="M1930" s="19"/>
    </row>
    <row r="1931" spans="1:13" ht="15">
      <c r="A1931" s="619"/>
      <c r="B1931" s="19"/>
      <c r="C1931" s="19"/>
      <c r="D1931" s="19"/>
      <c r="E1931" s="19"/>
      <c r="F1931" s="19"/>
      <c r="G1931" s="19"/>
      <c r="H1931" s="19"/>
      <c r="I1931" s="19"/>
      <c r="J1931" s="19"/>
      <c r="K1931" s="19"/>
      <c r="L1931" s="19"/>
      <c r="M1931" s="19"/>
    </row>
    <row r="1932" spans="1:13" ht="15">
      <c r="A1932" s="619"/>
      <c r="B1932" s="19"/>
      <c r="C1932" s="19"/>
      <c r="D1932" s="19"/>
      <c r="E1932" s="19"/>
      <c r="F1932" s="19"/>
      <c r="G1932" s="19"/>
      <c r="H1932" s="19"/>
      <c r="I1932" s="19"/>
      <c r="J1932" s="19"/>
      <c r="K1932" s="19"/>
      <c r="L1932" s="19"/>
      <c r="M1932" s="19"/>
    </row>
    <row r="1933" spans="1:13" ht="15">
      <c r="A1933" s="619"/>
      <c r="B1933" s="19"/>
      <c r="C1933" s="19"/>
      <c r="D1933" s="19"/>
      <c r="E1933" s="19"/>
      <c r="F1933" s="19"/>
      <c r="G1933" s="19"/>
      <c r="H1933" s="19"/>
      <c r="I1933" s="19"/>
      <c r="J1933" s="19"/>
      <c r="K1933" s="19"/>
      <c r="L1933" s="19"/>
      <c r="M1933" s="19"/>
    </row>
    <row r="1934" spans="1:13" ht="15">
      <c r="A1934" s="619"/>
      <c r="B1934" s="19"/>
      <c r="C1934" s="19"/>
      <c r="D1934" s="19"/>
      <c r="E1934" s="19"/>
      <c r="F1934" s="19"/>
      <c r="G1934" s="19"/>
      <c r="H1934" s="19"/>
      <c r="I1934" s="19"/>
      <c r="J1934" s="19"/>
      <c r="K1934" s="19"/>
      <c r="L1934" s="19"/>
      <c r="M1934" s="19"/>
    </row>
    <row r="1935" spans="1:13" ht="15">
      <c r="A1935" s="619"/>
      <c r="B1935" s="19"/>
      <c r="C1935" s="19"/>
      <c r="D1935" s="19"/>
      <c r="E1935" s="19"/>
      <c r="F1935" s="19"/>
      <c r="G1935" s="19"/>
      <c r="H1935" s="19"/>
      <c r="I1935" s="19"/>
      <c r="J1935" s="19"/>
      <c r="K1935" s="19"/>
      <c r="L1935" s="19"/>
      <c r="M1935" s="19"/>
    </row>
    <row r="1936" spans="1:13" ht="15">
      <c r="A1936" s="619"/>
      <c r="B1936" s="19"/>
      <c r="C1936" s="19"/>
      <c r="D1936" s="19"/>
      <c r="E1936" s="19"/>
      <c r="F1936" s="19"/>
      <c r="G1936" s="19"/>
      <c r="H1936" s="19"/>
      <c r="I1936" s="19"/>
      <c r="J1936" s="19"/>
      <c r="K1936" s="19"/>
      <c r="L1936" s="19"/>
      <c r="M1936" s="19"/>
    </row>
    <row r="1937" spans="1:13" ht="15">
      <c r="A1937" s="619"/>
      <c r="B1937" s="19"/>
      <c r="C1937" s="19"/>
      <c r="D1937" s="19"/>
      <c r="E1937" s="19"/>
      <c r="F1937" s="19"/>
      <c r="G1937" s="19"/>
      <c r="H1937" s="19"/>
      <c r="I1937" s="19"/>
      <c r="J1937" s="19"/>
      <c r="K1937" s="19"/>
      <c r="L1937" s="19"/>
      <c r="M1937" s="19"/>
    </row>
    <row r="1938" spans="1:13" ht="15">
      <c r="A1938" s="619"/>
      <c r="B1938" s="19"/>
      <c r="C1938" s="19"/>
      <c r="D1938" s="19"/>
      <c r="E1938" s="19"/>
      <c r="F1938" s="19"/>
      <c r="G1938" s="19"/>
      <c r="H1938" s="19"/>
      <c r="I1938" s="19"/>
      <c r="J1938" s="19"/>
      <c r="K1938" s="19"/>
      <c r="L1938" s="19"/>
      <c r="M1938" s="19"/>
    </row>
    <row r="1939" spans="1:13" ht="15">
      <c r="A1939" s="619"/>
      <c r="B1939" s="19"/>
      <c r="C1939" s="19"/>
      <c r="D1939" s="19"/>
      <c r="E1939" s="19"/>
      <c r="F1939" s="19"/>
      <c r="G1939" s="19"/>
      <c r="H1939" s="19"/>
      <c r="I1939" s="19"/>
      <c r="J1939" s="19"/>
      <c r="K1939" s="19"/>
      <c r="L1939" s="19"/>
      <c r="M1939" s="19"/>
    </row>
    <row r="1940" spans="1:13" ht="15">
      <c r="A1940" s="619"/>
      <c r="B1940" s="19"/>
      <c r="C1940" s="19"/>
      <c r="D1940" s="19"/>
      <c r="E1940" s="19"/>
      <c r="F1940" s="19"/>
      <c r="G1940" s="19"/>
      <c r="H1940" s="19"/>
      <c r="I1940" s="19"/>
      <c r="J1940" s="19"/>
      <c r="K1940" s="19"/>
      <c r="L1940" s="19"/>
      <c r="M1940" s="19"/>
    </row>
    <row r="1941" spans="1:13" ht="15">
      <c r="A1941" s="619"/>
      <c r="B1941" s="19"/>
      <c r="C1941" s="19"/>
      <c r="D1941" s="19"/>
      <c r="E1941" s="19"/>
      <c r="F1941" s="19"/>
      <c r="G1941" s="19"/>
      <c r="H1941" s="19"/>
      <c r="I1941" s="19"/>
      <c r="J1941" s="19"/>
      <c r="K1941" s="19"/>
      <c r="L1941" s="19"/>
      <c r="M1941" s="19"/>
    </row>
    <row r="1942" spans="1:13" ht="15">
      <c r="A1942" s="619"/>
      <c r="B1942" s="19"/>
      <c r="C1942" s="19"/>
      <c r="D1942" s="19"/>
      <c r="E1942" s="19"/>
      <c r="F1942" s="19"/>
      <c r="G1942" s="19"/>
      <c r="H1942" s="19"/>
      <c r="I1942" s="19"/>
      <c r="J1942" s="19"/>
      <c r="K1942" s="19"/>
      <c r="L1942" s="19"/>
      <c r="M1942" s="19"/>
    </row>
    <row r="1943" spans="1:13" ht="15">
      <c r="A1943" s="619"/>
      <c r="B1943" s="19"/>
      <c r="C1943" s="19"/>
      <c r="D1943" s="19"/>
      <c r="E1943" s="19"/>
      <c r="F1943" s="19"/>
      <c r="G1943" s="19"/>
      <c r="H1943" s="19"/>
      <c r="I1943" s="19"/>
      <c r="J1943" s="19"/>
      <c r="K1943" s="19"/>
      <c r="L1943" s="19"/>
      <c r="M1943" s="19"/>
    </row>
    <row r="1944" spans="1:13" ht="15">
      <c r="A1944" s="619"/>
      <c r="B1944" s="19"/>
      <c r="C1944" s="19"/>
      <c r="D1944" s="19"/>
      <c r="E1944" s="19"/>
      <c r="F1944" s="19"/>
      <c r="G1944" s="19"/>
      <c r="H1944" s="19"/>
      <c r="I1944" s="19"/>
      <c r="J1944" s="19"/>
      <c r="K1944" s="19"/>
      <c r="L1944" s="19"/>
      <c r="M1944" s="19"/>
    </row>
    <row r="1945" spans="1:13" ht="15">
      <c r="A1945" s="619"/>
      <c r="B1945" s="19"/>
      <c r="C1945" s="19"/>
      <c r="D1945" s="19"/>
      <c r="E1945" s="19"/>
      <c r="F1945" s="19"/>
      <c r="G1945" s="19"/>
      <c r="H1945" s="19"/>
      <c r="I1945" s="19"/>
      <c r="J1945" s="19"/>
      <c r="K1945" s="19"/>
      <c r="L1945" s="19"/>
      <c r="M1945" s="19"/>
    </row>
    <row r="1946" spans="1:13" ht="15">
      <c r="A1946" s="619"/>
      <c r="B1946" s="19"/>
      <c r="C1946" s="19"/>
      <c r="D1946" s="19"/>
      <c r="E1946" s="19"/>
      <c r="F1946" s="19"/>
      <c r="G1946" s="19"/>
      <c r="H1946" s="19"/>
      <c r="I1946" s="19"/>
      <c r="J1946" s="19"/>
      <c r="K1946" s="19"/>
      <c r="L1946" s="19"/>
      <c r="M1946" s="19"/>
    </row>
    <row r="1947" spans="1:13" ht="15">
      <c r="A1947" s="619"/>
      <c r="B1947" s="19"/>
      <c r="C1947" s="19"/>
      <c r="D1947" s="19"/>
      <c r="E1947" s="19"/>
      <c r="F1947" s="19"/>
      <c r="G1947" s="19"/>
      <c r="H1947" s="19"/>
      <c r="I1947" s="19"/>
      <c r="J1947" s="19"/>
      <c r="K1947" s="19"/>
      <c r="L1947" s="19"/>
      <c r="M1947" s="19"/>
    </row>
    <row r="1948" spans="1:13" ht="15">
      <c r="A1948" s="619"/>
      <c r="B1948" s="19"/>
      <c r="C1948" s="19"/>
      <c r="D1948" s="19"/>
      <c r="E1948" s="19"/>
      <c r="F1948" s="19"/>
      <c r="G1948" s="19"/>
      <c r="H1948" s="19"/>
      <c r="I1948" s="19"/>
      <c r="J1948" s="19"/>
      <c r="K1948" s="19"/>
      <c r="L1948" s="19"/>
      <c r="M1948" s="19"/>
    </row>
    <row r="1949" spans="1:13" ht="15">
      <c r="A1949" s="619"/>
      <c r="B1949" s="19"/>
      <c r="C1949" s="19"/>
      <c r="D1949" s="19"/>
      <c r="E1949" s="19"/>
      <c r="F1949" s="19"/>
      <c r="G1949" s="19"/>
      <c r="H1949" s="19"/>
      <c r="I1949" s="19"/>
      <c r="J1949" s="19"/>
      <c r="K1949" s="19"/>
      <c r="L1949" s="19"/>
      <c r="M1949" s="19"/>
    </row>
    <row r="1950" spans="1:13" ht="15">
      <c r="A1950" s="619"/>
      <c r="B1950" s="19"/>
      <c r="C1950" s="19"/>
      <c r="D1950" s="19"/>
      <c r="E1950" s="19"/>
      <c r="F1950" s="19"/>
      <c r="G1950" s="19"/>
      <c r="H1950" s="19"/>
      <c r="I1950" s="19"/>
      <c r="J1950" s="19"/>
      <c r="K1950" s="19"/>
      <c r="L1950" s="19"/>
      <c r="M1950" s="19"/>
    </row>
    <row r="1951" spans="1:13" ht="15">
      <c r="A1951" s="619"/>
      <c r="B1951" s="19"/>
      <c r="C1951" s="19"/>
      <c r="D1951" s="19"/>
      <c r="E1951" s="19"/>
      <c r="F1951" s="19"/>
      <c r="G1951" s="19"/>
      <c r="H1951" s="19"/>
      <c r="I1951" s="19"/>
      <c r="J1951" s="19"/>
      <c r="K1951" s="19"/>
      <c r="L1951" s="19"/>
      <c r="M1951" s="19"/>
    </row>
    <row r="1952" spans="1:13" ht="15">
      <c r="A1952" s="619"/>
      <c r="B1952" s="19"/>
      <c r="C1952" s="19"/>
      <c r="D1952" s="19"/>
      <c r="E1952" s="19"/>
      <c r="F1952" s="19"/>
      <c r="G1952" s="19"/>
      <c r="H1952" s="19"/>
      <c r="I1952" s="19"/>
      <c r="J1952" s="19"/>
      <c r="K1952" s="19"/>
      <c r="L1952" s="19"/>
      <c r="M1952" s="19"/>
    </row>
    <row r="1953" spans="1:13" ht="15">
      <c r="A1953" s="619"/>
      <c r="B1953" s="19"/>
      <c r="C1953" s="19"/>
      <c r="D1953" s="19"/>
      <c r="E1953" s="19"/>
      <c r="F1953" s="19"/>
      <c r="G1953" s="19"/>
      <c r="H1953" s="19"/>
      <c r="I1953" s="19"/>
      <c r="J1953" s="19"/>
      <c r="K1953" s="19"/>
      <c r="L1953" s="19"/>
      <c r="M1953" s="19"/>
    </row>
    <row r="1954" spans="1:13" ht="15">
      <c r="A1954" s="619"/>
      <c r="B1954" s="19"/>
      <c r="C1954" s="19"/>
      <c r="D1954" s="19"/>
      <c r="E1954" s="19"/>
      <c r="F1954" s="19"/>
      <c r="G1954" s="19"/>
      <c r="H1954" s="19"/>
      <c r="I1954" s="19"/>
      <c r="J1954" s="19"/>
      <c r="K1954" s="19"/>
      <c r="L1954" s="19"/>
      <c r="M1954" s="19"/>
    </row>
    <row r="1955" spans="1:13" ht="15">
      <c r="A1955" s="619"/>
      <c r="B1955" s="19"/>
      <c r="C1955" s="19"/>
      <c r="D1955" s="19"/>
      <c r="E1955" s="19"/>
      <c r="F1955" s="19"/>
      <c r="G1955" s="19"/>
      <c r="H1955" s="19"/>
      <c r="I1955" s="19"/>
      <c r="J1955" s="19"/>
      <c r="K1955" s="19"/>
      <c r="L1955" s="19"/>
      <c r="M1955" s="19"/>
    </row>
    <row r="1956" spans="1:13" ht="15">
      <c r="A1956" s="619"/>
      <c r="B1956" s="19"/>
      <c r="C1956" s="19"/>
      <c r="D1956" s="19"/>
      <c r="E1956" s="19"/>
      <c r="F1956" s="19"/>
      <c r="G1956" s="19"/>
      <c r="H1956" s="19"/>
      <c r="I1956" s="19"/>
      <c r="J1956" s="19"/>
      <c r="K1956" s="19"/>
      <c r="L1956" s="19"/>
      <c r="M1956" s="19"/>
    </row>
    <row r="1957" spans="1:13" ht="15">
      <c r="A1957" s="619"/>
      <c r="B1957" s="19"/>
      <c r="C1957" s="19"/>
      <c r="D1957" s="19"/>
      <c r="E1957" s="19"/>
      <c r="F1957" s="19"/>
      <c r="G1957" s="19"/>
      <c r="H1957" s="19"/>
      <c r="I1957" s="19"/>
      <c r="J1957" s="19"/>
      <c r="K1957" s="19"/>
      <c r="L1957" s="19"/>
      <c r="M1957" s="19"/>
    </row>
    <row r="1958" spans="1:13" ht="15">
      <c r="A1958" s="619"/>
      <c r="B1958" s="19"/>
      <c r="C1958" s="19"/>
      <c r="D1958" s="19"/>
      <c r="E1958" s="19"/>
      <c r="F1958" s="19"/>
      <c r="G1958" s="19"/>
      <c r="H1958" s="19"/>
      <c r="I1958" s="19"/>
      <c r="J1958" s="19"/>
      <c r="K1958" s="19"/>
      <c r="L1958" s="19"/>
      <c r="M1958" s="19"/>
    </row>
    <row r="1959" spans="1:13" ht="15">
      <c r="A1959" s="619"/>
      <c r="B1959" s="19"/>
      <c r="C1959" s="19"/>
      <c r="D1959" s="19"/>
      <c r="E1959" s="19"/>
      <c r="F1959" s="19"/>
      <c r="G1959" s="19"/>
      <c r="H1959" s="19"/>
      <c r="I1959" s="19"/>
      <c r="J1959" s="19"/>
      <c r="K1959" s="19"/>
      <c r="L1959" s="19"/>
      <c r="M1959" s="19"/>
    </row>
    <row r="1960" spans="1:13" ht="15">
      <c r="A1960" s="619"/>
      <c r="B1960" s="19"/>
      <c r="C1960" s="19"/>
      <c r="D1960" s="19"/>
      <c r="E1960" s="19"/>
      <c r="F1960" s="19"/>
      <c r="G1960" s="19"/>
      <c r="H1960" s="19"/>
      <c r="I1960" s="19"/>
      <c r="J1960" s="19"/>
      <c r="K1960" s="19"/>
      <c r="L1960" s="19"/>
      <c r="M1960" s="19"/>
    </row>
    <row r="1961" spans="1:13" ht="15">
      <c r="A1961" s="619"/>
      <c r="B1961" s="19"/>
      <c r="C1961" s="19"/>
      <c r="D1961" s="19"/>
      <c r="E1961" s="19"/>
      <c r="F1961" s="19"/>
      <c r="G1961" s="19"/>
      <c r="H1961" s="19"/>
      <c r="I1961" s="19"/>
      <c r="J1961" s="19"/>
      <c r="K1961" s="19"/>
      <c r="L1961" s="19"/>
      <c r="M1961" s="19"/>
    </row>
    <row r="1962" spans="1:13" ht="15">
      <c r="A1962" s="619"/>
      <c r="B1962" s="19"/>
      <c r="C1962" s="19"/>
      <c r="D1962" s="19"/>
      <c r="E1962" s="19"/>
      <c r="F1962" s="19"/>
      <c r="G1962" s="19"/>
      <c r="H1962" s="19"/>
      <c r="I1962" s="19"/>
      <c r="J1962" s="19"/>
      <c r="K1962" s="19"/>
      <c r="L1962" s="19"/>
      <c r="M1962" s="19"/>
    </row>
    <row r="1963" spans="1:13" ht="15">
      <c r="A1963" s="619"/>
      <c r="B1963" s="19"/>
      <c r="C1963" s="19"/>
      <c r="D1963" s="19"/>
      <c r="E1963" s="19"/>
      <c r="F1963" s="19"/>
      <c r="G1963" s="19"/>
      <c r="H1963" s="19"/>
      <c r="I1963" s="19"/>
      <c r="J1963" s="19"/>
      <c r="K1963" s="19"/>
      <c r="L1963" s="19"/>
      <c r="M1963" s="19"/>
    </row>
    <row r="1964" spans="1:13" ht="15">
      <c r="A1964" s="619"/>
      <c r="B1964" s="19"/>
      <c r="C1964" s="19"/>
      <c r="D1964" s="19"/>
      <c r="E1964" s="19"/>
      <c r="F1964" s="19"/>
      <c r="G1964" s="19"/>
      <c r="H1964" s="19"/>
      <c r="I1964" s="19"/>
      <c r="J1964" s="19"/>
      <c r="K1964" s="19"/>
      <c r="L1964" s="19"/>
      <c r="M1964" s="19"/>
    </row>
    <row r="1965" spans="1:13" ht="15">
      <c r="A1965" s="619"/>
      <c r="B1965" s="19"/>
      <c r="C1965" s="19"/>
      <c r="D1965" s="19"/>
      <c r="E1965" s="19"/>
      <c r="F1965" s="19"/>
      <c r="G1965" s="19"/>
      <c r="H1965" s="19"/>
      <c r="I1965" s="19"/>
      <c r="J1965" s="19"/>
      <c r="K1965" s="19"/>
      <c r="L1965" s="19"/>
      <c r="M1965" s="19"/>
    </row>
    <row r="1966" spans="1:13" ht="15">
      <c r="A1966" s="619"/>
      <c r="B1966" s="19"/>
      <c r="C1966" s="19"/>
      <c r="D1966" s="19"/>
      <c r="E1966" s="19"/>
      <c r="F1966" s="19"/>
      <c r="G1966" s="19"/>
      <c r="H1966" s="19"/>
      <c r="I1966" s="19"/>
      <c r="J1966" s="19"/>
      <c r="K1966" s="19"/>
      <c r="L1966" s="19"/>
      <c r="M1966" s="19"/>
    </row>
    <row r="1967" spans="1:13" ht="15">
      <c r="A1967" s="619"/>
      <c r="B1967" s="19"/>
      <c r="C1967" s="19"/>
      <c r="D1967" s="19"/>
      <c r="E1967" s="19"/>
      <c r="F1967" s="19"/>
      <c r="G1967" s="19"/>
      <c r="H1967" s="19"/>
      <c r="I1967" s="19"/>
      <c r="J1967" s="19"/>
      <c r="K1967" s="19"/>
      <c r="L1967" s="19"/>
      <c r="M1967" s="19"/>
    </row>
    <row r="1968" spans="1:13" ht="15">
      <c r="A1968" s="619"/>
      <c r="B1968" s="19"/>
      <c r="C1968" s="19"/>
      <c r="D1968" s="19"/>
      <c r="E1968" s="19"/>
      <c r="F1968" s="19"/>
      <c r="G1968" s="19"/>
      <c r="H1968" s="19"/>
      <c r="I1968" s="19"/>
      <c r="J1968" s="19"/>
      <c r="K1968" s="19"/>
      <c r="L1968" s="19"/>
      <c r="M1968" s="19"/>
    </row>
    <row r="1969" spans="1:13" ht="15">
      <c r="A1969" s="619"/>
      <c r="B1969" s="19"/>
      <c r="C1969" s="19"/>
      <c r="D1969" s="19"/>
      <c r="E1969" s="19"/>
      <c r="F1969" s="19"/>
      <c r="G1969" s="19"/>
      <c r="H1969" s="19"/>
      <c r="I1969" s="19"/>
      <c r="J1969" s="19"/>
      <c r="K1969" s="19"/>
      <c r="L1969" s="19"/>
      <c r="M1969" s="19"/>
    </row>
    <row r="1970" spans="1:13" ht="15">
      <c r="A1970" s="619"/>
      <c r="B1970" s="19"/>
      <c r="C1970" s="19"/>
      <c r="D1970" s="19"/>
      <c r="E1970" s="19"/>
      <c r="F1970" s="19"/>
      <c r="G1970" s="19"/>
      <c r="H1970" s="19"/>
      <c r="I1970" s="19"/>
      <c r="J1970" s="19"/>
      <c r="K1970" s="19"/>
      <c r="L1970" s="19"/>
      <c r="M1970" s="19"/>
    </row>
    <row r="1971" spans="1:13" ht="15">
      <c r="A1971" s="619"/>
      <c r="B1971" s="19"/>
      <c r="C1971" s="19"/>
      <c r="D1971" s="19"/>
      <c r="E1971" s="19"/>
      <c r="F1971" s="19"/>
      <c r="G1971" s="19"/>
      <c r="H1971" s="19"/>
      <c r="I1971" s="19"/>
      <c r="J1971" s="19"/>
      <c r="K1971" s="19"/>
      <c r="L1971" s="19"/>
      <c r="M1971" s="19"/>
    </row>
    <row r="1972" spans="1:13" ht="15">
      <c r="A1972" s="619"/>
      <c r="B1972" s="19"/>
      <c r="C1972" s="19"/>
      <c r="D1972" s="19"/>
      <c r="E1972" s="19"/>
      <c r="F1972" s="19"/>
      <c r="G1972" s="19"/>
      <c r="H1972" s="19"/>
      <c r="I1972" s="19"/>
      <c r="J1972" s="19"/>
      <c r="K1972" s="19"/>
      <c r="L1972" s="19"/>
      <c r="M1972" s="19"/>
    </row>
    <row r="1973" spans="1:13" ht="15">
      <c r="A1973" s="619"/>
      <c r="B1973" s="19"/>
      <c r="C1973" s="19"/>
      <c r="D1973" s="19"/>
      <c r="E1973" s="19"/>
      <c r="F1973" s="19"/>
      <c r="G1973" s="19"/>
      <c r="H1973" s="19"/>
      <c r="I1973" s="19"/>
      <c r="J1973" s="19"/>
      <c r="K1973" s="19"/>
      <c r="L1973" s="19"/>
      <c r="M1973" s="19"/>
    </row>
    <row r="1974" spans="1:13" ht="15">
      <c r="A1974" s="619"/>
      <c r="B1974" s="19"/>
      <c r="C1974" s="19"/>
      <c r="D1974" s="19"/>
      <c r="E1974" s="19"/>
      <c r="F1974" s="19"/>
      <c r="G1974" s="19"/>
      <c r="H1974" s="19"/>
      <c r="I1974" s="19"/>
      <c r="J1974" s="19"/>
      <c r="K1974" s="19"/>
      <c r="L1974" s="19"/>
      <c r="M1974" s="19"/>
    </row>
    <row r="1975" spans="1:13" ht="15">
      <c r="A1975" s="619"/>
      <c r="B1975" s="19"/>
      <c r="C1975" s="19"/>
      <c r="D1975" s="19"/>
      <c r="E1975" s="19"/>
      <c r="F1975" s="19"/>
      <c r="G1975" s="19"/>
      <c r="H1975" s="19"/>
      <c r="I1975" s="19"/>
      <c r="J1975" s="19"/>
      <c r="K1975" s="19"/>
      <c r="L1975" s="19"/>
      <c r="M1975" s="19"/>
    </row>
    <row r="1976" spans="1:13" ht="15">
      <c r="A1976" s="619"/>
      <c r="B1976" s="19"/>
      <c r="C1976" s="19"/>
      <c r="D1976" s="19"/>
      <c r="E1976" s="19"/>
      <c r="F1976" s="19"/>
      <c r="G1976" s="19"/>
      <c r="H1976" s="19"/>
      <c r="I1976" s="19"/>
      <c r="J1976" s="19"/>
      <c r="K1976" s="19"/>
      <c r="L1976" s="19"/>
      <c r="M1976" s="19"/>
    </row>
    <row r="1977" spans="1:13" ht="15">
      <c r="A1977" s="619"/>
      <c r="B1977" s="19"/>
      <c r="C1977" s="19"/>
      <c r="D1977" s="19"/>
      <c r="E1977" s="19"/>
      <c r="F1977" s="19"/>
      <c r="G1977" s="19"/>
      <c r="H1977" s="19"/>
      <c r="I1977" s="19"/>
      <c r="J1977" s="19"/>
      <c r="K1977" s="19"/>
      <c r="L1977" s="19"/>
      <c r="M1977" s="19"/>
    </row>
    <row r="1978" spans="1:13" ht="15">
      <c r="A1978" s="619"/>
      <c r="B1978" s="19"/>
      <c r="C1978" s="19"/>
      <c r="D1978" s="19"/>
      <c r="E1978" s="19"/>
      <c r="F1978" s="19"/>
      <c r="G1978" s="19"/>
      <c r="H1978" s="19"/>
      <c r="I1978" s="19"/>
      <c r="J1978" s="19"/>
      <c r="K1978" s="19"/>
      <c r="L1978" s="19"/>
      <c r="M1978" s="19"/>
    </row>
    <row r="1979" spans="1:13" ht="15">
      <c r="A1979" s="619"/>
      <c r="B1979" s="19"/>
      <c r="C1979" s="19"/>
      <c r="D1979" s="19"/>
      <c r="E1979" s="19"/>
      <c r="F1979" s="19"/>
      <c r="G1979" s="19"/>
      <c r="H1979" s="19"/>
      <c r="I1979" s="19"/>
      <c r="J1979" s="19"/>
      <c r="K1979" s="19"/>
      <c r="L1979" s="19"/>
      <c r="M1979" s="19"/>
    </row>
    <row r="1980" spans="1:13" ht="15">
      <c r="A1980" s="619"/>
      <c r="B1980" s="19"/>
      <c r="C1980" s="19"/>
      <c r="D1980" s="19"/>
      <c r="E1980" s="19"/>
      <c r="F1980" s="19"/>
      <c r="G1980" s="19"/>
      <c r="H1980" s="19"/>
      <c r="I1980" s="19"/>
      <c r="J1980" s="19"/>
      <c r="K1980" s="19"/>
      <c r="L1980" s="19"/>
      <c r="M1980" s="19"/>
    </row>
    <row r="1981" spans="1:13" ht="15">
      <c r="A1981" s="619"/>
      <c r="B1981" s="19"/>
      <c r="C1981" s="19"/>
      <c r="D1981" s="19"/>
      <c r="E1981" s="19"/>
      <c r="F1981" s="19"/>
      <c r="G1981" s="19"/>
      <c r="H1981" s="19"/>
      <c r="I1981" s="19"/>
      <c r="J1981" s="19"/>
      <c r="K1981" s="19"/>
      <c r="L1981" s="19"/>
      <c r="M1981" s="19"/>
    </row>
    <row r="1982" spans="1:13" ht="15">
      <c r="A1982" s="619"/>
      <c r="B1982" s="19"/>
      <c r="C1982" s="19"/>
      <c r="D1982" s="19"/>
      <c r="E1982" s="19"/>
      <c r="F1982" s="19"/>
      <c r="G1982" s="19"/>
      <c r="H1982" s="19"/>
      <c r="I1982" s="19"/>
      <c r="J1982" s="19"/>
      <c r="K1982" s="19"/>
      <c r="L1982" s="19"/>
      <c r="M1982" s="19"/>
    </row>
    <row r="1983" spans="1:13" ht="15">
      <c r="A1983" s="619"/>
      <c r="B1983" s="19"/>
      <c r="C1983" s="19"/>
      <c r="D1983" s="19"/>
      <c r="E1983" s="19"/>
      <c r="F1983" s="19"/>
      <c r="G1983" s="19"/>
      <c r="H1983" s="19"/>
      <c r="I1983" s="19"/>
      <c r="J1983" s="19"/>
      <c r="K1983" s="19"/>
      <c r="L1983" s="19"/>
      <c r="M1983" s="19"/>
    </row>
    <row r="1984" spans="1:13" ht="15">
      <c r="A1984" s="619"/>
      <c r="B1984" s="19"/>
      <c r="C1984" s="19"/>
      <c r="D1984" s="19"/>
      <c r="E1984" s="19"/>
      <c r="F1984" s="19"/>
      <c r="G1984" s="19"/>
      <c r="H1984" s="19"/>
      <c r="I1984" s="19"/>
      <c r="J1984" s="19"/>
      <c r="K1984" s="19"/>
      <c r="L1984" s="19"/>
      <c r="M1984" s="19"/>
    </row>
    <row r="1985" spans="1:13" ht="15">
      <c r="A1985" s="619"/>
      <c r="B1985" s="19"/>
      <c r="C1985" s="19"/>
      <c r="D1985" s="19"/>
      <c r="E1985" s="19"/>
      <c r="F1985" s="19"/>
      <c r="G1985" s="19"/>
      <c r="H1985" s="19"/>
      <c r="I1985" s="19"/>
      <c r="J1985" s="19"/>
      <c r="K1985" s="19"/>
      <c r="L1985" s="19"/>
      <c r="M1985" s="19"/>
    </row>
    <row r="1986" spans="1:13" ht="15">
      <c r="A1986" s="619"/>
      <c r="B1986" s="19"/>
      <c r="C1986" s="19"/>
      <c r="D1986" s="19"/>
      <c r="E1986" s="19"/>
      <c r="F1986" s="19"/>
      <c r="G1986" s="19"/>
      <c r="H1986" s="19"/>
      <c r="I1986" s="19"/>
      <c r="J1986" s="19"/>
      <c r="K1986" s="19"/>
      <c r="L1986" s="19"/>
      <c r="M1986" s="19"/>
    </row>
    <row r="1987" spans="1:13" ht="15">
      <c r="A1987" s="619"/>
      <c r="B1987" s="19"/>
      <c r="C1987" s="19"/>
      <c r="D1987" s="19"/>
      <c r="E1987" s="19"/>
      <c r="F1987" s="19"/>
      <c r="G1987" s="19"/>
      <c r="H1987" s="19"/>
      <c r="I1987" s="19"/>
      <c r="J1987" s="19"/>
      <c r="K1987" s="19"/>
      <c r="L1987" s="19"/>
      <c r="M1987" s="19"/>
    </row>
    <row r="1988" spans="1:13" ht="15">
      <c r="A1988" s="619"/>
      <c r="B1988" s="19"/>
      <c r="C1988" s="19"/>
      <c r="D1988" s="19"/>
      <c r="E1988" s="19"/>
      <c r="F1988" s="19"/>
      <c r="G1988" s="19"/>
      <c r="H1988" s="19"/>
      <c r="I1988" s="19"/>
      <c r="J1988" s="19"/>
      <c r="K1988" s="19"/>
      <c r="L1988" s="19"/>
      <c r="M1988" s="19"/>
    </row>
    <row r="1989" spans="1:13" ht="15">
      <c r="A1989" s="619"/>
      <c r="B1989" s="19"/>
      <c r="C1989" s="19"/>
      <c r="D1989" s="19"/>
      <c r="E1989" s="19"/>
      <c r="F1989" s="19"/>
      <c r="G1989" s="19"/>
      <c r="H1989" s="19"/>
      <c r="I1989" s="19"/>
      <c r="J1989" s="19"/>
      <c r="K1989" s="19"/>
      <c r="L1989" s="19"/>
      <c r="M1989" s="19"/>
    </row>
    <row r="1990" spans="1:13" ht="15">
      <c r="A1990" s="619"/>
      <c r="B1990" s="19"/>
      <c r="C1990" s="19"/>
      <c r="D1990" s="19"/>
      <c r="E1990" s="19"/>
      <c r="F1990" s="19"/>
      <c r="G1990" s="19"/>
      <c r="H1990" s="19"/>
      <c r="I1990" s="19"/>
      <c r="J1990" s="19"/>
      <c r="K1990" s="19"/>
      <c r="L1990" s="19"/>
      <c r="M1990" s="19"/>
    </row>
    <row r="1991" spans="1:13" ht="15">
      <c r="A1991" s="619"/>
      <c r="B1991" s="19"/>
      <c r="C1991" s="19"/>
      <c r="D1991" s="19"/>
      <c r="E1991" s="19"/>
      <c r="F1991" s="19"/>
      <c r="G1991" s="19"/>
      <c r="H1991" s="19"/>
      <c r="I1991" s="19"/>
      <c r="J1991" s="19"/>
      <c r="K1991" s="19"/>
      <c r="L1991" s="19"/>
      <c r="M1991" s="19"/>
    </row>
    <row r="1992" spans="1:13" ht="15">
      <c r="A1992" s="619"/>
      <c r="B1992" s="19"/>
      <c r="C1992" s="19"/>
      <c r="D1992" s="19"/>
      <c r="E1992" s="19"/>
      <c r="F1992" s="19"/>
      <c r="G1992" s="19"/>
      <c r="H1992" s="19"/>
      <c r="I1992" s="19"/>
      <c r="J1992" s="19"/>
      <c r="K1992" s="19"/>
      <c r="L1992" s="19"/>
      <c r="M1992" s="19"/>
    </row>
    <row r="1993" spans="1:13" ht="15">
      <c r="A1993" s="619"/>
      <c r="B1993" s="19"/>
      <c r="C1993" s="19"/>
      <c r="D1993" s="19"/>
      <c r="E1993" s="19"/>
      <c r="F1993" s="19"/>
      <c r="G1993" s="19"/>
      <c r="H1993" s="19"/>
      <c r="I1993" s="19"/>
      <c r="J1993" s="19"/>
      <c r="K1993" s="19"/>
      <c r="L1993" s="19"/>
      <c r="M1993" s="19"/>
    </row>
    <row r="1994" spans="1:13" ht="15">
      <c r="A1994" s="619"/>
      <c r="B1994" s="19"/>
      <c r="C1994" s="19"/>
      <c r="D1994" s="19"/>
      <c r="E1994" s="19"/>
      <c r="F1994" s="19"/>
      <c r="G1994" s="19"/>
      <c r="H1994" s="19"/>
      <c r="I1994" s="19"/>
      <c r="J1994" s="19"/>
      <c r="K1994" s="19"/>
      <c r="L1994" s="19"/>
      <c r="M1994" s="19"/>
    </row>
    <row r="1995" spans="1:13" ht="15">
      <c r="A1995" s="619"/>
      <c r="B1995" s="19"/>
      <c r="C1995" s="19"/>
      <c r="D1995" s="19"/>
      <c r="E1995" s="19"/>
      <c r="F1995" s="19"/>
      <c r="G1995" s="19"/>
      <c r="H1995" s="19"/>
      <c r="I1995" s="19"/>
      <c r="J1995" s="19"/>
      <c r="K1995" s="19"/>
      <c r="L1995" s="19"/>
      <c r="M1995" s="19"/>
    </row>
    <row r="1996" spans="1:13" ht="15">
      <c r="A1996" s="619"/>
      <c r="B1996" s="19"/>
      <c r="C1996" s="19"/>
      <c r="D1996" s="19"/>
      <c r="E1996" s="19"/>
      <c r="F1996" s="19"/>
      <c r="G1996" s="19"/>
      <c r="H1996" s="19"/>
      <c r="I1996" s="19"/>
      <c r="J1996" s="19"/>
      <c r="K1996" s="19"/>
      <c r="L1996" s="19"/>
      <c r="M1996" s="19"/>
    </row>
    <row r="1997" spans="1:13" ht="15">
      <c r="A1997" s="619"/>
      <c r="B1997" s="19"/>
      <c r="C1997" s="19"/>
      <c r="D1997" s="19"/>
      <c r="E1997" s="19"/>
      <c r="F1997" s="19"/>
      <c r="G1997" s="19"/>
      <c r="H1997" s="19"/>
      <c r="I1997" s="19"/>
      <c r="J1997" s="19"/>
      <c r="K1997" s="19"/>
      <c r="L1997" s="19"/>
      <c r="M1997" s="19"/>
    </row>
    <row r="1998" spans="1:13" ht="15">
      <c r="A1998" s="619"/>
      <c r="B1998" s="19"/>
      <c r="C1998" s="19"/>
      <c r="D1998" s="19"/>
      <c r="E1998" s="19"/>
      <c r="F1998" s="19"/>
      <c r="G1998" s="19"/>
      <c r="H1998" s="19"/>
      <c r="I1998" s="19"/>
      <c r="J1998" s="19"/>
      <c r="K1998" s="19"/>
      <c r="L1998" s="19"/>
      <c r="M1998" s="19"/>
    </row>
    <row r="1999" spans="1:13" ht="15">
      <c r="A1999" s="619"/>
      <c r="B1999" s="19"/>
      <c r="C1999" s="19"/>
      <c r="D1999" s="19"/>
      <c r="E1999" s="19"/>
      <c r="F1999" s="19"/>
      <c r="G1999" s="19"/>
      <c r="H1999" s="19"/>
      <c r="I1999" s="19"/>
      <c r="J1999" s="19"/>
      <c r="K1999" s="19"/>
      <c r="L1999" s="19"/>
      <c r="M1999" s="19"/>
    </row>
    <row r="2000" spans="1:13" ht="15">
      <c r="A2000" s="619"/>
      <c r="B2000" s="19"/>
      <c r="C2000" s="19"/>
      <c r="D2000" s="19"/>
      <c r="E2000" s="19"/>
      <c r="F2000" s="19"/>
      <c r="G2000" s="19"/>
      <c r="H2000" s="19"/>
      <c r="I2000" s="19"/>
      <c r="J2000" s="19"/>
      <c r="K2000" s="19"/>
      <c r="L2000" s="19"/>
      <c r="M2000" s="19"/>
    </row>
    <row r="2001" spans="1:13" ht="15">
      <c r="A2001" s="619"/>
      <c r="B2001" s="19"/>
      <c r="C2001" s="19"/>
      <c r="D2001" s="19"/>
      <c r="E2001" s="19"/>
      <c r="F2001" s="19"/>
      <c r="G2001" s="19"/>
      <c r="H2001" s="19"/>
      <c r="I2001" s="19"/>
      <c r="J2001" s="19"/>
      <c r="K2001" s="19"/>
      <c r="L2001" s="19"/>
      <c r="M2001" s="19"/>
    </row>
    <row r="2002" spans="1:13" ht="15">
      <c r="A2002" s="619"/>
      <c r="B2002" s="19"/>
      <c r="C2002" s="19"/>
      <c r="D2002" s="19"/>
      <c r="E2002" s="19"/>
      <c r="F2002" s="19"/>
      <c r="G2002" s="19"/>
      <c r="H2002" s="19"/>
      <c r="I2002" s="19"/>
      <c r="J2002" s="19"/>
      <c r="K2002" s="19"/>
      <c r="L2002" s="19"/>
      <c r="M2002" s="19"/>
    </row>
    <row r="2003" spans="1:13" ht="15">
      <c r="A2003" s="619"/>
      <c r="B2003" s="19"/>
      <c r="C2003" s="19"/>
      <c r="D2003" s="19"/>
      <c r="E2003" s="19"/>
      <c r="F2003" s="19"/>
      <c r="G2003" s="19"/>
      <c r="H2003" s="19"/>
      <c r="I2003" s="19"/>
      <c r="J2003" s="19"/>
      <c r="K2003" s="19"/>
      <c r="L2003" s="19"/>
      <c r="M2003" s="19"/>
    </row>
    <row r="2004" spans="1:13" ht="15">
      <c r="A2004" s="619"/>
      <c r="B2004" s="19"/>
      <c r="C2004" s="19"/>
      <c r="D2004" s="19"/>
      <c r="E2004" s="19"/>
      <c r="F2004" s="19"/>
      <c r="G2004" s="19"/>
      <c r="H2004" s="19"/>
      <c r="I2004" s="19"/>
      <c r="J2004" s="19"/>
      <c r="K2004" s="19"/>
      <c r="L2004" s="19"/>
      <c r="M2004" s="19"/>
    </row>
    <row r="2005" spans="1:13" ht="15">
      <c r="A2005" s="619"/>
      <c r="B2005" s="19"/>
      <c r="C2005" s="19"/>
      <c r="D2005" s="19"/>
      <c r="E2005" s="19"/>
      <c r="F2005" s="19"/>
      <c r="G2005" s="19"/>
      <c r="H2005" s="19"/>
      <c r="I2005" s="19"/>
      <c r="J2005" s="19"/>
      <c r="K2005" s="19"/>
      <c r="L2005" s="19"/>
      <c r="M2005" s="19"/>
    </row>
    <row r="2006" spans="1:13" ht="15">
      <c r="A2006" s="619"/>
      <c r="B2006" s="19"/>
      <c r="C2006" s="19"/>
      <c r="D2006" s="19"/>
      <c r="E2006" s="19"/>
      <c r="F2006" s="19"/>
      <c r="G2006" s="19"/>
      <c r="H2006" s="19"/>
      <c r="I2006" s="19"/>
      <c r="J2006" s="19"/>
      <c r="K2006" s="19"/>
      <c r="L2006" s="19"/>
      <c r="M2006" s="19"/>
    </row>
    <row r="2007" spans="1:13" ht="15">
      <c r="A2007" s="619"/>
      <c r="B2007" s="19"/>
      <c r="C2007" s="19"/>
      <c r="D2007" s="19"/>
      <c r="E2007" s="19"/>
      <c r="F2007" s="19"/>
      <c r="G2007" s="19"/>
      <c r="H2007" s="19"/>
      <c r="I2007" s="19"/>
      <c r="J2007" s="19"/>
      <c r="K2007" s="19"/>
      <c r="L2007" s="19"/>
      <c r="M2007" s="19"/>
    </row>
    <row r="2008" spans="1:13" ht="15">
      <c r="A2008" s="619"/>
      <c r="B2008" s="19"/>
      <c r="C2008" s="19"/>
      <c r="D2008" s="19"/>
      <c r="E2008" s="19"/>
      <c r="F2008" s="19"/>
      <c r="G2008" s="19"/>
      <c r="H2008" s="19"/>
      <c r="I2008" s="19"/>
      <c r="J2008" s="19"/>
      <c r="K2008" s="19"/>
      <c r="L2008" s="19"/>
      <c r="M2008" s="19"/>
    </row>
    <row r="2009" spans="1:13" ht="15">
      <c r="A2009" s="619"/>
      <c r="B2009" s="19"/>
      <c r="C2009" s="19"/>
      <c r="D2009" s="19"/>
      <c r="E2009" s="19"/>
      <c r="F2009" s="19"/>
      <c r="G2009" s="19"/>
      <c r="H2009" s="19"/>
      <c r="I2009" s="19"/>
      <c r="J2009" s="19"/>
      <c r="K2009" s="19"/>
      <c r="L2009" s="19"/>
      <c r="M2009" s="19"/>
    </row>
    <row r="2010" spans="1:13" ht="15">
      <c r="A2010" s="619"/>
      <c r="B2010" s="19"/>
      <c r="C2010" s="19"/>
      <c r="D2010" s="19"/>
      <c r="E2010" s="19"/>
      <c r="F2010" s="19"/>
      <c r="G2010" s="19"/>
      <c r="H2010" s="19"/>
      <c r="I2010" s="19"/>
      <c r="J2010" s="19"/>
      <c r="K2010" s="19"/>
      <c r="L2010" s="19"/>
      <c r="M2010" s="19"/>
    </row>
    <row r="2011" spans="1:13" ht="15">
      <c r="A2011" s="619"/>
      <c r="B2011" s="19"/>
      <c r="C2011" s="19"/>
      <c r="D2011" s="19"/>
      <c r="E2011" s="19"/>
      <c r="F2011" s="19"/>
      <c r="G2011" s="19"/>
      <c r="H2011" s="19"/>
      <c r="I2011" s="19"/>
      <c r="J2011" s="19"/>
      <c r="K2011" s="19"/>
      <c r="L2011" s="19"/>
      <c r="M2011" s="19"/>
    </row>
    <row r="2012" spans="1:13" ht="15">
      <c r="A2012" s="619"/>
      <c r="B2012" s="19"/>
      <c r="C2012" s="19"/>
      <c r="D2012" s="19"/>
      <c r="E2012" s="19"/>
      <c r="F2012" s="19"/>
      <c r="G2012" s="19"/>
      <c r="H2012" s="19"/>
      <c r="I2012" s="19"/>
      <c r="J2012" s="19"/>
      <c r="K2012" s="19"/>
      <c r="L2012" s="19"/>
      <c r="M2012" s="19"/>
    </row>
    <row r="2013" spans="1:13" ht="15">
      <c r="A2013" s="619"/>
      <c r="B2013" s="19"/>
      <c r="C2013" s="19"/>
      <c r="D2013" s="19"/>
      <c r="E2013" s="19"/>
      <c r="F2013" s="19"/>
      <c r="G2013" s="19"/>
      <c r="H2013" s="19"/>
      <c r="I2013" s="19"/>
      <c r="J2013" s="19"/>
      <c r="K2013" s="19"/>
      <c r="L2013" s="19"/>
      <c r="M2013" s="19"/>
    </row>
    <row r="2014" spans="1:13" ht="15">
      <c r="A2014" s="619"/>
      <c r="B2014" s="19"/>
      <c r="C2014" s="19"/>
      <c r="D2014" s="19"/>
      <c r="E2014" s="19"/>
      <c r="F2014" s="19"/>
      <c r="G2014" s="19"/>
      <c r="H2014" s="19"/>
      <c r="I2014" s="19"/>
      <c r="J2014" s="19"/>
      <c r="K2014" s="19"/>
      <c r="L2014" s="19"/>
      <c r="M2014" s="19"/>
    </row>
    <row r="2015" spans="1:13" ht="15">
      <c r="A2015" s="619"/>
      <c r="B2015" s="19"/>
      <c r="C2015" s="19"/>
      <c r="D2015" s="19"/>
      <c r="E2015" s="19"/>
      <c r="F2015" s="19"/>
      <c r="G2015" s="19"/>
      <c r="H2015" s="19"/>
      <c r="I2015" s="19"/>
      <c r="J2015" s="19"/>
      <c r="K2015" s="19"/>
      <c r="L2015" s="19"/>
      <c r="M2015" s="19"/>
    </row>
    <row r="2016" spans="1:13" ht="15">
      <c r="A2016" s="619"/>
      <c r="B2016" s="19"/>
      <c r="C2016" s="19"/>
      <c r="D2016" s="19"/>
      <c r="E2016" s="19"/>
      <c r="F2016" s="19"/>
      <c r="G2016" s="19"/>
      <c r="H2016" s="19"/>
      <c r="I2016" s="19"/>
      <c r="J2016" s="19"/>
      <c r="K2016" s="19"/>
      <c r="L2016" s="19"/>
      <c r="M2016" s="19"/>
    </row>
    <row r="2017" spans="1:13" ht="15">
      <c r="A2017" s="619"/>
      <c r="B2017" s="19"/>
      <c r="C2017" s="19"/>
      <c r="D2017" s="19"/>
      <c r="E2017" s="19"/>
      <c r="F2017" s="19"/>
      <c r="G2017" s="19"/>
      <c r="H2017" s="19"/>
      <c r="I2017" s="19"/>
      <c r="J2017" s="19"/>
      <c r="K2017" s="19"/>
      <c r="L2017" s="19"/>
      <c r="M2017" s="19"/>
    </row>
    <row r="2018" spans="1:13" ht="15">
      <c r="A2018" s="619"/>
      <c r="B2018" s="19"/>
      <c r="C2018" s="19"/>
      <c r="D2018" s="19"/>
      <c r="E2018" s="19"/>
      <c r="F2018" s="19"/>
      <c r="G2018" s="19"/>
      <c r="H2018" s="19"/>
      <c r="I2018" s="19"/>
      <c r="J2018" s="19"/>
      <c r="K2018" s="19"/>
      <c r="L2018" s="19"/>
      <c r="M2018" s="19"/>
    </row>
    <row r="2019" spans="1:13" ht="15">
      <c r="A2019" s="619"/>
      <c r="B2019" s="19"/>
      <c r="C2019" s="19"/>
      <c r="D2019" s="19"/>
      <c r="E2019" s="19"/>
      <c r="F2019" s="19"/>
      <c r="G2019" s="19"/>
      <c r="H2019" s="19"/>
      <c r="I2019" s="19"/>
      <c r="J2019" s="19"/>
      <c r="K2019" s="19"/>
      <c r="L2019" s="19"/>
      <c r="M2019" s="19"/>
    </row>
    <row r="2020" spans="1:13" ht="15">
      <c r="A2020" s="619"/>
      <c r="B2020" s="19"/>
      <c r="C2020" s="19"/>
      <c r="D2020" s="19"/>
      <c r="E2020" s="19"/>
      <c r="F2020" s="19"/>
      <c r="G2020" s="19"/>
      <c r="H2020" s="19"/>
      <c r="I2020" s="19"/>
      <c r="J2020" s="19"/>
      <c r="K2020" s="19"/>
      <c r="L2020" s="19"/>
      <c r="M2020" s="19"/>
    </row>
    <row r="2021" spans="1:13" ht="15">
      <c r="A2021" s="619"/>
      <c r="B2021" s="19"/>
      <c r="C2021" s="19"/>
      <c r="D2021" s="19"/>
      <c r="E2021" s="19"/>
      <c r="F2021" s="19"/>
      <c r="G2021" s="19"/>
      <c r="H2021" s="19"/>
      <c r="I2021" s="19"/>
      <c r="J2021" s="19"/>
      <c r="K2021" s="19"/>
      <c r="L2021" s="19"/>
      <c r="M2021" s="19"/>
    </row>
    <row r="2022" spans="1:13" ht="15">
      <c r="A2022" s="619"/>
      <c r="B2022" s="19"/>
      <c r="C2022" s="19"/>
      <c r="D2022" s="19"/>
      <c r="E2022" s="19"/>
      <c r="F2022" s="19"/>
      <c r="G2022" s="19"/>
      <c r="H2022" s="19"/>
      <c r="I2022" s="19"/>
      <c r="J2022" s="19"/>
      <c r="K2022" s="19"/>
      <c r="L2022" s="19"/>
      <c r="M2022" s="19"/>
    </row>
    <row r="2023" spans="1:13" ht="15">
      <c r="A2023" s="619"/>
      <c r="B2023" s="19"/>
      <c r="C2023" s="19"/>
      <c r="D2023" s="19"/>
      <c r="E2023" s="19"/>
      <c r="F2023" s="19"/>
      <c r="G2023" s="19"/>
      <c r="H2023" s="19"/>
      <c r="I2023" s="19"/>
      <c r="J2023" s="19"/>
      <c r="K2023" s="19"/>
      <c r="L2023" s="19"/>
      <c r="M2023" s="19"/>
    </row>
    <row r="2024" spans="1:13" ht="15">
      <c r="A2024" s="619"/>
      <c r="B2024" s="19"/>
      <c r="C2024" s="19"/>
      <c r="D2024" s="19"/>
      <c r="E2024" s="19"/>
      <c r="F2024" s="19"/>
      <c r="G2024" s="19"/>
      <c r="H2024" s="19"/>
      <c r="I2024" s="19"/>
      <c r="J2024" s="19"/>
      <c r="K2024" s="19"/>
      <c r="L2024" s="19"/>
      <c r="M2024" s="19"/>
    </row>
    <row r="2025" spans="1:13" ht="15">
      <c r="A2025" s="619"/>
      <c r="B2025" s="19"/>
      <c r="C2025" s="19"/>
      <c r="D2025" s="19"/>
      <c r="E2025" s="19"/>
      <c r="F2025" s="19"/>
      <c r="G2025" s="19"/>
      <c r="H2025" s="19"/>
      <c r="I2025" s="19"/>
      <c r="J2025" s="19"/>
      <c r="K2025" s="19"/>
      <c r="L2025" s="19"/>
      <c r="M2025" s="19"/>
    </row>
    <row r="2026" spans="1:13" ht="15">
      <c r="A2026" s="619"/>
      <c r="B2026" s="19"/>
      <c r="C2026" s="19"/>
      <c r="D2026" s="19"/>
      <c r="E2026" s="19"/>
      <c r="F2026" s="19"/>
      <c r="G2026" s="19"/>
      <c r="H2026" s="19"/>
      <c r="I2026" s="19"/>
      <c r="J2026" s="19"/>
      <c r="K2026" s="19"/>
      <c r="L2026" s="19"/>
      <c r="M2026" s="19"/>
    </row>
    <row r="2027" spans="1:13" ht="15">
      <c r="A2027" s="619"/>
      <c r="B2027" s="19"/>
      <c r="C2027" s="19"/>
      <c r="D2027" s="19"/>
      <c r="E2027" s="19"/>
      <c r="F2027" s="19"/>
      <c r="G2027" s="19"/>
      <c r="H2027" s="19"/>
      <c r="I2027" s="19"/>
      <c r="J2027" s="19"/>
      <c r="K2027" s="19"/>
      <c r="L2027" s="19"/>
      <c r="M2027" s="19"/>
    </row>
    <row r="2028" spans="1:13" ht="15">
      <c r="A2028" s="619"/>
      <c r="B2028" s="19"/>
      <c r="C2028" s="19"/>
      <c r="D2028" s="19"/>
      <c r="E2028" s="19"/>
      <c r="F2028" s="19"/>
      <c r="G2028" s="19"/>
      <c r="H2028" s="19"/>
      <c r="I2028" s="19"/>
      <c r="J2028" s="19"/>
      <c r="K2028" s="19"/>
      <c r="L2028" s="19"/>
      <c r="M2028" s="19"/>
    </row>
    <row r="2029" spans="1:13" ht="15">
      <c r="A2029" s="619"/>
      <c r="B2029" s="19"/>
      <c r="C2029" s="19"/>
      <c r="D2029" s="19"/>
      <c r="E2029" s="19"/>
      <c r="F2029" s="19"/>
      <c r="G2029" s="19"/>
      <c r="H2029" s="19"/>
      <c r="I2029" s="19"/>
      <c r="J2029" s="19"/>
      <c r="K2029" s="19"/>
      <c r="L2029" s="19"/>
      <c r="M2029" s="19"/>
    </row>
    <row r="2030" spans="1:13" ht="15">
      <c r="A2030" s="619"/>
      <c r="B2030" s="19"/>
      <c r="C2030" s="19"/>
      <c r="D2030" s="19"/>
      <c r="E2030" s="19"/>
      <c r="F2030" s="19"/>
      <c r="G2030" s="19"/>
      <c r="H2030" s="19"/>
      <c r="I2030" s="19"/>
      <c r="J2030" s="19"/>
      <c r="K2030" s="19"/>
      <c r="L2030" s="19"/>
      <c r="M2030" s="19"/>
    </row>
    <row r="2031" spans="1:13" ht="15">
      <c r="A2031" s="619"/>
      <c r="B2031" s="19"/>
      <c r="C2031" s="19"/>
      <c r="D2031" s="19"/>
      <c r="E2031" s="19"/>
      <c r="F2031" s="19"/>
      <c r="G2031" s="19"/>
      <c r="H2031" s="19"/>
      <c r="I2031" s="19"/>
      <c r="J2031" s="19"/>
      <c r="K2031" s="19"/>
      <c r="L2031" s="19"/>
      <c r="M2031" s="19"/>
    </row>
    <row r="2032" spans="1:13" ht="15">
      <c r="A2032" s="619"/>
      <c r="B2032" s="19"/>
      <c r="C2032" s="19"/>
      <c r="D2032" s="19"/>
      <c r="E2032" s="19"/>
      <c r="F2032" s="19"/>
      <c r="G2032" s="19"/>
      <c r="H2032" s="19"/>
      <c r="I2032" s="19"/>
      <c r="J2032" s="19"/>
      <c r="K2032" s="19"/>
      <c r="L2032" s="19"/>
      <c r="M2032" s="19"/>
    </row>
    <row r="2033" spans="1:13" ht="15">
      <c r="A2033" s="619"/>
      <c r="B2033" s="19"/>
      <c r="C2033" s="19"/>
      <c r="D2033" s="19"/>
      <c r="E2033" s="19"/>
      <c r="F2033" s="19"/>
      <c r="G2033" s="19"/>
      <c r="H2033" s="19"/>
      <c r="I2033" s="19"/>
      <c r="J2033" s="19"/>
      <c r="K2033" s="19"/>
      <c r="L2033" s="19"/>
      <c r="M2033" s="19"/>
    </row>
    <row r="2034" spans="1:13" ht="15">
      <c r="A2034" s="619"/>
      <c r="B2034" s="19"/>
      <c r="C2034" s="19"/>
      <c r="D2034" s="19"/>
      <c r="E2034" s="19"/>
      <c r="F2034" s="19"/>
      <c r="G2034" s="19"/>
      <c r="H2034" s="19"/>
      <c r="I2034" s="19"/>
      <c r="J2034" s="19"/>
      <c r="K2034" s="19"/>
      <c r="L2034" s="19"/>
      <c r="M2034" s="19"/>
    </row>
    <row r="2035" spans="1:13" ht="15">
      <c r="A2035" s="619"/>
      <c r="B2035" s="19"/>
      <c r="C2035" s="19"/>
      <c r="D2035" s="19"/>
      <c r="E2035" s="19"/>
      <c r="F2035" s="19"/>
      <c r="G2035" s="19"/>
      <c r="H2035" s="19"/>
      <c r="I2035" s="19"/>
      <c r="J2035" s="19"/>
      <c r="K2035" s="19"/>
      <c r="L2035" s="19"/>
      <c r="M2035" s="19"/>
    </row>
    <row r="2036" spans="1:13" ht="15">
      <c r="A2036" s="619"/>
      <c r="B2036" s="19"/>
      <c r="C2036" s="19"/>
      <c r="D2036" s="19"/>
      <c r="E2036" s="19"/>
      <c r="F2036" s="19"/>
      <c r="G2036" s="19"/>
      <c r="H2036" s="19"/>
      <c r="I2036" s="19"/>
      <c r="J2036" s="19"/>
      <c r="K2036" s="19"/>
      <c r="L2036" s="19"/>
      <c r="M2036" s="19"/>
    </row>
    <row r="2037" spans="1:13" ht="15">
      <c r="A2037" s="619"/>
      <c r="B2037" s="19"/>
      <c r="C2037" s="19"/>
      <c r="D2037" s="19"/>
      <c r="E2037" s="19"/>
      <c r="F2037" s="19"/>
      <c r="G2037" s="19"/>
      <c r="H2037" s="19"/>
      <c r="I2037" s="19"/>
      <c r="J2037" s="19"/>
      <c r="K2037" s="19"/>
      <c r="L2037" s="19"/>
      <c r="M2037" s="19"/>
    </row>
    <row r="2038" spans="1:13" ht="15">
      <c r="A2038" s="619"/>
      <c r="B2038" s="19"/>
      <c r="C2038" s="19"/>
      <c r="D2038" s="19"/>
      <c r="E2038" s="19"/>
      <c r="F2038" s="19"/>
      <c r="G2038" s="19"/>
      <c r="H2038" s="19"/>
      <c r="I2038" s="19"/>
      <c r="J2038" s="19"/>
      <c r="K2038" s="19"/>
      <c r="L2038" s="19"/>
      <c r="M2038" s="19"/>
    </row>
    <row r="2039" spans="1:13" ht="15">
      <c r="A2039" s="619"/>
      <c r="B2039" s="19"/>
      <c r="C2039" s="19"/>
      <c r="D2039" s="19"/>
      <c r="E2039" s="19"/>
      <c r="F2039" s="19"/>
      <c r="G2039" s="19"/>
      <c r="H2039" s="19"/>
      <c r="I2039" s="19"/>
      <c r="J2039" s="19"/>
      <c r="K2039" s="19"/>
      <c r="L2039" s="19"/>
      <c r="M2039" s="19"/>
    </row>
    <row r="2040" spans="1:13" ht="15">
      <c r="A2040" s="619"/>
      <c r="B2040" s="19"/>
      <c r="C2040" s="19"/>
      <c r="D2040" s="19"/>
      <c r="E2040" s="19"/>
      <c r="F2040" s="19"/>
      <c r="G2040" s="19"/>
      <c r="H2040" s="19"/>
      <c r="I2040" s="19"/>
      <c r="J2040" s="19"/>
      <c r="K2040" s="19"/>
      <c r="L2040" s="19"/>
      <c r="M2040" s="19"/>
    </row>
    <row r="2041" spans="1:13" ht="15">
      <c r="A2041" s="619"/>
      <c r="B2041" s="19"/>
      <c r="C2041" s="19"/>
      <c r="D2041" s="19"/>
      <c r="E2041" s="19"/>
      <c r="F2041" s="19"/>
      <c r="G2041" s="19"/>
      <c r="H2041" s="19"/>
      <c r="I2041" s="19"/>
      <c r="J2041" s="19"/>
      <c r="K2041" s="19"/>
      <c r="L2041" s="19"/>
      <c r="M2041" s="19"/>
    </row>
    <row r="2042" spans="1:13" ht="15">
      <c r="A2042" s="619"/>
      <c r="B2042" s="19"/>
      <c r="C2042" s="19"/>
      <c r="D2042" s="19"/>
      <c r="E2042" s="19"/>
      <c r="F2042" s="19"/>
      <c r="G2042" s="19"/>
      <c r="H2042" s="19"/>
      <c r="I2042" s="19"/>
      <c r="J2042" s="19"/>
      <c r="K2042" s="19"/>
      <c r="L2042" s="19"/>
      <c r="M2042" s="19"/>
    </row>
    <row r="2043" spans="1:13" ht="15">
      <c r="A2043" s="619"/>
      <c r="B2043" s="19"/>
      <c r="C2043" s="19"/>
      <c r="D2043" s="19"/>
      <c r="E2043" s="19"/>
      <c r="F2043" s="19"/>
      <c r="G2043" s="19"/>
      <c r="H2043" s="19"/>
      <c r="I2043" s="19"/>
      <c r="J2043" s="19"/>
      <c r="K2043" s="19"/>
      <c r="L2043" s="19"/>
      <c r="M2043" s="19"/>
    </row>
    <row r="2044" spans="1:13" ht="15">
      <c r="A2044" s="619"/>
      <c r="B2044" s="19"/>
      <c r="C2044" s="19"/>
      <c r="D2044" s="19"/>
      <c r="E2044" s="19"/>
      <c r="F2044" s="19"/>
      <c r="G2044" s="19"/>
      <c r="H2044" s="19"/>
      <c r="I2044" s="19"/>
      <c r="J2044" s="19"/>
      <c r="K2044" s="19"/>
      <c r="L2044" s="19"/>
      <c r="M2044" s="19"/>
    </row>
    <row r="2045" spans="1:13" ht="15">
      <c r="A2045" s="619"/>
      <c r="B2045" s="19"/>
      <c r="C2045" s="19"/>
      <c r="D2045" s="19"/>
      <c r="E2045" s="19"/>
      <c r="F2045" s="19"/>
      <c r="G2045" s="19"/>
      <c r="H2045" s="19"/>
      <c r="I2045" s="19"/>
      <c r="J2045" s="19"/>
      <c r="K2045" s="19"/>
      <c r="L2045" s="19"/>
      <c r="M2045" s="19"/>
    </row>
    <row r="2046" spans="1:13" ht="15">
      <c r="A2046" s="619"/>
      <c r="B2046" s="19"/>
      <c r="C2046" s="19"/>
      <c r="D2046" s="19"/>
      <c r="E2046" s="19"/>
      <c r="F2046" s="19"/>
      <c r="G2046" s="19"/>
      <c r="H2046" s="19"/>
      <c r="I2046" s="19"/>
      <c r="J2046" s="19"/>
      <c r="K2046" s="19"/>
      <c r="L2046" s="19"/>
      <c r="M2046" s="19"/>
    </row>
    <row r="2047" spans="1:13" ht="15">
      <c r="A2047" s="619"/>
      <c r="B2047" s="19"/>
      <c r="C2047" s="19"/>
      <c r="D2047" s="19"/>
      <c r="E2047" s="19"/>
      <c r="F2047" s="19"/>
      <c r="G2047" s="19"/>
      <c r="H2047" s="19"/>
      <c r="I2047" s="19"/>
      <c r="J2047" s="19"/>
      <c r="K2047" s="19"/>
      <c r="L2047" s="19"/>
      <c r="M2047" s="19"/>
    </row>
    <row r="2048" spans="1:13" ht="15">
      <c r="A2048" s="619"/>
      <c r="B2048" s="19"/>
      <c r="C2048" s="19"/>
      <c r="D2048" s="19"/>
      <c r="E2048" s="19"/>
      <c r="F2048" s="19"/>
      <c r="G2048" s="19"/>
      <c r="H2048" s="19"/>
      <c r="I2048" s="19"/>
      <c r="J2048" s="19"/>
      <c r="K2048" s="19"/>
      <c r="L2048" s="19"/>
      <c r="M2048" s="19"/>
    </row>
    <row r="2049" spans="1:13" ht="15">
      <c r="A2049" s="619"/>
      <c r="B2049" s="19"/>
      <c r="C2049" s="19"/>
      <c r="D2049" s="19"/>
      <c r="E2049" s="19"/>
      <c r="F2049" s="19"/>
      <c r="G2049" s="19"/>
      <c r="H2049" s="19"/>
      <c r="I2049" s="19"/>
      <c r="J2049" s="19"/>
      <c r="K2049" s="19"/>
      <c r="L2049" s="19"/>
      <c r="M2049" s="19"/>
    </row>
    <row r="2050" spans="1:13" ht="15">
      <c r="A2050" s="619"/>
      <c r="B2050" s="19"/>
      <c r="C2050" s="19"/>
      <c r="D2050" s="19"/>
      <c r="E2050" s="19"/>
      <c r="F2050" s="19"/>
      <c r="G2050" s="19"/>
      <c r="H2050" s="19"/>
      <c r="I2050" s="19"/>
      <c r="J2050" s="19"/>
      <c r="K2050" s="19"/>
      <c r="L2050" s="19"/>
      <c r="M2050" s="19"/>
    </row>
    <row r="2051" spans="1:13" ht="15">
      <c r="A2051" s="619"/>
      <c r="B2051" s="19"/>
      <c r="C2051" s="19"/>
      <c r="D2051" s="19"/>
      <c r="E2051" s="19"/>
      <c r="F2051" s="19"/>
      <c r="G2051" s="19"/>
      <c r="H2051" s="19"/>
      <c r="I2051" s="19"/>
      <c r="J2051" s="19"/>
      <c r="K2051" s="19"/>
      <c r="L2051" s="19"/>
      <c r="M2051" s="19"/>
    </row>
    <row r="2052" spans="1:13" ht="15">
      <c r="A2052" s="619"/>
      <c r="B2052" s="19"/>
      <c r="C2052" s="19"/>
      <c r="D2052" s="19"/>
      <c r="E2052" s="19"/>
      <c r="F2052" s="19"/>
      <c r="G2052" s="19"/>
      <c r="H2052" s="19"/>
      <c r="I2052" s="19"/>
      <c r="J2052" s="19"/>
      <c r="K2052" s="19"/>
      <c r="L2052" s="19"/>
      <c r="M2052" s="19"/>
    </row>
    <row r="2053" spans="1:13" ht="15">
      <c r="A2053" s="619"/>
      <c r="B2053" s="19"/>
      <c r="C2053" s="19"/>
      <c r="D2053" s="19"/>
      <c r="E2053" s="19"/>
      <c r="F2053" s="19"/>
      <c r="G2053" s="19"/>
      <c r="H2053" s="19"/>
      <c r="I2053" s="19"/>
      <c r="J2053" s="19"/>
      <c r="K2053" s="19"/>
      <c r="L2053" s="19"/>
      <c r="M2053" s="19"/>
    </row>
    <row r="2054" spans="1:13" ht="15">
      <c r="A2054" s="619"/>
      <c r="B2054" s="19"/>
      <c r="C2054" s="19"/>
      <c r="D2054" s="19"/>
      <c r="E2054" s="19"/>
      <c r="F2054" s="19"/>
      <c r="G2054" s="19"/>
      <c r="H2054" s="19"/>
      <c r="I2054" s="19"/>
      <c r="J2054" s="19"/>
      <c r="K2054" s="19"/>
      <c r="L2054" s="19"/>
      <c r="M2054" s="19"/>
    </row>
    <row r="2055" spans="1:13" ht="15">
      <c r="A2055" s="619"/>
      <c r="B2055" s="19"/>
      <c r="C2055" s="19"/>
      <c r="D2055" s="19"/>
      <c r="E2055" s="19"/>
      <c r="F2055" s="19"/>
      <c r="G2055" s="19"/>
      <c r="H2055" s="19"/>
      <c r="I2055" s="19"/>
      <c r="J2055" s="19"/>
      <c r="K2055" s="19"/>
      <c r="L2055" s="19"/>
      <c r="M2055" s="19"/>
    </row>
    <row r="2056" spans="1:13" ht="15">
      <c r="A2056" s="619"/>
      <c r="B2056" s="19"/>
      <c r="C2056" s="19"/>
      <c r="D2056" s="19"/>
      <c r="E2056" s="19"/>
      <c r="F2056" s="19"/>
      <c r="G2056" s="19"/>
      <c r="H2056" s="19"/>
      <c r="I2056" s="19"/>
      <c r="J2056" s="19"/>
      <c r="K2056" s="19"/>
      <c r="L2056" s="19"/>
      <c r="M2056" s="19"/>
    </row>
    <row r="2057" spans="1:13" ht="15">
      <c r="A2057" s="619"/>
      <c r="B2057" s="19"/>
      <c r="C2057" s="19"/>
      <c r="D2057" s="19"/>
      <c r="E2057" s="19"/>
      <c r="F2057" s="19"/>
      <c r="G2057" s="19"/>
      <c r="H2057" s="19"/>
      <c r="I2057" s="19"/>
      <c r="J2057" s="19"/>
      <c r="K2057" s="19"/>
      <c r="L2057" s="19"/>
      <c r="M2057" s="19"/>
    </row>
    <row r="2058" spans="1:13" ht="15">
      <c r="A2058" s="619"/>
      <c r="B2058" s="19"/>
      <c r="C2058" s="19"/>
      <c r="D2058" s="19"/>
      <c r="E2058" s="19"/>
      <c r="F2058" s="19"/>
      <c r="G2058" s="19"/>
      <c r="H2058" s="19"/>
      <c r="I2058" s="19"/>
      <c r="J2058" s="19"/>
      <c r="K2058" s="19"/>
      <c r="L2058" s="19"/>
      <c r="M2058" s="19"/>
    </row>
    <row r="2059" spans="1:13" ht="15">
      <c r="A2059" s="619"/>
      <c r="B2059" s="19"/>
      <c r="C2059" s="19"/>
      <c r="D2059" s="19"/>
      <c r="E2059" s="19"/>
      <c r="F2059" s="19"/>
      <c r="G2059" s="19"/>
      <c r="H2059" s="19"/>
      <c r="I2059" s="19"/>
      <c r="J2059" s="19"/>
      <c r="K2059" s="19"/>
      <c r="L2059" s="19"/>
      <c r="M2059" s="19"/>
    </row>
    <row r="2060" spans="1:13" ht="15">
      <c r="A2060" s="619"/>
      <c r="B2060" s="19"/>
      <c r="C2060" s="19"/>
      <c r="D2060" s="19"/>
      <c r="E2060" s="19"/>
      <c r="F2060" s="19"/>
      <c r="G2060" s="19"/>
      <c r="H2060" s="19"/>
      <c r="I2060" s="19"/>
      <c r="J2060" s="19"/>
      <c r="K2060" s="19"/>
      <c r="L2060" s="19"/>
      <c r="M2060" s="19"/>
    </row>
    <row r="2061" spans="1:13" ht="15">
      <c r="A2061" s="619"/>
      <c r="B2061" s="19"/>
      <c r="C2061" s="19"/>
      <c r="D2061" s="19"/>
      <c r="E2061" s="19"/>
      <c r="F2061" s="19"/>
      <c r="G2061" s="19"/>
      <c r="H2061" s="19"/>
      <c r="I2061" s="19"/>
      <c r="J2061" s="19"/>
      <c r="K2061" s="19"/>
      <c r="L2061" s="19"/>
      <c r="M2061" s="19"/>
    </row>
    <row r="2062" spans="1:13" ht="15">
      <c r="A2062" s="619"/>
      <c r="B2062" s="19"/>
      <c r="C2062" s="19"/>
      <c r="D2062" s="19"/>
      <c r="E2062" s="19"/>
      <c r="F2062" s="19"/>
      <c r="G2062" s="19"/>
      <c r="H2062" s="19"/>
      <c r="I2062" s="19"/>
      <c r="J2062" s="19"/>
      <c r="K2062" s="19"/>
      <c r="L2062" s="19"/>
      <c r="M2062" s="19"/>
    </row>
    <row r="2063" spans="1:13" ht="15">
      <c r="A2063" s="619"/>
      <c r="B2063" s="19"/>
      <c r="C2063" s="19"/>
      <c r="D2063" s="19"/>
      <c r="E2063" s="19"/>
      <c r="F2063" s="19"/>
      <c r="G2063" s="19"/>
      <c r="H2063" s="19"/>
      <c r="I2063" s="19"/>
      <c r="J2063" s="19"/>
      <c r="K2063" s="19"/>
      <c r="L2063" s="19"/>
      <c r="M2063" s="19"/>
    </row>
    <row r="2064" spans="1:13" ht="15">
      <c r="A2064" s="619"/>
      <c r="B2064" s="19"/>
      <c r="C2064" s="19"/>
      <c r="D2064" s="19"/>
      <c r="E2064" s="19"/>
      <c r="F2064" s="19"/>
      <c r="G2064" s="19"/>
      <c r="H2064" s="19"/>
      <c r="I2064" s="19"/>
      <c r="J2064" s="19"/>
      <c r="K2064" s="19"/>
      <c r="L2064" s="19"/>
      <c r="M2064" s="19"/>
    </row>
    <row r="2065" spans="1:13" ht="15">
      <c r="A2065" s="619"/>
      <c r="B2065" s="19"/>
      <c r="C2065" s="19"/>
      <c r="D2065" s="19"/>
      <c r="E2065" s="19"/>
      <c r="F2065" s="19"/>
      <c r="G2065" s="19"/>
      <c r="H2065" s="19"/>
      <c r="I2065" s="19"/>
      <c r="J2065" s="19"/>
      <c r="K2065" s="19"/>
      <c r="L2065" s="19"/>
      <c r="M2065" s="19"/>
    </row>
    <row r="2066" spans="1:13" ht="15">
      <c r="A2066" s="619"/>
      <c r="B2066" s="19"/>
      <c r="C2066" s="19"/>
      <c r="D2066" s="19"/>
      <c r="E2066" s="19"/>
      <c r="F2066" s="19"/>
      <c r="G2066" s="19"/>
      <c r="H2066" s="19"/>
      <c r="I2066" s="19"/>
      <c r="J2066" s="19"/>
      <c r="K2066" s="19"/>
      <c r="L2066" s="19"/>
      <c r="M2066" s="19"/>
    </row>
    <row r="2067" spans="1:13" ht="15">
      <c r="A2067" s="619"/>
      <c r="B2067" s="19"/>
      <c r="C2067" s="19"/>
      <c r="D2067" s="19"/>
      <c r="E2067" s="19"/>
      <c r="F2067" s="19"/>
      <c r="G2067" s="19"/>
      <c r="H2067" s="19"/>
      <c r="I2067" s="19"/>
      <c r="J2067" s="19"/>
      <c r="K2067" s="19"/>
      <c r="L2067" s="19"/>
      <c r="M2067" s="19"/>
    </row>
    <row r="2068" spans="1:13" ht="15">
      <c r="A2068" s="619"/>
      <c r="B2068" s="19"/>
      <c r="C2068" s="19"/>
      <c r="D2068" s="19"/>
      <c r="E2068" s="19"/>
      <c r="F2068" s="19"/>
      <c r="G2068" s="19"/>
      <c r="H2068" s="19"/>
      <c r="I2068" s="19"/>
      <c r="J2068" s="19"/>
      <c r="K2068" s="19"/>
      <c r="L2068" s="19"/>
      <c r="M2068" s="19"/>
    </row>
    <row r="2069" spans="1:13" ht="15">
      <c r="A2069" s="619"/>
      <c r="B2069" s="19"/>
      <c r="C2069" s="19"/>
      <c r="D2069" s="19"/>
      <c r="E2069" s="19"/>
      <c r="F2069" s="19"/>
      <c r="G2069" s="19"/>
      <c r="H2069" s="19"/>
      <c r="I2069" s="19"/>
      <c r="J2069" s="19"/>
      <c r="K2069" s="19"/>
      <c r="L2069" s="19"/>
      <c r="M2069" s="19"/>
    </row>
    <row r="2070" spans="1:13" ht="15">
      <c r="A2070" s="619"/>
      <c r="B2070" s="19"/>
      <c r="C2070" s="19"/>
      <c r="D2070" s="19"/>
      <c r="E2070" s="19"/>
      <c r="F2070" s="19"/>
      <c r="G2070" s="19"/>
      <c r="H2070" s="19"/>
      <c r="I2070" s="19"/>
      <c r="J2070" s="19"/>
      <c r="K2070" s="19"/>
      <c r="L2070" s="19"/>
      <c r="M2070" s="19"/>
    </row>
    <row r="2071" spans="1:13" ht="15">
      <c r="A2071" s="619"/>
      <c r="B2071" s="19"/>
      <c r="C2071" s="19"/>
      <c r="D2071" s="19"/>
      <c r="E2071" s="19"/>
      <c r="F2071" s="19"/>
      <c r="G2071" s="19"/>
      <c r="H2071" s="19"/>
      <c r="I2071" s="19"/>
      <c r="J2071" s="19"/>
      <c r="K2071" s="19"/>
      <c r="L2071" s="19"/>
      <c r="M2071" s="19"/>
    </row>
    <row r="2072" spans="1:13" ht="15">
      <c r="A2072" s="619"/>
      <c r="B2072" s="19"/>
      <c r="C2072" s="19"/>
      <c r="D2072" s="19"/>
      <c r="E2072" s="19"/>
      <c r="F2072" s="19"/>
      <c r="G2072" s="19"/>
      <c r="H2072" s="19"/>
      <c r="I2072" s="19"/>
      <c r="J2072" s="19"/>
      <c r="K2072" s="19"/>
      <c r="L2072" s="19"/>
      <c r="M2072" s="19"/>
    </row>
    <row r="2073" spans="1:13" ht="15">
      <c r="A2073" s="619"/>
      <c r="B2073" s="19"/>
      <c r="C2073" s="19"/>
      <c r="D2073" s="19"/>
      <c r="E2073" s="19"/>
      <c r="F2073" s="19"/>
      <c r="G2073" s="19"/>
      <c r="H2073" s="19"/>
      <c r="I2073" s="19"/>
      <c r="J2073" s="19"/>
      <c r="K2073" s="19"/>
      <c r="L2073" s="19"/>
      <c r="M2073" s="19"/>
    </row>
    <row r="2074" spans="1:13" ht="15">
      <c r="A2074" s="619"/>
      <c r="B2074" s="19"/>
      <c r="C2074" s="19"/>
      <c r="D2074" s="19"/>
      <c r="E2074" s="19"/>
      <c r="F2074" s="19"/>
      <c r="G2074" s="19"/>
      <c r="H2074" s="19"/>
      <c r="I2074" s="19"/>
      <c r="J2074" s="19"/>
      <c r="K2074" s="19"/>
      <c r="L2074" s="19"/>
      <c r="M2074" s="19"/>
    </row>
    <row r="2075" spans="1:13" ht="15">
      <c r="A2075" s="619"/>
      <c r="B2075" s="19"/>
      <c r="C2075" s="19"/>
      <c r="D2075" s="19"/>
      <c r="E2075" s="19"/>
      <c r="F2075" s="19"/>
      <c r="G2075" s="19"/>
      <c r="H2075" s="19"/>
      <c r="I2075" s="19"/>
      <c r="J2075" s="19"/>
      <c r="K2075" s="19"/>
      <c r="L2075" s="19"/>
      <c r="M2075" s="19"/>
    </row>
    <row r="2076" spans="1:13" ht="15">
      <c r="A2076" s="619"/>
      <c r="B2076" s="19"/>
      <c r="C2076" s="19"/>
      <c r="D2076" s="19"/>
      <c r="E2076" s="19"/>
      <c r="F2076" s="19"/>
      <c r="G2076" s="19"/>
      <c r="H2076" s="19"/>
      <c r="I2076" s="19"/>
      <c r="J2076" s="19"/>
      <c r="K2076" s="19"/>
      <c r="L2076" s="19"/>
      <c r="M2076" s="19"/>
    </row>
    <row r="2077" spans="1:13" ht="15">
      <c r="A2077" s="619"/>
      <c r="B2077" s="19"/>
      <c r="C2077" s="19"/>
      <c r="D2077" s="19"/>
      <c r="E2077" s="19"/>
      <c r="F2077" s="19"/>
      <c r="G2077" s="19"/>
      <c r="H2077" s="19"/>
      <c r="I2077" s="19"/>
      <c r="J2077" s="19"/>
      <c r="K2077" s="19"/>
      <c r="L2077" s="19"/>
      <c r="M2077" s="19"/>
    </row>
    <row r="2078" spans="1:13" ht="15">
      <c r="A2078" s="619"/>
      <c r="B2078" s="19"/>
      <c r="C2078" s="19"/>
      <c r="D2078" s="19"/>
      <c r="E2078" s="19"/>
      <c r="F2078" s="19"/>
      <c r="G2078" s="19"/>
      <c r="H2078" s="19"/>
      <c r="I2078" s="19"/>
      <c r="J2078" s="19"/>
      <c r="K2078" s="19"/>
      <c r="L2078" s="19"/>
      <c r="M2078" s="19"/>
    </row>
    <row r="2079" spans="1:13" ht="15">
      <c r="A2079" s="619"/>
      <c r="B2079" s="19"/>
      <c r="C2079" s="19"/>
      <c r="D2079" s="19"/>
      <c r="E2079" s="19"/>
      <c r="F2079" s="19"/>
      <c r="G2079" s="19"/>
      <c r="H2079" s="19"/>
      <c r="I2079" s="19"/>
      <c r="J2079" s="19"/>
      <c r="K2079" s="19"/>
      <c r="L2079" s="19"/>
      <c r="M2079" s="19"/>
    </row>
    <row r="2080" spans="1:13" ht="15">
      <c r="A2080" s="619"/>
      <c r="B2080" s="19"/>
      <c r="C2080" s="19"/>
      <c r="D2080" s="19"/>
      <c r="E2080" s="19"/>
      <c r="F2080" s="19"/>
      <c r="G2080" s="19"/>
      <c r="H2080" s="19"/>
      <c r="I2080" s="19"/>
      <c r="J2080" s="19"/>
      <c r="K2080" s="19"/>
      <c r="L2080" s="19"/>
      <c r="M2080" s="19"/>
    </row>
    <row r="2081" spans="1:13" ht="15">
      <c r="A2081" s="619"/>
      <c r="B2081" s="19"/>
      <c r="C2081" s="19"/>
      <c r="D2081" s="19"/>
      <c r="E2081" s="19"/>
      <c r="F2081" s="19"/>
      <c r="G2081" s="19"/>
      <c r="H2081" s="19"/>
      <c r="I2081" s="19"/>
      <c r="J2081" s="19"/>
      <c r="K2081" s="19"/>
      <c r="L2081" s="19"/>
      <c r="M2081" s="19"/>
    </row>
    <row r="2082" spans="1:13" ht="15">
      <c r="A2082" s="619"/>
      <c r="B2082" s="19"/>
      <c r="C2082" s="19"/>
      <c r="D2082" s="19"/>
      <c r="E2082" s="19"/>
      <c r="F2082" s="19"/>
      <c r="G2082" s="19"/>
      <c r="H2082" s="19"/>
      <c r="I2082" s="19"/>
      <c r="J2082" s="19"/>
      <c r="K2082" s="19"/>
      <c r="L2082" s="19"/>
      <c r="M2082" s="19"/>
    </row>
    <row r="2083" spans="1:13" ht="15">
      <c r="A2083" s="619"/>
      <c r="B2083" s="19"/>
      <c r="C2083" s="19"/>
      <c r="D2083" s="19"/>
      <c r="E2083" s="19"/>
      <c r="F2083" s="19"/>
      <c r="G2083" s="19"/>
      <c r="H2083" s="19"/>
      <c r="I2083" s="19"/>
      <c r="J2083" s="19"/>
      <c r="K2083" s="19"/>
      <c r="L2083" s="19"/>
      <c r="M2083" s="19"/>
    </row>
    <row r="2084" spans="1:13" ht="15">
      <c r="A2084" s="619"/>
      <c r="B2084" s="19"/>
      <c r="C2084" s="19"/>
      <c r="D2084" s="19"/>
      <c r="E2084" s="19"/>
      <c r="F2084" s="19"/>
      <c r="G2084" s="19"/>
      <c r="H2084" s="19"/>
      <c r="I2084" s="19"/>
      <c r="J2084" s="19"/>
      <c r="K2084" s="19"/>
      <c r="L2084" s="19"/>
      <c r="M2084" s="19"/>
    </row>
    <row r="2085" spans="1:13" ht="15">
      <c r="A2085" s="619"/>
      <c r="B2085" s="19"/>
      <c r="C2085" s="19"/>
      <c r="D2085" s="19"/>
      <c r="E2085" s="19"/>
      <c r="F2085" s="19"/>
      <c r="G2085" s="19"/>
      <c r="H2085" s="19"/>
      <c r="I2085" s="19"/>
      <c r="J2085" s="19"/>
      <c r="K2085" s="19"/>
      <c r="L2085" s="19"/>
      <c r="M2085" s="19"/>
    </row>
    <row r="2086" spans="1:13" ht="15">
      <c r="A2086" s="619"/>
      <c r="B2086" s="19"/>
      <c r="C2086" s="19"/>
      <c r="D2086" s="19"/>
      <c r="E2086" s="19"/>
      <c r="F2086" s="19"/>
      <c r="G2086" s="19"/>
      <c r="H2086" s="19"/>
      <c r="I2086" s="19"/>
      <c r="J2086" s="19"/>
      <c r="K2086" s="19"/>
      <c r="L2086" s="19"/>
      <c r="M2086" s="19"/>
    </row>
    <row r="2087" spans="1:13" ht="15">
      <c r="A2087" s="619"/>
      <c r="B2087" s="19"/>
      <c r="C2087" s="19"/>
      <c r="D2087" s="19"/>
      <c r="E2087" s="19"/>
      <c r="F2087" s="19"/>
      <c r="G2087" s="19"/>
      <c r="H2087" s="19"/>
      <c r="I2087" s="19"/>
      <c r="J2087" s="19"/>
      <c r="K2087" s="19"/>
      <c r="L2087" s="19"/>
      <c r="M2087" s="19"/>
    </row>
    <row r="2088" spans="1:13" ht="15">
      <c r="A2088" s="619"/>
      <c r="B2088" s="19"/>
      <c r="C2088" s="19"/>
      <c r="D2088" s="19"/>
      <c r="E2088" s="19"/>
      <c r="F2088" s="19"/>
      <c r="G2088" s="19"/>
      <c r="H2088" s="19"/>
      <c r="I2088" s="19"/>
      <c r="J2088" s="19"/>
      <c r="K2088" s="19"/>
      <c r="L2088" s="19"/>
      <c r="M2088" s="19"/>
    </row>
    <row r="2089" spans="1:13" ht="15">
      <c r="A2089" s="619"/>
      <c r="B2089" s="19"/>
      <c r="C2089" s="19"/>
      <c r="D2089" s="19"/>
      <c r="E2089" s="19"/>
      <c r="F2089" s="19"/>
      <c r="G2089" s="19"/>
      <c r="H2089" s="19"/>
      <c r="I2089" s="19"/>
      <c r="J2089" s="19"/>
      <c r="K2089" s="19"/>
      <c r="L2089" s="19"/>
      <c r="M2089" s="19"/>
    </row>
    <row r="2090" spans="1:13" ht="15">
      <c r="A2090" s="619"/>
      <c r="B2090" s="19"/>
      <c r="C2090" s="19"/>
      <c r="D2090" s="19"/>
      <c r="E2090" s="19"/>
      <c r="F2090" s="19"/>
      <c r="G2090" s="19"/>
      <c r="H2090" s="19"/>
      <c r="I2090" s="19"/>
      <c r="J2090" s="19"/>
      <c r="K2090" s="19"/>
      <c r="L2090" s="19"/>
      <c r="M2090" s="19"/>
    </row>
    <row r="2091" spans="1:13" ht="15">
      <c r="A2091" s="619"/>
      <c r="B2091" s="19"/>
      <c r="C2091" s="19"/>
      <c r="D2091" s="19"/>
      <c r="E2091" s="19"/>
      <c r="F2091" s="19"/>
      <c r="G2091" s="19"/>
      <c r="H2091" s="19"/>
      <c r="I2091" s="19"/>
      <c r="J2091" s="19"/>
      <c r="K2091" s="19"/>
      <c r="L2091" s="19"/>
      <c r="M2091" s="19"/>
    </row>
    <row r="2092" spans="1:13" ht="15">
      <c r="A2092" s="619"/>
      <c r="B2092" s="19"/>
      <c r="C2092" s="19"/>
      <c r="D2092" s="19"/>
      <c r="E2092" s="19"/>
      <c r="F2092" s="19"/>
      <c r="G2092" s="19"/>
      <c r="H2092" s="19"/>
      <c r="I2092" s="19"/>
      <c r="J2092" s="19"/>
      <c r="K2092" s="19"/>
      <c r="L2092" s="19"/>
      <c r="M2092" s="19"/>
    </row>
    <row r="2093" spans="1:13" ht="15">
      <c r="A2093" s="619"/>
      <c r="B2093" s="19"/>
      <c r="C2093" s="19"/>
      <c r="D2093" s="19"/>
      <c r="E2093" s="19"/>
      <c r="F2093" s="19"/>
      <c r="G2093" s="19"/>
      <c r="H2093" s="19"/>
      <c r="I2093" s="19"/>
      <c r="J2093" s="19"/>
      <c r="K2093" s="19"/>
      <c r="L2093" s="19"/>
      <c r="M2093" s="19"/>
    </row>
    <row r="2094" spans="1:13" ht="15">
      <c r="A2094" s="619"/>
      <c r="B2094" s="19"/>
      <c r="C2094" s="19"/>
      <c r="D2094" s="19"/>
      <c r="E2094" s="19"/>
      <c r="F2094" s="19"/>
      <c r="G2094" s="19"/>
      <c r="H2094" s="19"/>
      <c r="I2094" s="19"/>
      <c r="J2094" s="19"/>
      <c r="K2094" s="19"/>
      <c r="L2094" s="19"/>
      <c r="M2094" s="19"/>
    </row>
    <row r="2095" spans="1:13" ht="15">
      <c r="A2095" s="619"/>
      <c r="B2095" s="19"/>
      <c r="C2095" s="19"/>
      <c r="D2095" s="19"/>
      <c r="E2095" s="19"/>
      <c r="F2095" s="19"/>
      <c r="G2095" s="19"/>
      <c r="H2095" s="19"/>
      <c r="I2095" s="19"/>
      <c r="J2095" s="19"/>
      <c r="K2095" s="19"/>
      <c r="L2095" s="19"/>
      <c r="M2095" s="19"/>
    </row>
    <row r="2096" spans="1:13" ht="15">
      <c r="A2096" s="619"/>
      <c r="B2096" s="19"/>
      <c r="C2096" s="19"/>
      <c r="D2096" s="19"/>
      <c r="E2096" s="19"/>
      <c r="F2096" s="19"/>
      <c r="G2096" s="19"/>
      <c r="H2096" s="19"/>
      <c r="I2096" s="19"/>
      <c r="J2096" s="19"/>
      <c r="K2096" s="19"/>
      <c r="L2096" s="19"/>
      <c r="M2096" s="19"/>
    </row>
    <row r="2097" spans="1:13" ht="15">
      <c r="A2097" s="619"/>
      <c r="B2097" s="19"/>
      <c r="C2097" s="19"/>
      <c r="D2097" s="19"/>
      <c r="E2097" s="19"/>
      <c r="F2097" s="19"/>
      <c r="G2097" s="19"/>
      <c r="H2097" s="19"/>
      <c r="I2097" s="19"/>
      <c r="J2097" s="19"/>
      <c r="K2097" s="19"/>
      <c r="L2097" s="19"/>
      <c r="M2097" s="19"/>
    </row>
    <row r="2098" spans="1:13" ht="15">
      <c r="A2098" s="619"/>
      <c r="B2098" s="19"/>
      <c r="C2098" s="19"/>
      <c r="D2098" s="19"/>
      <c r="E2098" s="19"/>
      <c r="F2098" s="19"/>
      <c r="G2098" s="19"/>
      <c r="H2098" s="19"/>
      <c r="I2098" s="19"/>
      <c r="J2098" s="19"/>
      <c r="K2098" s="19"/>
      <c r="L2098" s="19"/>
      <c r="M2098" s="19"/>
    </row>
    <row r="2099" spans="1:13" ht="15">
      <c r="A2099" s="619"/>
      <c r="B2099" s="19"/>
      <c r="C2099" s="19"/>
      <c r="D2099" s="19"/>
      <c r="E2099" s="19"/>
      <c r="F2099" s="19"/>
      <c r="G2099" s="19"/>
      <c r="H2099" s="19"/>
      <c r="I2099" s="19"/>
      <c r="J2099" s="19"/>
      <c r="K2099" s="19"/>
      <c r="L2099" s="19"/>
      <c r="M2099" s="19"/>
    </row>
    <row r="2100" spans="1:13" ht="15">
      <c r="A2100" s="619"/>
      <c r="B2100" s="19"/>
      <c r="C2100" s="19"/>
      <c r="D2100" s="19"/>
      <c r="E2100" s="19"/>
      <c r="F2100" s="19"/>
      <c r="G2100" s="19"/>
      <c r="H2100" s="19"/>
      <c r="I2100" s="19"/>
      <c r="J2100" s="19"/>
      <c r="K2100" s="19"/>
      <c r="L2100" s="19"/>
      <c r="M2100" s="19"/>
    </row>
    <row r="2101" spans="1:13" ht="15">
      <c r="A2101" s="619"/>
      <c r="B2101" s="19"/>
      <c r="C2101" s="19"/>
      <c r="D2101" s="19"/>
      <c r="E2101" s="19"/>
      <c r="F2101" s="19"/>
      <c r="G2101" s="19"/>
      <c r="H2101" s="19"/>
      <c r="I2101" s="19"/>
      <c r="J2101" s="19"/>
      <c r="K2101" s="19"/>
      <c r="L2101" s="19"/>
      <c r="M2101" s="19"/>
    </row>
    <row r="2102" spans="1:13" ht="15">
      <c r="A2102" s="619"/>
      <c r="B2102" s="19"/>
      <c r="C2102" s="19"/>
      <c r="D2102" s="19"/>
      <c r="E2102" s="19"/>
      <c r="F2102" s="19"/>
      <c r="G2102" s="19"/>
      <c r="H2102" s="19"/>
      <c r="I2102" s="19"/>
      <c r="J2102" s="19"/>
      <c r="K2102" s="19"/>
      <c r="L2102" s="19"/>
      <c r="M2102" s="19"/>
    </row>
    <row r="2103" spans="1:13" ht="15">
      <c r="A2103" s="619"/>
      <c r="B2103" s="19"/>
      <c r="C2103" s="19"/>
      <c r="D2103" s="19"/>
      <c r="E2103" s="19"/>
      <c r="F2103" s="19"/>
      <c r="G2103" s="19"/>
      <c r="H2103" s="19"/>
      <c r="I2103" s="19"/>
      <c r="J2103" s="19"/>
      <c r="K2103" s="19"/>
      <c r="L2103" s="19"/>
      <c r="M2103" s="19"/>
    </row>
    <row r="2104" spans="1:13" ht="15">
      <c r="A2104" s="619"/>
      <c r="B2104" s="19"/>
      <c r="C2104" s="19"/>
      <c r="D2104" s="19"/>
      <c r="E2104" s="19"/>
      <c r="F2104" s="19"/>
      <c r="G2104" s="19"/>
      <c r="H2104" s="19"/>
      <c r="I2104" s="19"/>
      <c r="J2104" s="19"/>
      <c r="K2104" s="19"/>
      <c r="L2104" s="19"/>
      <c r="M2104" s="19"/>
    </row>
    <row r="2105" spans="1:13" ht="15">
      <c r="A2105" s="619"/>
      <c r="B2105" s="19"/>
      <c r="C2105" s="19"/>
      <c r="D2105" s="19"/>
      <c r="E2105" s="19"/>
      <c r="F2105" s="19"/>
      <c r="G2105" s="19"/>
      <c r="H2105" s="19"/>
      <c r="I2105" s="19"/>
      <c r="J2105" s="19"/>
      <c r="K2105" s="19"/>
      <c r="L2105" s="19"/>
      <c r="M2105" s="19"/>
    </row>
    <row r="2106" spans="1:13" ht="15">
      <c r="A2106" s="619"/>
      <c r="B2106" s="19"/>
      <c r="C2106" s="19"/>
      <c r="D2106" s="19"/>
      <c r="E2106" s="19"/>
      <c r="F2106" s="19"/>
      <c r="G2106" s="19"/>
      <c r="H2106" s="19"/>
      <c r="I2106" s="19"/>
      <c r="J2106" s="19"/>
      <c r="K2106" s="19"/>
      <c r="L2106" s="19"/>
      <c r="M2106" s="19"/>
    </row>
    <row r="2107" spans="1:13" ht="15">
      <c r="A2107" s="619"/>
      <c r="B2107" s="19"/>
      <c r="C2107" s="19"/>
      <c r="D2107" s="19"/>
      <c r="E2107" s="19"/>
      <c r="F2107" s="19"/>
      <c r="G2107" s="19"/>
      <c r="H2107" s="19"/>
      <c r="I2107" s="19"/>
      <c r="J2107" s="19"/>
      <c r="K2107" s="19"/>
      <c r="L2107" s="19"/>
      <c r="M2107" s="19"/>
    </row>
    <row r="2108" spans="1:13" ht="15">
      <c r="A2108" s="619"/>
      <c r="B2108" s="19"/>
      <c r="C2108" s="19"/>
      <c r="D2108" s="19"/>
      <c r="E2108" s="19"/>
      <c r="F2108" s="19"/>
      <c r="G2108" s="19"/>
      <c r="H2108" s="19"/>
      <c r="I2108" s="19"/>
      <c r="J2108" s="19"/>
      <c r="K2108" s="19"/>
      <c r="L2108" s="19"/>
      <c r="M2108" s="19"/>
    </row>
    <row r="2109" spans="1:13" ht="15">
      <c r="A2109" s="619"/>
      <c r="B2109" s="19"/>
      <c r="C2109" s="19"/>
      <c r="D2109" s="19"/>
      <c r="E2109" s="19"/>
      <c r="F2109" s="19"/>
      <c r="G2109" s="19"/>
      <c r="H2109" s="19"/>
      <c r="I2109" s="19"/>
      <c r="J2109" s="19"/>
      <c r="K2109" s="19"/>
      <c r="L2109" s="19"/>
      <c r="M2109" s="19"/>
    </row>
    <row r="2110" spans="1:13" ht="15">
      <c r="A2110" s="619"/>
      <c r="B2110" s="19"/>
      <c r="C2110" s="19"/>
      <c r="D2110" s="19"/>
      <c r="E2110" s="19"/>
      <c r="F2110" s="19"/>
      <c r="G2110" s="19"/>
      <c r="H2110" s="19"/>
      <c r="I2110" s="19"/>
      <c r="J2110" s="19"/>
      <c r="K2110" s="19"/>
      <c r="L2110" s="19"/>
      <c r="M2110" s="19"/>
    </row>
    <row r="2111" spans="1:13" ht="15">
      <c r="A2111" s="619"/>
      <c r="B2111" s="19"/>
      <c r="C2111" s="19"/>
      <c r="D2111" s="19"/>
      <c r="E2111" s="19"/>
      <c r="F2111" s="19"/>
      <c r="G2111" s="19"/>
      <c r="H2111" s="19"/>
      <c r="I2111" s="19"/>
      <c r="J2111" s="19"/>
      <c r="K2111" s="19"/>
      <c r="L2111" s="19"/>
      <c r="M2111" s="19"/>
    </row>
    <row r="2112" spans="1:13" ht="15">
      <c r="A2112" s="619"/>
      <c r="B2112" s="19"/>
      <c r="C2112" s="19"/>
      <c r="D2112" s="19"/>
      <c r="E2112" s="19"/>
      <c r="F2112" s="19"/>
      <c r="G2112" s="19"/>
      <c r="H2112" s="19"/>
      <c r="I2112" s="19"/>
      <c r="J2112" s="19"/>
      <c r="K2112" s="19"/>
      <c r="L2112" s="19"/>
      <c r="M2112" s="19"/>
    </row>
    <row r="2113" spans="1:13" ht="15">
      <c r="A2113" s="619"/>
      <c r="B2113" s="19"/>
      <c r="C2113" s="19"/>
      <c r="D2113" s="19"/>
      <c r="E2113" s="19"/>
      <c r="F2113" s="19"/>
      <c r="G2113" s="19"/>
      <c r="H2113" s="19"/>
      <c r="I2113" s="19"/>
      <c r="J2113" s="19"/>
      <c r="K2113" s="19"/>
      <c r="L2113" s="19"/>
      <c r="M2113" s="19"/>
    </row>
    <row r="2114" spans="1:13" ht="15">
      <c r="A2114" s="619"/>
      <c r="B2114" s="19"/>
      <c r="C2114" s="19"/>
      <c r="D2114" s="19"/>
      <c r="E2114" s="19"/>
      <c r="F2114" s="19"/>
      <c r="G2114" s="19"/>
      <c r="H2114" s="19"/>
      <c r="I2114" s="19"/>
      <c r="J2114" s="19"/>
      <c r="K2114" s="19"/>
      <c r="L2114" s="19"/>
      <c r="M2114" s="19"/>
    </row>
    <row r="2115" spans="1:13" ht="15">
      <c r="A2115" s="619"/>
      <c r="B2115" s="19"/>
      <c r="C2115" s="19"/>
      <c r="D2115" s="19"/>
      <c r="E2115" s="19"/>
      <c r="F2115" s="19"/>
      <c r="G2115" s="19"/>
      <c r="H2115" s="19"/>
      <c r="I2115" s="19"/>
      <c r="J2115" s="19"/>
      <c r="K2115" s="19"/>
      <c r="L2115" s="19"/>
      <c r="M2115" s="19"/>
    </row>
    <row r="2116" spans="1:13" ht="15">
      <c r="A2116" s="619"/>
      <c r="B2116" s="19"/>
      <c r="C2116" s="19"/>
      <c r="D2116" s="19"/>
      <c r="E2116" s="19"/>
      <c r="F2116" s="19"/>
      <c r="G2116" s="19"/>
      <c r="H2116" s="19"/>
      <c r="I2116" s="19"/>
      <c r="J2116" s="19"/>
      <c r="K2116" s="19"/>
      <c r="L2116" s="19"/>
      <c r="M2116" s="19"/>
    </row>
    <row r="2117" spans="1:13" ht="15">
      <c r="A2117" s="619"/>
      <c r="B2117" s="19"/>
      <c r="C2117" s="19"/>
      <c r="D2117" s="19"/>
      <c r="E2117" s="19"/>
      <c r="F2117" s="19"/>
      <c r="G2117" s="19"/>
      <c r="H2117" s="19"/>
      <c r="I2117" s="19"/>
      <c r="J2117" s="19"/>
      <c r="K2117" s="19"/>
      <c r="L2117" s="19"/>
      <c r="M2117" s="19"/>
    </row>
    <row r="2118" spans="1:13" ht="15">
      <c r="A2118" s="619"/>
      <c r="B2118" s="19"/>
      <c r="C2118" s="19"/>
      <c r="D2118" s="19"/>
      <c r="E2118" s="19"/>
      <c r="F2118" s="19"/>
      <c r="G2118" s="19"/>
      <c r="H2118" s="19"/>
      <c r="I2118" s="19"/>
      <c r="J2118" s="19"/>
      <c r="K2118" s="19"/>
      <c r="L2118" s="19"/>
      <c r="M2118" s="19"/>
    </row>
    <row r="2119" spans="1:13" ht="15">
      <c r="A2119" s="619"/>
      <c r="B2119" s="19"/>
      <c r="C2119" s="19"/>
      <c r="D2119" s="19"/>
      <c r="E2119" s="19"/>
      <c r="F2119" s="19"/>
      <c r="G2119" s="19"/>
      <c r="H2119" s="19"/>
      <c r="I2119" s="19"/>
      <c r="J2119" s="19"/>
      <c r="K2119" s="19"/>
      <c r="L2119" s="19"/>
      <c r="M2119" s="19"/>
    </row>
    <row r="2120" spans="1:13" ht="15">
      <c r="A2120" s="619"/>
      <c r="B2120" s="19"/>
      <c r="C2120" s="19"/>
      <c r="D2120" s="19"/>
      <c r="E2120" s="19"/>
      <c r="F2120" s="19"/>
      <c r="G2120" s="19"/>
      <c r="H2120" s="19"/>
      <c r="I2120" s="19"/>
      <c r="J2120" s="19"/>
      <c r="K2120" s="19"/>
      <c r="L2120" s="19"/>
      <c r="M2120" s="19"/>
    </row>
    <row r="2121" spans="1:13" ht="15">
      <c r="A2121" s="619"/>
      <c r="B2121" s="19"/>
      <c r="C2121" s="19"/>
      <c r="D2121" s="19"/>
      <c r="E2121" s="19"/>
      <c r="F2121" s="19"/>
      <c r="G2121" s="19"/>
      <c r="H2121" s="19"/>
      <c r="I2121" s="19"/>
      <c r="J2121" s="19"/>
      <c r="K2121" s="19"/>
      <c r="L2121" s="19"/>
      <c r="M2121" s="19"/>
    </row>
    <row r="2122" spans="1:13" ht="15">
      <c r="A2122" s="619"/>
      <c r="B2122" s="19"/>
      <c r="C2122" s="19"/>
      <c r="D2122" s="19"/>
      <c r="E2122" s="19"/>
      <c r="F2122" s="19"/>
      <c r="G2122" s="19"/>
      <c r="H2122" s="19"/>
      <c r="I2122" s="19"/>
      <c r="J2122" s="19"/>
      <c r="K2122" s="19"/>
      <c r="L2122" s="19"/>
      <c r="M2122" s="19"/>
    </row>
    <row r="2123" spans="1:13" ht="15">
      <c r="A2123" s="619"/>
      <c r="B2123" s="19"/>
      <c r="C2123" s="19"/>
      <c r="D2123" s="19"/>
      <c r="E2123" s="19"/>
      <c r="F2123" s="19"/>
      <c r="G2123" s="19"/>
      <c r="H2123" s="19"/>
      <c r="I2123" s="19"/>
      <c r="J2123" s="19"/>
      <c r="K2123" s="19"/>
      <c r="L2123" s="19"/>
      <c r="M2123" s="19"/>
    </row>
    <row r="2124" spans="1:13" ht="15">
      <c r="A2124" s="619"/>
      <c r="B2124" s="19"/>
      <c r="C2124" s="19"/>
      <c r="D2124" s="19"/>
      <c r="E2124" s="19"/>
      <c r="F2124" s="19"/>
      <c r="G2124" s="19"/>
      <c r="H2124" s="19"/>
      <c r="I2124" s="19"/>
      <c r="J2124" s="19"/>
      <c r="K2124" s="19"/>
      <c r="L2124" s="19"/>
      <c r="M2124" s="19"/>
    </row>
    <row r="2125" spans="1:13" ht="15">
      <c r="A2125" s="619"/>
      <c r="B2125" s="19"/>
      <c r="C2125" s="19"/>
      <c r="D2125" s="19"/>
      <c r="E2125" s="19"/>
      <c r="F2125" s="19"/>
      <c r="G2125" s="19"/>
      <c r="H2125" s="19"/>
      <c r="I2125" s="19"/>
      <c r="J2125" s="19"/>
      <c r="K2125" s="19"/>
      <c r="L2125" s="19"/>
      <c r="M2125" s="19"/>
    </row>
    <row r="2126" spans="1:13" ht="15">
      <c r="A2126" s="619"/>
      <c r="B2126" s="19"/>
      <c r="C2126" s="19"/>
      <c r="D2126" s="19"/>
      <c r="E2126" s="19"/>
      <c r="F2126" s="19"/>
      <c r="G2126" s="19"/>
      <c r="H2126" s="19"/>
      <c r="I2126" s="19"/>
      <c r="J2126" s="19"/>
      <c r="K2126" s="19"/>
      <c r="L2126" s="19"/>
      <c r="M2126" s="19"/>
    </row>
    <row r="2127" spans="1:13" ht="15">
      <c r="A2127" s="619"/>
      <c r="B2127" s="19"/>
      <c r="C2127" s="19"/>
      <c r="D2127" s="19"/>
      <c r="E2127" s="19"/>
      <c r="F2127" s="19"/>
      <c r="G2127" s="19"/>
      <c r="H2127" s="19"/>
      <c r="I2127" s="19"/>
      <c r="J2127" s="19"/>
      <c r="K2127" s="19"/>
      <c r="L2127" s="19"/>
      <c r="M2127" s="19"/>
    </row>
    <row r="2128" spans="1:13" ht="15">
      <c r="A2128" s="619"/>
      <c r="B2128" s="19"/>
      <c r="C2128" s="19"/>
      <c r="D2128" s="19"/>
      <c r="E2128" s="19"/>
      <c r="F2128" s="19"/>
      <c r="G2128" s="19"/>
      <c r="H2128" s="19"/>
      <c r="I2128" s="19"/>
      <c r="J2128" s="19"/>
      <c r="K2128" s="19"/>
      <c r="L2128" s="19"/>
      <c r="M2128" s="19"/>
    </row>
    <row r="2129" spans="1:13" ht="15">
      <c r="A2129" s="619"/>
      <c r="B2129" s="19"/>
      <c r="C2129" s="19"/>
      <c r="D2129" s="19"/>
      <c r="E2129" s="19"/>
      <c r="F2129" s="19"/>
      <c r="G2129" s="19"/>
      <c r="H2129" s="19"/>
      <c r="I2129" s="19"/>
      <c r="J2129" s="19"/>
      <c r="K2129" s="19"/>
      <c r="L2129" s="19"/>
      <c r="M2129" s="19"/>
    </row>
    <row r="2130" spans="1:13" ht="15">
      <c r="A2130" s="619"/>
      <c r="B2130" s="19"/>
      <c r="C2130" s="19"/>
      <c r="D2130" s="19"/>
      <c r="E2130" s="19"/>
      <c r="F2130" s="19"/>
      <c r="G2130" s="19"/>
      <c r="H2130" s="19"/>
      <c r="I2130" s="19"/>
      <c r="J2130" s="19"/>
      <c r="K2130" s="19"/>
      <c r="L2130" s="19"/>
      <c r="M2130" s="19"/>
    </row>
    <row r="2131" spans="1:13" ht="15">
      <c r="A2131" s="619"/>
      <c r="B2131" s="19"/>
      <c r="C2131" s="19"/>
      <c r="D2131" s="19"/>
      <c r="E2131" s="19"/>
      <c r="F2131" s="19"/>
      <c r="G2131" s="19"/>
      <c r="H2131" s="19"/>
      <c r="I2131" s="19"/>
      <c r="J2131" s="19"/>
      <c r="K2131" s="19"/>
      <c r="L2131" s="19"/>
      <c r="M2131" s="19"/>
    </row>
    <row r="2132" spans="1:13" ht="15">
      <c r="A2132" s="619"/>
      <c r="B2132" s="19"/>
      <c r="C2132" s="19"/>
      <c r="D2132" s="19"/>
      <c r="E2132" s="19"/>
      <c r="F2132" s="19"/>
      <c r="G2132" s="19"/>
      <c r="H2132" s="19"/>
      <c r="I2132" s="19"/>
      <c r="J2132" s="19"/>
      <c r="K2132" s="19"/>
      <c r="L2132" s="19"/>
      <c r="M2132" s="19"/>
    </row>
    <row r="2133" spans="1:13" ht="15">
      <c r="A2133" s="619"/>
      <c r="B2133" s="19"/>
      <c r="C2133" s="19"/>
      <c r="D2133" s="19"/>
      <c r="E2133" s="19"/>
      <c r="F2133" s="19"/>
      <c r="G2133" s="19"/>
      <c r="H2133" s="19"/>
      <c r="I2133" s="19"/>
      <c r="J2133" s="19"/>
      <c r="K2133" s="19"/>
      <c r="L2133" s="19"/>
      <c r="M2133" s="19"/>
    </row>
    <row r="2134" spans="1:13" ht="15">
      <c r="A2134" s="619"/>
      <c r="B2134" s="19"/>
      <c r="C2134" s="19"/>
      <c r="D2134" s="19"/>
      <c r="E2134" s="19"/>
      <c r="F2134" s="19"/>
      <c r="G2134" s="19"/>
      <c r="H2134" s="19"/>
      <c r="I2134" s="19"/>
      <c r="J2134" s="19"/>
      <c r="K2134" s="19"/>
      <c r="L2134" s="19"/>
      <c r="M2134" s="19"/>
    </row>
    <row r="2135" spans="1:13" ht="15">
      <c r="A2135" s="619"/>
      <c r="B2135" s="19"/>
      <c r="C2135" s="19"/>
      <c r="D2135" s="19"/>
      <c r="E2135" s="19"/>
      <c r="F2135" s="19"/>
      <c r="G2135" s="19"/>
      <c r="H2135" s="19"/>
      <c r="I2135" s="19"/>
      <c r="J2135" s="19"/>
      <c r="K2135" s="19"/>
      <c r="L2135" s="19"/>
      <c r="M2135" s="19"/>
    </row>
    <row r="2136" spans="1:13" ht="15">
      <c r="A2136" s="619"/>
      <c r="B2136" s="19"/>
      <c r="C2136" s="19"/>
      <c r="D2136" s="19"/>
      <c r="E2136" s="19"/>
      <c r="F2136" s="19"/>
      <c r="G2136" s="19"/>
      <c r="H2136" s="19"/>
      <c r="I2136" s="19"/>
      <c r="J2136" s="19"/>
      <c r="K2136" s="19"/>
      <c r="L2136" s="19"/>
      <c r="M2136" s="19"/>
    </row>
    <row r="2137" spans="1:13" ht="15">
      <c r="A2137" s="619"/>
      <c r="B2137" s="19"/>
      <c r="C2137" s="19"/>
      <c r="D2137" s="19"/>
      <c r="E2137" s="19"/>
      <c r="F2137" s="19"/>
      <c r="G2137" s="19"/>
      <c r="H2137" s="19"/>
      <c r="I2137" s="19"/>
      <c r="J2137" s="19"/>
      <c r="K2137" s="19"/>
      <c r="L2137" s="19"/>
      <c r="M2137" s="19"/>
    </row>
    <row r="2138" spans="1:13" ht="15">
      <c r="A2138" s="619"/>
      <c r="B2138" s="19"/>
      <c r="C2138" s="19"/>
      <c r="D2138" s="19"/>
      <c r="E2138" s="19"/>
      <c r="F2138" s="19"/>
      <c r="G2138" s="19"/>
      <c r="H2138" s="19"/>
      <c r="I2138" s="19"/>
      <c r="J2138" s="19"/>
      <c r="K2138" s="19"/>
      <c r="L2138" s="19"/>
      <c r="M2138" s="19"/>
    </row>
    <row r="2139" spans="1:13" ht="15">
      <c r="A2139" s="619"/>
      <c r="B2139" s="19"/>
      <c r="C2139" s="19"/>
      <c r="D2139" s="19"/>
      <c r="E2139" s="19"/>
      <c r="F2139" s="19"/>
      <c r="G2139" s="19"/>
      <c r="H2139" s="19"/>
      <c r="I2139" s="19"/>
      <c r="J2139" s="19"/>
      <c r="K2139" s="19"/>
      <c r="L2139" s="19"/>
      <c r="M2139" s="19"/>
    </row>
    <row r="2140" spans="1:13" ht="15">
      <c r="A2140" s="619"/>
      <c r="B2140" s="19"/>
      <c r="C2140" s="19"/>
      <c r="D2140" s="19"/>
      <c r="E2140" s="19"/>
      <c r="F2140" s="19"/>
      <c r="G2140" s="19"/>
      <c r="H2140" s="19"/>
      <c r="I2140" s="19"/>
      <c r="J2140" s="19"/>
      <c r="K2140" s="19"/>
      <c r="L2140" s="19"/>
      <c r="M2140" s="19"/>
    </row>
    <row r="2141" spans="1:13" ht="15">
      <c r="A2141" s="619"/>
      <c r="B2141" s="19"/>
      <c r="C2141" s="19"/>
      <c r="D2141" s="19"/>
      <c r="E2141" s="19"/>
      <c r="F2141" s="19"/>
      <c r="G2141" s="19"/>
      <c r="H2141" s="19"/>
      <c r="I2141" s="19"/>
      <c r="J2141" s="19"/>
      <c r="K2141" s="19"/>
      <c r="L2141" s="19"/>
      <c r="M2141" s="19"/>
    </row>
    <row r="2142" spans="1:13" ht="15">
      <c r="A2142" s="619"/>
      <c r="B2142" s="19"/>
      <c r="C2142" s="19"/>
      <c r="D2142" s="19"/>
      <c r="E2142" s="19"/>
      <c r="F2142" s="19"/>
      <c r="G2142" s="19"/>
      <c r="H2142" s="19"/>
      <c r="I2142" s="19"/>
      <c r="J2142" s="19"/>
      <c r="K2142" s="19"/>
      <c r="L2142" s="19"/>
      <c r="M2142" s="19"/>
    </row>
    <row r="2143" spans="1:13" ht="15">
      <c r="A2143" s="619"/>
      <c r="B2143" s="19"/>
      <c r="C2143" s="19"/>
      <c r="D2143" s="19"/>
      <c r="E2143" s="19"/>
      <c r="F2143" s="19"/>
      <c r="G2143" s="19"/>
      <c r="H2143" s="19"/>
      <c r="I2143" s="19"/>
      <c r="J2143" s="19"/>
      <c r="K2143" s="19"/>
      <c r="L2143" s="19"/>
      <c r="M2143" s="19"/>
    </row>
    <row r="2144" spans="1:13" ht="15">
      <c r="A2144" s="619"/>
      <c r="B2144" s="19"/>
      <c r="C2144" s="19"/>
      <c r="D2144" s="19"/>
      <c r="E2144" s="19"/>
      <c r="F2144" s="19"/>
      <c r="G2144" s="19"/>
      <c r="H2144" s="19"/>
      <c r="I2144" s="19"/>
      <c r="J2144" s="19"/>
      <c r="K2144" s="19"/>
      <c r="L2144" s="19"/>
      <c r="M2144" s="19"/>
    </row>
    <row r="2145" spans="1:13" ht="15">
      <c r="A2145" s="619"/>
      <c r="B2145" s="19"/>
      <c r="C2145" s="19"/>
      <c r="D2145" s="19"/>
      <c r="E2145" s="19"/>
      <c r="F2145" s="19"/>
      <c r="G2145" s="19"/>
      <c r="H2145" s="19"/>
      <c r="I2145" s="19"/>
      <c r="J2145" s="19"/>
      <c r="K2145" s="19"/>
      <c r="L2145" s="19"/>
      <c r="M2145" s="19"/>
    </row>
    <row r="2146" spans="1:13" ht="15">
      <c r="A2146" s="619"/>
      <c r="B2146" s="19"/>
      <c r="C2146" s="19"/>
      <c r="D2146" s="19"/>
      <c r="E2146" s="19"/>
      <c r="F2146" s="19"/>
      <c r="G2146" s="19"/>
      <c r="H2146" s="19"/>
      <c r="I2146" s="19"/>
      <c r="J2146" s="19"/>
      <c r="K2146" s="19"/>
      <c r="L2146" s="19"/>
      <c r="M2146" s="19"/>
    </row>
    <row r="2147" spans="1:13" ht="15">
      <c r="A2147" s="619"/>
      <c r="B2147" s="19"/>
      <c r="C2147" s="19"/>
      <c r="D2147" s="19"/>
      <c r="E2147" s="19"/>
      <c r="F2147" s="19"/>
      <c r="G2147" s="19"/>
      <c r="H2147" s="19"/>
      <c r="I2147" s="19"/>
      <c r="J2147" s="19"/>
      <c r="K2147" s="19"/>
      <c r="L2147" s="19"/>
      <c r="M2147" s="19"/>
    </row>
    <row r="2148" spans="1:13" ht="15">
      <c r="A2148" s="619"/>
      <c r="B2148" s="19"/>
      <c r="C2148" s="19"/>
      <c r="D2148" s="19"/>
      <c r="E2148" s="19"/>
      <c r="F2148" s="19"/>
      <c r="G2148" s="19"/>
      <c r="H2148" s="19"/>
      <c r="I2148" s="19"/>
      <c r="J2148" s="19"/>
      <c r="K2148" s="19"/>
      <c r="L2148" s="19"/>
      <c r="M2148" s="19"/>
    </row>
    <row r="2149" spans="1:13" ht="15">
      <c r="A2149" s="619"/>
      <c r="B2149" s="19"/>
      <c r="C2149" s="19"/>
      <c r="D2149" s="19"/>
      <c r="E2149" s="19"/>
      <c r="F2149" s="19"/>
      <c r="G2149" s="19"/>
      <c r="H2149" s="19"/>
      <c r="I2149" s="19"/>
      <c r="J2149" s="19"/>
      <c r="K2149" s="19"/>
      <c r="L2149" s="19"/>
      <c r="M2149" s="19"/>
    </row>
    <row r="2150" spans="1:13" ht="15">
      <c r="A2150" s="619"/>
      <c r="B2150" s="19"/>
      <c r="C2150" s="19"/>
      <c r="D2150" s="19"/>
      <c r="E2150" s="19"/>
      <c r="F2150" s="19"/>
      <c r="G2150" s="19"/>
      <c r="H2150" s="19"/>
      <c r="I2150" s="19"/>
      <c r="J2150" s="19"/>
      <c r="K2150" s="19"/>
      <c r="L2150" s="19"/>
      <c r="M2150" s="19"/>
    </row>
    <row r="2151" spans="1:13" ht="15">
      <c r="A2151" s="619"/>
      <c r="B2151" s="19"/>
      <c r="C2151" s="19"/>
      <c r="D2151" s="19"/>
      <c r="E2151" s="19"/>
      <c r="F2151" s="19"/>
      <c r="G2151" s="19"/>
      <c r="H2151" s="19"/>
      <c r="I2151" s="19"/>
      <c r="J2151" s="19"/>
      <c r="K2151" s="19"/>
      <c r="L2151" s="19"/>
      <c r="M2151" s="19"/>
    </row>
    <row r="2152" spans="1:13" ht="15">
      <c r="A2152" s="619"/>
      <c r="B2152" s="19"/>
      <c r="C2152" s="19"/>
      <c r="D2152" s="19"/>
      <c r="E2152" s="19"/>
      <c r="F2152" s="19"/>
      <c r="G2152" s="19"/>
      <c r="H2152" s="19"/>
      <c r="I2152" s="19"/>
      <c r="J2152" s="19"/>
      <c r="K2152" s="19"/>
      <c r="L2152" s="19"/>
      <c r="M2152" s="19"/>
    </row>
    <row r="2153" spans="1:13" ht="15">
      <c r="A2153" s="619"/>
      <c r="B2153" s="19"/>
      <c r="C2153" s="19"/>
      <c r="D2153" s="19"/>
      <c r="E2153" s="19"/>
      <c r="F2153" s="19"/>
      <c r="G2153" s="19"/>
      <c r="H2153" s="19"/>
      <c r="I2153" s="19"/>
      <c r="J2153" s="19"/>
      <c r="K2153" s="19"/>
      <c r="L2153" s="19"/>
      <c r="M2153" s="19"/>
    </row>
    <row r="2154" spans="1:13" ht="15">
      <c r="A2154" s="619"/>
      <c r="B2154" s="19"/>
      <c r="C2154" s="19"/>
      <c r="D2154" s="19"/>
      <c r="E2154" s="19"/>
      <c r="F2154" s="19"/>
      <c r="G2154" s="19"/>
      <c r="H2154" s="19"/>
      <c r="I2154" s="19"/>
      <c r="J2154" s="19"/>
      <c r="K2154" s="19"/>
      <c r="L2154" s="19"/>
      <c r="M2154" s="19"/>
    </row>
    <row r="2155" spans="1:13" ht="15">
      <c r="A2155" s="619"/>
      <c r="B2155" s="19"/>
      <c r="C2155" s="19"/>
      <c r="D2155" s="19"/>
      <c r="E2155" s="19"/>
      <c r="F2155" s="19"/>
      <c r="G2155" s="19"/>
      <c r="H2155" s="19"/>
      <c r="I2155" s="19"/>
      <c r="J2155" s="19"/>
      <c r="K2155" s="19"/>
      <c r="L2155" s="19"/>
      <c r="M2155" s="19"/>
    </row>
    <row r="2156" spans="1:13" ht="15">
      <c r="A2156" s="619"/>
      <c r="B2156" s="19"/>
      <c r="C2156" s="19"/>
      <c r="D2156" s="19"/>
      <c r="E2156" s="19"/>
      <c r="F2156" s="19"/>
      <c r="G2156" s="19"/>
      <c r="H2156" s="19"/>
      <c r="I2156" s="19"/>
      <c r="J2156" s="19"/>
      <c r="K2156" s="19"/>
      <c r="L2156" s="19"/>
      <c r="M2156" s="19"/>
    </row>
    <row r="2157" spans="1:13" ht="15">
      <c r="A2157" s="619"/>
      <c r="B2157" s="19"/>
      <c r="C2157" s="19"/>
      <c r="D2157" s="19"/>
      <c r="E2157" s="19"/>
      <c r="F2157" s="19"/>
      <c r="G2157" s="19"/>
      <c r="H2157" s="19"/>
      <c r="I2157" s="19"/>
      <c r="J2157" s="19"/>
      <c r="K2157" s="19"/>
      <c r="L2157" s="19"/>
      <c r="M2157" s="19"/>
    </row>
    <row r="2158" spans="1:13" ht="15">
      <c r="A2158" s="619"/>
      <c r="B2158" s="19"/>
      <c r="C2158" s="19"/>
      <c r="D2158" s="19"/>
      <c r="E2158" s="19"/>
      <c r="F2158" s="19"/>
      <c r="G2158" s="19"/>
      <c r="H2158" s="19"/>
      <c r="I2158" s="19"/>
      <c r="J2158" s="19"/>
      <c r="K2158" s="19"/>
      <c r="L2158" s="19"/>
      <c r="M2158" s="19"/>
    </row>
    <row r="2159" spans="1:13" ht="15">
      <c r="A2159" s="619"/>
      <c r="B2159" s="19"/>
      <c r="C2159" s="19"/>
      <c r="D2159" s="19"/>
      <c r="E2159" s="19"/>
      <c r="F2159" s="19"/>
      <c r="G2159" s="19"/>
      <c r="H2159" s="19"/>
      <c r="I2159" s="19"/>
      <c r="J2159" s="19"/>
      <c r="K2159" s="19"/>
      <c r="L2159" s="19"/>
      <c r="M2159" s="19"/>
    </row>
    <row r="2160" spans="1:13" ht="15">
      <c r="A2160" s="619"/>
      <c r="B2160" s="19"/>
      <c r="C2160" s="19"/>
      <c r="D2160" s="19"/>
      <c r="E2160" s="19"/>
      <c r="F2160" s="19"/>
      <c r="G2160" s="19"/>
      <c r="H2160" s="19"/>
      <c r="I2160" s="19"/>
      <c r="J2160" s="19"/>
      <c r="K2160" s="19"/>
      <c r="L2160" s="19"/>
      <c r="M2160" s="19"/>
    </row>
    <row r="2161" spans="1:13" ht="15">
      <c r="A2161" s="619"/>
      <c r="B2161" s="19"/>
      <c r="C2161" s="19"/>
      <c r="D2161" s="19"/>
      <c r="E2161" s="19"/>
      <c r="F2161" s="19"/>
      <c r="G2161" s="19"/>
      <c r="H2161" s="19"/>
      <c r="I2161" s="19"/>
      <c r="J2161" s="19"/>
      <c r="K2161" s="19"/>
      <c r="L2161" s="19"/>
      <c r="M2161" s="19"/>
    </row>
    <row r="2162" spans="1:13" ht="15">
      <c r="A2162" s="619"/>
      <c r="B2162" s="19"/>
      <c r="C2162" s="19"/>
      <c r="D2162" s="19"/>
      <c r="E2162" s="19"/>
      <c r="F2162" s="19"/>
      <c r="G2162" s="19"/>
      <c r="H2162" s="19"/>
      <c r="I2162" s="19"/>
      <c r="J2162" s="19"/>
      <c r="K2162" s="19"/>
      <c r="L2162" s="19"/>
      <c r="M2162" s="19"/>
    </row>
    <row r="2163" spans="1:13" ht="15">
      <c r="A2163" s="619"/>
      <c r="B2163" s="19"/>
      <c r="C2163" s="19"/>
      <c r="D2163" s="19"/>
      <c r="E2163" s="19"/>
      <c r="F2163" s="19"/>
      <c r="G2163" s="19"/>
      <c r="H2163" s="19"/>
      <c r="I2163" s="19"/>
      <c r="J2163" s="19"/>
      <c r="K2163" s="19"/>
      <c r="L2163" s="19"/>
      <c r="M2163" s="19"/>
    </row>
    <row r="2164" spans="1:13" ht="15">
      <c r="A2164" s="619"/>
      <c r="B2164" s="19"/>
      <c r="C2164" s="19"/>
      <c r="D2164" s="19"/>
      <c r="E2164" s="19"/>
      <c r="F2164" s="19"/>
      <c r="G2164" s="19"/>
      <c r="H2164" s="19"/>
      <c r="I2164" s="19"/>
      <c r="J2164" s="19"/>
      <c r="K2164" s="19"/>
      <c r="L2164" s="19"/>
      <c r="M2164" s="19"/>
    </row>
    <row r="2165" spans="1:13" ht="15">
      <c r="A2165" s="619"/>
      <c r="B2165" s="19"/>
      <c r="C2165" s="19"/>
      <c r="D2165" s="19"/>
      <c r="E2165" s="19"/>
      <c r="F2165" s="19"/>
      <c r="G2165" s="19"/>
      <c r="H2165" s="19"/>
      <c r="I2165" s="19"/>
      <c r="J2165" s="19"/>
      <c r="K2165" s="19"/>
      <c r="L2165" s="19"/>
      <c r="M2165" s="19"/>
    </row>
    <row r="2166" spans="1:13" ht="15">
      <c r="A2166" s="619"/>
      <c r="B2166" s="19"/>
      <c r="C2166" s="19"/>
      <c r="D2166" s="19"/>
      <c r="E2166" s="19"/>
      <c r="F2166" s="19"/>
      <c r="G2166" s="19"/>
      <c r="H2166" s="19"/>
      <c r="I2166" s="19"/>
      <c r="J2166" s="19"/>
      <c r="K2166" s="19"/>
      <c r="L2166" s="19"/>
      <c r="M2166" s="19"/>
    </row>
    <row r="2167" spans="1:13" ht="15">
      <c r="A2167" s="619"/>
      <c r="B2167" s="19"/>
      <c r="C2167" s="19"/>
      <c r="D2167" s="19"/>
      <c r="E2167" s="19"/>
      <c r="F2167" s="19"/>
      <c r="G2167" s="19"/>
      <c r="H2167" s="19"/>
      <c r="I2167" s="19"/>
      <c r="J2167" s="19"/>
      <c r="K2167" s="19"/>
      <c r="L2167" s="19"/>
      <c r="M2167" s="19"/>
    </row>
    <row r="2168" spans="1:13" ht="15">
      <c r="A2168" s="619"/>
      <c r="B2168" s="19"/>
      <c r="C2168" s="19"/>
      <c r="D2168" s="19"/>
      <c r="E2168" s="19"/>
      <c r="F2168" s="19"/>
      <c r="G2168" s="19"/>
      <c r="H2168" s="19"/>
      <c r="I2168" s="19"/>
      <c r="J2168" s="19"/>
      <c r="K2168" s="19"/>
      <c r="L2168" s="19"/>
      <c r="M2168" s="19"/>
    </row>
    <row r="2169" spans="1:13" ht="15">
      <c r="A2169" s="619"/>
      <c r="B2169" s="19"/>
      <c r="C2169" s="19"/>
      <c r="D2169" s="19"/>
      <c r="E2169" s="19"/>
      <c r="F2169" s="19"/>
      <c r="G2169" s="19"/>
      <c r="H2169" s="19"/>
      <c r="I2169" s="19"/>
      <c r="J2169" s="19"/>
      <c r="K2169" s="19"/>
      <c r="L2169" s="19"/>
      <c r="M2169" s="19"/>
    </row>
    <row r="2170" spans="1:13" ht="15">
      <c r="A2170" s="619"/>
      <c r="B2170" s="19"/>
      <c r="C2170" s="19"/>
      <c r="D2170" s="19"/>
      <c r="E2170" s="19"/>
      <c r="F2170" s="19"/>
      <c r="G2170" s="19"/>
      <c r="H2170" s="19"/>
      <c r="I2170" s="19"/>
      <c r="J2170" s="19"/>
      <c r="K2170" s="19"/>
      <c r="L2170" s="19"/>
      <c r="M2170" s="19"/>
    </row>
    <row r="2171" spans="1:13" ht="15">
      <c r="A2171" s="619"/>
      <c r="B2171" s="19"/>
      <c r="C2171" s="19"/>
      <c r="D2171" s="19"/>
      <c r="E2171" s="19"/>
      <c r="F2171" s="19"/>
      <c r="G2171" s="19"/>
      <c r="H2171" s="19"/>
      <c r="I2171" s="19"/>
      <c r="J2171" s="19"/>
      <c r="K2171" s="19"/>
      <c r="L2171" s="19"/>
      <c r="M2171" s="19"/>
    </row>
    <row r="2172" spans="1:13" ht="15">
      <c r="A2172" s="619"/>
      <c r="B2172" s="19"/>
      <c r="C2172" s="19"/>
      <c r="D2172" s="19"/>
      <c r="E2172" s="19"/>
      <c r="F2172" s="19"/>
      <c r="G2172" s="19"/>
      <c r="H2172" s="19"/>
      <c r="I2172" s="19"/>
      <c r="J2172" s="19"/>
      <c r="K2172" s="19"/>
      <c r="L2172" s="19"/>
      <c r="M2172" s="19"/>
    </row>
    <row r="2173" spans="1:13" ht="15">
      <c r="A2173" s="619"/>
      <c r="B2173" s="19"/>
      <c r="C2173" s="19"/>
      <c r="D2173" s="19"/>
      <c r="E2173" s="19"/>
      <c r="F2173" s="19"/>
      <c r="G2173" s="19"/>
      <c r="H2173" s="19"/>
      <c r="I2173" s="19"/>
      <c r="J2173" s="19"/>
      <c r="K2173" s="19"/>
      <c r="L2173" s="19"/>
      <c r="M2173" s="19"/>
    </row>
    <row r="2174" spans="1:13" ht="15">
      <c r="A2174" s="619"/>
      <c r="B2174" s="19"/>
      <c r="C2174" s="19"/>
      <c r="D2174" s="19"/>
      <c r="E2174" s="19"/>
      <c r="F2174" s="19"/>
      <c r="G2174" s="19"/>
      <c r="H2174" s="19"/>
      <c r="I2174" s="19"/>
      <c r="J2174" s="19"/>
      <c r="K2174" s="19"/>
      <c r="L2174" s="19"/>
      <c r="M2174" s="19"/>
    </row>
    <row r="2175" spans="1:13" ht="15">
      <c r="A2175" s="619"/>
      <c r="B2175" s="19"/>
      <c r="C2175" s="19"/>
      <c r="D2175" s="19"/>
      <c r="E2175" s="19"/>
      <c r="F2175" s="19"/>
      <c r="G2175" s="19"/>
      <c r="H2175" s="19"/>
      <c r="I2175" s="19"/>
      <c r="J2175" s="19"/>
      <c r="K2175" s="19"/>
      <c r="L2175" s="19"/>
      <c r="M2175" s="19"/>
    </row>
    <row r="2176" spans="1:13" ht="15">
      <c r="A2176" s="619"/>
      <c r="B2176" s="19"/>
      <c r="C2176" s="19"/>
      <c r="D2176" s="19"/>
      <c r="E2176" s="19"/>
      <c r="F2176" s="19"/>
      <c r="G2176" s="19"/>
      <c r="H2176" s="19"/>
      <c r="I2176" s="19"/>
      <c r="J2176" s="19"/>
      <c r="K2176" s="19"/>
      <c r="L2176" s="19"/>
      <c r="M2176" s="19"/>
    </row>
    <row r="2177" spans="1:13" ht="15">
      <c r="A2177" s="619"/>
      <c r="B2177" s="19"/>
      <c r="C2177" s="19"/>
      <c r="D2177" s="19"/>
      <c r="E2177" s="19"/>
      <c r="F2177" s="19"/>
      <c r="G2177" s="19"/>
      <c r="H2177" s="19"/>
      <c r="I2177" s="19"/>
      <c r="J2177" s="19"/>
      <c r="K2177" s="19"/>
      <c r="L2177" s="19"/>
      <c r="M2177" s="19"/>
    </row>
    <row r="2178" spans="1:13" ht="15">
      <c r="A2178" s="619"/>
      <c r="B2178" s="19"/>
      <c r="C2178" s="19"/>
      <c r="D2178" s="19"/>
      <c r="E2178" s="19"/>
      <c r="F2178" s="19"/>
      <c r="G2178" s="19"/>
      <c r="H2178" s="19"/>
      <c r="I2178" s="19"/>
      <c r="J2178" s="19"/>
      <c r="K2178" s="19"/>
      <c r="L2178" s="19"/>
      <c r="M2178" s="19"/>
    </row>
    <row r="2179" spans="1:13" ht="15">
      <c r="A2179" s="619"/>
      <c r="B2179" s="19"/>
      <c r="C2179" s="19"/>
      <c r="D2179" s="19"/>
      <c r="E2179" s="19"/>
      <c r="F2179" s="19"/>
      <c r="G2179" s="19"/>
      <c r="H2179" s="19"/>
      <c r="I2179" s="19"/>
      <c r="J2179" s="19"/>
      <c r="K2179" s="19"/>
      <c r="L2179" s="19"/>
      <c r="M2179" s="19"/>
    </row>
    <row r="2180" spans="1:13" ht="15">
      <c r="A2180" s="619"/>
      <c r="B2180" s="19"/>
      <c r="C2180" s="19"/>
      <c r="D2180" s="19"/>
      <c r="E2180" s="19"/>
      <c r="F2180" s="19"/>
      <c r="G2180" s="19"/>
      <c r="H2180" s="19"/>
      <c r="I2180" s="19"/>
      <c r="J2180" s="19"/>
      <c r="K2180" s="19"/>
      <c r="L2180" s="19"/>
      <c r="M2180" s="19"/>
    </row>
    <row r="2181" spans="1:13" ht="15">
      <c r="A2181" s="619"/>
      <c r="B2181" s="19"/>
      <c r="C2181" s="19"/>
      <c r="D2181" s="19"/>
      <c r="E2181" s="19"/>
      <c r="F2181" s="19"/>
      <c r="G2181" s="19"/>
      <c r="H2181" s="19"/>
      <c r="I2181" s="19"/>
      <c r="J2181" s="19"/>
      <c r="K2181" s="19"/>
      <c r="L2181" s="19"/>
      <c r="M2181" s="19"/>
    </row>
    <row r="2182" spans="1:13" ht="15">
      <c r="A2182" s="619"/>
      <c r="B2182" s="19"/>
      <c r="C2182" s="19"/>
      <c r="D2182" s="19"/>
      <c r="E2182" s="19"/>
      <c r="F2182" s="19"/>
      <c r="G2182" s="19"/>
      <c r="H2182" s="19"/>
      <c r="I2182" s="19"/>
      <c r="J2182" s="19"/>
      <c r="K2182" s="19"/>
      <c r="L2182" s="19"/>
      <c r="M2182" s="19"/>
    </row>
    <row r="2183" spans="1:13" ht="15">
      <c r="A2183" s="619"/>
      <c r="B2183" s="19"/>
      <c r="C2183" s="19"/>
      <c r="D2183" s="19"/>
      <c r="E2183" s="19"/>
      <c r="F2183" s="19"/>
      <c r="G2183" s="19"/>
      <c r="H2183" s="19"/>
      <c r="I2183" s="19"/>
      <c r="J2183" s="19"/>
      <c r="K2183" s="19"/>
      <c r="L2183" s="19"/>
      <c r="M2183" s="19"/>
    </row>
    <row r="2184" spans="1:13" ht="15">
      <c r="A2184" s="619"/>
      <c r="B2184" s="19"/>
      <c r="C2184" s="19"/>
      <c r="D2184" s="19"/>
      <c r="E2184" s="19"/>
      <c r="F2184" s="19"/>
      <c r="G2184" s="19"/>
      <c r="H2184" s="19"/>
      <c r="I2184" s="19"/>
      <c r="J2184" s="19"/>
      <c r="K2184" s="19"/>
      <c r="L2184" s="19"/>
      <c r="M2184" s="19"/>
    </row>
    <row r="2185" spans="1:13" ht="15">
      <c r="A2185" s="619"/>
      <c r="B2185" s="19"/>
      <c r="C2185" s="19"/>
      <c r="D2185" s="19"/>
      <c r="E2185" s="19"/>
      <c r="F2185" s="19"/>
      <c r="G2185" s="19"/>
      <c r="H2185" s="19"/>
      <c r="I2185" s="19"/>
      <c r="J2185" s="19"/>
      <c r="K2185" s="19"/>
      <c r="L2185" s="19"/>
      <c r="M2185" s="19"/>
    </row>
    <row r="2186" spans="1:13" ht="15">
      <c r="A2186" s="619"/>
      <c r="B2186" s="19"/>
      <c r="C2186" s="19"/>
      <c r="D2186" s="19"/>
      <c r="E2186" s="19"/>
      <c r="F2186" s="19"/>
      <c r="G2186" s="19"/>
      <c r="H2186" s="19"/>
      <c r="I2186" s="19"/>
      <c r="J2186" s="19"/>
      <c r="K2186" s="19"/>
      <c r="L2186" s="19"/>
      <c r="M2186" s="19"/>
    </row>
    <row r="2187" spans="1:13" ht="15">
      <c r="A2187" s="619"/>
      <c r="B2187" s="19"/>
      <c r="C2187" s="19"/>
      <c r="D2187" s="19"/>
      <c r="E2187" s="19"/>
      <c r="F2187" s="19"/>
      <c r="G2187" s="19"/>
      <c r="H2187" s="19"/>
      <c r="I2187" s="19"/>
      <c r="J2187" s="19"/>
      <c r="K2187" s="19"/>
      <c r="L2187" s="19"/>
      <c r="M2187" s="19"/>
    </row>
    <row r="2188" spans="1:13" ht="15">
      <c r="A2188" s="619"/>
      <c r="B2188" s="19"/>
      <c r="C2188" s="19"/>
      <c r="D2188" s="19"/>
      <c r="E2188" s="19"/>
      <c r="F2188" s="19"/>
      <c r="G2188" s="19"/>
      <c r="H2188" s="19"/>
      <c r="I2188" s="19"/>
      <c r="J2188" s="19"/>
      <c r="K2188" s="19"/>
      <c r="L2188" s="19"/>
      <c r="M2188" s="19"/>
    </row>
    <row r="2189" spans="1:13" ht="15">
      <c r="A2189" s="619"/>
      <c r="B2189" s="19"/>
      <c r="C2189" s="19"/>
      <c r="D2189" s="19"/>
      <c r="E2189" s="19"/>
      <c r="F2189" s="19"/>
      <c r="G2189" s="19"/>
      <c r="H2189" s="19"/>
      <c r="I2189" s="19"/>
      <c r="J2189" s="19"/>
      <c r="K2189" s="19"/>
      <c r="L2189" s="19"/>
      <c r="M2189" s="19"/>
    </row>
    <row r="2190" spans="1:13" ht="15">
      <c r="A2190" s="619"/>
      <c r="B2190" s="19"/>
      <c r="C2190" s="19"/>
      <c r="D2190" s="19"/>
      <c r="E2190" s="19"/>
      <c r="F2190" s="19"/>
      <c r="G2190" s="19"/>
      <c r="H2190" s="19"/>
      <c r="I2190" s="19"/>
      <c r="J2190" s="19"/>
      <c r="K2190" s="19"/>
      <c r="L2190" s="19"/>
      <c r="M2190" s="19"/>
    </row>
    <row r="2191" spans="1:13" ht="15">
      <c r="A2191" s="619"/>
      <c r="B2191" s="19"/>
      <c r="C2191" s="19"/>
      <c r="D2191" s="19"/>
      <c r="E2191" s="19"/>
      <c r="F2191" s="19"/>
      <c r="G2191" s="19"/>
      <c r="H2191" s="19"/>
      <c r="I2191" s="19"/>
      <c r="J2191" s="19"/>
      <c r="K2191" s="19"/>
      <c r="L2191" s="19"/>
      <c r="M2191" s="19"/>
    </row>
    <row r="2192" spans="1:13" ht="15">
      <c r="A2192" s="619"/>
      <c r="B2192" s="19"/>
      <c r="C2192" s="19"/>
      <c r="D2192" s="19"/>
      <c r="E2192" s="19"/>
      <c r="F2192" s="19"/>
      <c r="G2192" s="19"/>
      <c r="H2192" s="19"/>
      <c r="I2192" s="19"/>
      <c r="J2192" s="19"/>
      <c r="K2192" s="19"/>
      <c r="L2192" s="19"/>
      <c r="M2192" s="19"/>
    </row>
    <row r="2193" spans="1:13" ht="15">
      <c r="A2193" s="619"/>
      <c r="B2193" s="19"/>
      <c r="C2193" s="19"/>
      <c r="D2193" s="19"/>
      <c r="E2193" s="19"/>
      <c r="F2193" s="19"/>
      <c r="G2193" s="19"/>
      <c r="H2193" s="19"/>
      <c r="I2193" s="19"/>
      <c r="J2193" s="19"/>
      <c r="K2193" s="19"/>
      <c r="L2193" s="19"/>
      <c r="M2193" s="19"/>
    </row>
    <row r="2194" spans="1:13" ht="15">
      <c r="A2194" s="619"/>
      <c r="B2194" s="19"/>
      <c r="C2194" s="19"/>
      <c r="D2194" s="19"/>
      <c r="E2194" s="19"/>
      <c r="F2194" s="19"/>
      <c r="G2194" s="19"/>
      <c r="H2194" s="19"/>
      <c r="I2194" s="19"/>
      <c r="J2194" s="19"/>
      <c r="K2194" s="19"/>
      <c r="L2194" s="19"/>
      <c r="M2194" s="19"/>
    </row>
    <row r="2195" spans="1:13" ht="15">
      <c r="A2195" s="619"/>
      <c r="B2195" s="19"/>
      <c r="C2195" s="19"/>
      <c r="D2195" s="19"/>
      <c r="E2195" s="19"/>
      <c r="F2195" s="19"/>
      <c r="G2195" s="19"/>
      <c r="H2195" s="19"/>
      <c r="I2195" s="19"/>
      <c r="J2195" s="19"/>
      <c r="K2195" s="19"/>
      <c r="L2195" s="19"/>
      <c r="M2195" s="19"/>
    </row>
    <row r="2196" spans="1:13" ht="15">
      <c r="A2196" s="619"/>
      <c r="B2196" s="19"/>
      <c r="C2196" s="19"/>
      <c r="D2196" s="19"/>
      <c r="E2196" s="19"/>
      <c r="F2196" s="19"/>
      <c r="G2196" s="19"/>
      <c r="H2196" s="19"/>
      <c r="I2196" s="19"/>
      <c r="J2196" s="19"/>
      <c r="K2196" s="19"/>
      <c r="L2196" s="19"/>
      <c r="M2196" s="19"/>
    </row>
    <row r="2197" spans="1:13" ht="15">
      <c r="A2197" s="619"/>
      <c r="B2197" s="19"/>
      <c r="C2197" s="19"/>
      <c r="D2197" s="19"/>
      <c r="E2197" s="19"/>
      <c r="F2197" s="19"/>
      <c r="G2197" s="19"/>
      <c r="H2197" s="19"/>
      <c r="I2197" s="19"/>
      <c r="J2197" s="19"/>
      <c r="K2197" s="19"/>
      <c r="L2197" s="19"/>
      <c r="M2197" s="19"/>
    </row>
    <row r="2198" spans="1:13" ht="15">
      <c r="A2198" s="619"/>
      <c r="B2198" s="19"/>
      <c r="C2198" s="19"/>
      <c r="D2198" s="19"/>
      <c r="E2198" s="19"/>
      <c r="F2198" s="19"/>
      <c r="G2198" s="19"/>
      <c r="H2198" s="19"/>
      <c r="I2198" s="19"/>
      <c r="J2198" s="19"/>
      <c r="K2198" s="19"/>
      <c r="L2198" s="19"/>
      <c r="M2198" s="19"/>
    </row>
    <row r="2199" spans="1:13" ht="15">
      <c r="A2199" s="619"/>
      <c r="B2199" s="19"/>
      <c r="C2199" s="19"/>
      <c r="D2199" s="19"/>
      <c r="E2199" s="19"/>
      <c r="F2199" s="19"/>
      <c r="G2199" s="19"/>
      <c r="H2199" s="19"/>
      <c r="I2199" s="19"/>
      <c r="J2199" s="19"/>
      <c r="K2199" s="19"/>
      <c r="L2199" s="19"/>
      <c r="M2199" s="19"/>
    </row>
    <row r="2200" spans="1:13" ht="15">
      <c r="A2200" s="619"/>
      <c r="B2200" s="19"/>
      <c r="C2200" s="19"/>
      <c r="D2200" s="19"/>
      <c r="E2200" s="19"/>
      <c r="F2200" s="19"/>
      <c r="G2200" s="19"/>
      <c r="H2200" s="19"/>
      <c r="I2200" s="19"/>
      <c r="J2200" s="19"/>
      <c r="K2200" s="19"/>
      <c r="L2200" s="19"/>
      <c r="M2200" s="19"/>
    </row>
    <row r="2201" spans="1:13" ht="15">
      <c r="A2201" s="619"/>
      <c r="B2201" s="19"/>
      <c r="C2201" s="19"/>
      <c r="D2201" s="19"/>
      <c r="E2201" s="19"/>
      <c r="F2201" s="19"/>
      <c r="G2201" s="19"/>
      <c r="H2201" s="19"/>
      <c r="I2201" s="19"/>
      <c r="J2201" s="19"/>
      <c r="K2201" s="19"/>
      <c r="L2201" s="19"/>
      <c r="M2201" s="19"/>
    </row>
    <row r="2202" spans="1:13" ht="15">
      <c r="A2202" s="619"/>
      <c r="B2202" s="19"/>
      <c r="C2202" s="19"/>
      <c r="D2202" s="19"/>
      <c r="E2202" s="19"/>
      <c r="F2202" s="19"/>
      <c r="G2202" s="19"/>
      <c r="H2202" s="19"/>
      <c r="I2202" s="19"/>
      <c r="J2202" s="19"/>
      <c r="K2202" s="19"/>
      <c r="L2202" s="19"/>
      <c r="M2202" s="19"/>
    </row>
    <row r="2203" spans="1:13" ht="15">
      <c r="A2203" s="619"/>
      <c r="B2203" s="19"/>
      <c r="C2203" s="19"/>
      <c r="D2203" s="19"/>
      <c r="E2203" s="19"/>
      <c r="F2203" s="19"/>
      <c r="G2203" s="19"/>
      <c r="H2203" s="19"/>
      <c r="I2203" s="19"/>
      <c r="J2203" s="19"/>
      <c r="K2203" s="19"/>
      <c r="L2203" s="19"/>
      <c r="M2203" s="19"/>
    </row>
    <row r="2204" spans="1:13" ht="15">
      <c r="A2204" s="619"/>
      <c r="B2204" s="19"/>
      <c r="C2204" s="19"/>
      <c r="D2204" s="19"/>
      <c r="E2204" s="19"/>
      <c r="F2204" s="19"/>
      <c r="G2204" s="19"/>
      <c r="H2204" s="19"/>
      <c r="I2204" s="19"/>
      <c r="J2204" s="19"/>
      <c r="K2204" s="19"/>
      <c r="L2204" s="19"/>
      <c r="M2204" s="19"/>
    </row>
    <row r="2205" spans="1:13" ht="15">
      <c r="A2205" s="619"/>
      <c r="B2205" s="19"/>
      <c r="C2205" s="19"/>
      <c r="D2205" s="19"/>
      <c r="E2205" s="19"/>
      <c r="F2205" s="19"/>
      <c r="G2205" s="19"/>
      <c r="H2205" s="19"/>
      <c r="I2205" s="19"/>
      <c r="J2205" s="19"/>
      <c r="K2205" s="19"/>
      <c r="L2205" s="19"/>
      <c r="M2205" s="19"/>
    </row>
    <row r="2206" spans="1:13" ht="15">
      <c r="A2206" s="619"/>
      <c r="B2206" s="19"/>
      <c r="C2206" s="19"/>
      <c r="D2206" s="19"/>
      <c r="E2206" s="19"/>
      <c r="F2206" s="19"/>
      <c r="G2206" s="19"/>
      <c r="H2206" s="19"/>
      <c r="I2206" s="19"/>
      <c r="J2206" s="19"/>
      <c r="K2206" s="19"/>
      <c r="L2206" s="19"/>
      <c r="M2206" s="19"/>
    </row>
    <row r="2207" spans="1:13" ht="15">
      <c r="A2207" s="619"/>
      <c r="B2207" s="19"/>
      <c r="C2207" s="19"/>
      <c r="D2207" s="19"/>
      <c r="E2207" s="19"/>
      <c r="F2207" s="19"/>
      <c r="G2207" s="19"/>
      <c r="H2207" s="19"/>
      <c r="I2207" s="19"/>
      <c r="J2207" s="19"/>
      <c r="K2207" s="19"/>
      <c r="L2207" s="19"/>
      <c r="M2207" s="19"/>
    </row>
    <row r="2208" spans="1:13" ht="15">
      <c r="A2208" s="619"/>
      <c r="B2208" s="19"/>
      <c r="C2208" s="19"/>
      <c r="D2208" s="19"/>
      <c r="E2208" s="19"/>
      <c r="F2208" s="19"/>
      <c r="G2208" s="19"/>
      <c r="H2208" s="19"/>
      <c r="I2208" s="19"/>
      <c r="J2208" s="19"/>
      <c r="K2208" s="19"/>
      <c r="L2208" s="19"/>
      <c r="M2208" s="19"/>
    </row>
    <row r="2209" spans="1:13" ht="15">
      <c r="A2209" s="619"/>
      <c r="B2209" s="19"/>
      <c r="C2209" s="19"/>
      <c r="D2209" s="19"/>
      <c r="E2209" s="19"/>
      <c r="F2209" s="19"/>
      <c r="G2209" s="19"/>
      <c r="H2209" s="19"/>
      <c r="I2209" s="19"/>
      <c r="J2209" s="19"/>
      <c r="K2209" s="19"/>
      <c r="L2209" s="19"/>
      <c r="M2209" s="19"/>
    </row>
    <row r="2210" spans="1:13" ht="15">
      <c r="A2210" s="619"/>
      <c r="B2210" s="19"/>
      <c r="C2210" s="19"/>
      <c r="D2210" s="19"/>
      <c r="E2210" s="19"/>
      <c r="F2210" s="19"/>
      <c r="G2210" s="19"/>
      <c r="H2210" s="19"/>
      <c r="I2210" s="19"/>
      <c r="J2210" s="19"/>
      <c r="K2210" s="19"/>
      <c r="L2210" s="19"/>
      <c r="M2210" s="19"/>
    </row>
    <row r="2211" spans="1:13" ht="15">
      <c r="A2211" s="619"/>
      <c r="B2211" s="19"/>
      <c r="C2211" s="19"/>
      <c r="D2211" s="19"/>
      <c r="E2211" s="19"/>
      <c r="F2211" s="19"/>
      <c r="G2211" s="19"/>
      <c r="H2211" s="19"/>
      <c r="I2211" s="19"/>
      <c r="J2211" s="19"/>
      <c r="K2211" s="19"/>
      <c r="L2211" s="19"/>
      <c r="M2211" s="19"/>
    </row>
    <row r="2212" spans="1:13" ht="15">
      <c r="A2212" s="619"/>
      <c r="B2212" s="19"/>
      <c r="C2212" s="19"/>
      <c r="D2212" s="19"/>
      <c r="E2212" s="19"/>
      <c r="F2212" s="19"/>
      <c r="G2212" s="19"/>
      <c r="H2212" s="19"/>
      <c r="I2212" s="19"/>
      <c r="J2212" s="19"/>
      <c r="K2212" s="19"/>
      <c r="L2212" s="19"/>
      <c r="M2212" s="19"/>
    </row>
    <row r="2213" spans="1:13" ht="15">
      <c r="A2213" s="619"/>
      <c r="B2213" s="19"/>
      <c r="C2213" s="19"/>
      <c r="D2213" s="19"/>
      <c r="E2213" s="19"/>
      <c r="F2213" s="19"/>
      <c r="G2213" s="19"/>
      <c r="H2213" s="19"/>
      <c r="I2213" s="19"/>
      <c r="J2213" s="19"/>
      <c r="K2213" s="19"/>
      <c r="L2213" s="19"/>
      <c r="M2213" s="19"/>
    </row>
    <row r="2214" spans="1:13" ht="15">
      <c r="A2214" s="619"/>
      <c r="B2214" s="19"/>
      <c r="C2214" s="19"/>
      <c r="D2214" s="19"/>
      <c r="E2214" s="19"/>
      <c r="F2214" s="19"/>
      <c r="G2214" s="19"/>
      <c r="H2214" s="19"/>
      <c r="I2214" s="19"/>
      <c r="J2214" s="19"/>
      <c r="K2214" s="19"/>
      <c r="L2214" s="19"/>
      <c r="M2214" s="19"/>
    </row>
    <row r="2215" spans="1:13" ht="15">
      <c r="A2215" s="619"/>
      <c r="B2215" s="19"/>
      <c r="C2215" s="19"/>
      <c r="D2215" s="19"/>
      <c r="E2215" s="19"/>
      <c r="F2215" s="19"/>
      <c r="G2215" s="19"/>
      <c r="H2215" s="19"/>
      <c r="I2215" s="19"/>
      <c r="J2215" s="19"/>
      <c r="K2215" s="19"/>
      <c r="L2215" s="19"/>
      <c r="M2215" s="19"/>
    </row>
    <row r="2216" spans="1:13" ht="15">
      <c r="A2216" s="619"/>
      <c r="B2216" s="19"/>
      <c r="C2216" s="19"/>
      <c r="D2216" s="19"/>
      <c r="E2216" s="19"/>
      <c r="F2216" s="19"/>
      <c r="G2216" s="19"/>
      <c r="H2216" s="19"/>
      <c r="I2216" s="19"/>
      <c r="J2216" s="19"/>
      <c r="K2216" s="19"/>
      <c r="L2216" s="19"/>
      <c r="M2216" s="19"/>
    </row>
    <row r="2217" spans="1:13" ht="15">
      <c r="A2217" s="619"/>
      <c r="B2217" s="19"/>
      <c r="C2217" s="19"/>
      <c r="D2217" s="19"/>
      <c r="E2217" s="19"/>
      <c r="F2217" s="19"/>
      <c r="G2217" s="19"/>
      <c r="H2217" s="19"/>
      <c r="I2217" s="19"/>
      <c r="J2217" s="19"/>
      <c r="K2217" s="19"/>
      <c r="L2217" s="19"/>
      <c r="M2217" s="19"/>
    </row>
    <row r="2218" spans="1:13" ht="15">
      <c r="A2218" s="619"/>
      <c r="B2218" s="19"/>
      <c r="C2218" s="19"/>
      <c r="D2218" s="19"/>
      <c r="E2218" s="19"/>
      <c r="F2218" s="19"/>
      <c r="G2218" s="19"/>
      <c r="H2218" s="19"/>
      <c r="I2218" s="19"/>
      <c r="J2218" s="19"/>
      <c r="K2218" s="19"/>
      <c r="L2218" s="19"/>
      <c r="M2218" s="19"/>
    </row>
    <row r="2219" spans="1:13" ht="15">
      <c r="A2219" s="619"/>
      <c r="B2219" s="19"/>
      <c r="C2219" s="19"/>
      <c r="D2219" s="19"/>
      <c r="E2219" s="19"/>
      <c r="F2219" s="19"/>
      <c r="G2219" s="19"/>
      <c r="H2219" s="19"/>
      <c r="I2219" s="19"/>
      <c r="J2219" s="19"/>
      <c r="K2219" s="19"/>
      <c r="L2219" s="19"/>
      <c r="M2219" s="19"/>
    </row>
    <row r="2220" spans="1:13" ht="15">
      <c r="A2220" s="619"/>
      <c r="B2220" s="19"/>
      <c r="C2220" s="19"/>
      <c r="D2220" s="19"/>
      <c r="E2220" s="19"/>
      <c r="F2220" s="19"/>
      <c r="G2220" s="19"/>
      <c r="H2220" s="19"/>
      <c r="I2220" s="19"/>
      <c r="J2220" s="19"/>
      <c r="K2220" s="19"/>
      <c r="L2220" s="19"/>
      <c r="M2220" s="19"/>
    </row>
    <row r="2221" spans="1:13" ht="15">
      <c r="A2221" s="619"/>
      <c r="B2221" s="19"/>
      <c r="C2221" s="19"/>
      <c r="D2221" s="19"/>
      <c r="E2221" s="19"/>
      <c r="F2221" s="19"/>
      <c r="G2221" s="19"/>
      <c r="H2221" s="19"/>
      <c r="I2221" s="19"/>
      <c r="J2221" s="19"/>
      <c r="K2221" s="19"/>
      <c r="L2221" s="19"/>
      <c r="M2221" s="19"/>
    </row>
    <row r="2222" spans="1:13" ht="15">
      <c r="A2222" s="619"/>
      <c r="B2222" s="19"/>
      <c r="C2222" s="19"/>
      <c r="D2222" s="19"/>
      <c r="E2222" s="19"/>
      <c r="F2222" s="19"/>
      <c r="G2222" s="19"/>
      <c r="H2222" s="19"/>
      <c r="I2222" s="19"/>
      <c r="J2222" s="19"/>
      <c r="K2222" s="19"/>
      <c r="L2222" s="19"/>
      <c r="M2222" s="19"/>
    </row>
    <row r="2223" spans="1:13" ht="15">
      <c r="A2223" s="619"/>
      <c r="B2223" s="19"/>
      <c r="C2223" s="19"/>
      <c r="D2223" s="19"/>
      <c r="E2223" s="19"/>
      <c r="F2223" s="19"/>
      <c r="G2223" s="19"/>
      <c r="H2223" s="19"/>
      <c r="I2223" s="19"/>
      <c r="J2223" s="19"/>
      <c r="K2223" s="19"/>
      <c r="L2223" s="19"/>
      <c r="M2223" s="19"/>
    </row>
    <row r="2224" spans="1:13" ht="15">
      <c r="A2224" s="619"/>
      <c r="B2224" s="19"/>
      <c r="C2224" s="19"/>
      <c r="D2224" s="19"/>
      <c r="E2224" s="19"/>
      <c r="F2224" s="19"/>
      <c r="G2224" s="19"/>
      <c r="H2224" s="19"/>
      <c r="I2224" s="19"/>
      <c r="J2224" s="19"/>
      <c r="K2224" s="19"/>
      <c r="L2224" s="19"/>
      <c r="M2224" s="19"/>
    </row>
    <row r="2225" spans="1:13" ht="15">
      <c r="A2225" s="619"/>
      <c r="B2225" s="19"/>
      <c r="C2225" s="19"/>
      <c r="D2225" s="19"/>
      <c r="E2225" s="19"/>
      <c r="F2225" s="19"/>
      <c r="G2225" s="19"/>
      <c r="H2225" s="19"/>
      <c r="I2225" s="19"/>
      <c r="J2225" s="19"/>
      <c r="K2225" s="19"/>
      <c r="L2225" s="19"/>
      <c r="M2225" s="19"/>
    </row>
    <row r="2226" spans="1:13" ht="15">
      <c r="A2226" s="619"/>
      <c r="B2226" s="19"/>
      <c r="C2226" s="19"/>
      <c r="D2226" s="19"/>
      <c r="E2226" s="19"/>
      <c r="F2226" s="19"/>
      <c r="G2226" s="19"/>
      <c r="H2226" s="19"/>
      <c r="I2226" s="19"/>
      <c r="J2226" s="19"/>
      <c r="K2226" s="19"/>
      <c r="L2226" s="19"/>
      <c r="M2226" s="19"/>
    </row>
    <row r="2227" spans="1:13" ht="15">
      <c r="A2227" s="619"/>
      <c r="B2227" s="19"/>
      <c r="C2227" s="19"/>
      <c r="D2227" s="19"/>
      <c r="E2227" s="19"/>
      <c r="F2227" s="19"/>
      <c r="G2227" s="19"/>
      <c r="H2227" s="19"/>
      <c r="I2227" s="19"/>
      <c r="J2227" s="19"/>
      <c r="K2227" s="19"/>
      <c r="L2227" s="19"/>
      <c r="M2227" s="19"/>
    </row>
    <row r="2228" spans="1:13" ht="15">
      <c r="A2228" s="619"/>
      <c r="B2228" s="19"/>
      <c r="C2228" s="19"/>
      <c r="D2228" s="19"/>
      <c r="E2228" s="19"/>
      <c r="F2228" s="19"/>
      <c r="G2228" s="19"/>
      <c r="H2228" s="19"/>
      <c r="I2228" s="19"/>
      <c r="J2228" s="19"/>
      <c r="K2228" s="19"/>
      <c r="L2228" s="19"/>
      <c r="M2228" s="19"/>
    </row>
    <row r="2229" spans="1:13" ht="15">
      <c r="A2229" s="619"/>
      <c r="B2229" s="19"/>
      <c r="C2229" s="19"/>
      <c r="D2229" s="19"/>
      <c r="E2229" s="19"/>
      <c r="F2229" s="19"/>
      <c r="G2229" s="19"/>
      <c r="H2229" s="19"/>
      <c r="I2229" s="19"/>
      <c r="J2229" s="19"/>
      <c r="K2229" s="19"/>
      <c r="L2229" s="19"/>
      <c r="M2229" s="19"/>
    </row>
    <row r="2230" spans="1:13" ht="15">
      <c r="A2230" s="619"/>
      <c r="B2230" s="19"/>
      <c r="C2230" s="19"/>
      <c r="D2230" s="19"/>
      <c r="E2230" s="19"/>
      <c r="F2230" s="19"/>
      <c r="G2230" s="19"/>
      <c r="H2230" s="19"/>
      <c r="I2230" s="19"/>
      <c r="J2230" s="19"/>
      <c r="K2230" s="19"/>
      <c r="L2230" s="19"/>
      <c r="M2230" s="19"/>
    </row>
    <row r="2231" spans="1:13" ht="15">
      <c r="A2231" s="619"/>
      <c r="B2231" s="19"/>
      <c r="C2231" s="19"/>
      <c r="D2231" s="19"/>
      <c r="E2231" s="19"/>
      <c r="F2231" s="19"/>
      <c r="G2231" s="19"/>
      <c r="H2231" s="19"/>
      <c r="I2231" s="19"/>
      <c r="J2231" s="19"/>
      <c r="K2231" s="19"/>
      <c r="L2231" s="19"/>
      <c r="M2231" s="19"/>
    </row>
    <row r="2232" spans="1:13" ht="15">
      <c r="A2232" s="619"/>
      <c r="B2232" s="19"/>
      <c r="C2232" s="19"/>
      <c r="D2232" s="19"/>
      <c r="E2232" s="19"/>
      <c r="F2232" s="19"/>
      <c r="G2232" s="19"/>
      <c r="H2232" s="19"/>
      <c r="I2232" s="19"/>
      <c r="J2232" s="19"/>
      <c r="K2232" s="19"/>
      <c r="L2232" s="19"/>
      <c r="M2232" s="19"/>
    </row>
    <row r="2233" spans="1:13" ht="15">
      <c r="A2233" s="619"/>
      <c r="B2233" s="19"/>
      <c r="C2233" s="19"/>
      <c r="D2233" s="19"/>
      <c r="E2233" s="19"/>
      <c r="F2233" s="19"/>
      <c r="G2233" s="19"/>
      <c r="H2233" s="19"/>
      <c r="I2233" s="19"/>
      <c r="J2233" s="19"/>
      <c r="K2233" s="19"/>
      <c r="L2233" s="19"/>
      <c r="M2233" s="19"/>
    </row>
    <row r="2234" spans="1:13" ht="15">
      <c r="A2234" s="619"/>
      <c r="B2234" s="19"/>
      <c r="C2234" s="19"/>
      <c r="D2234" s="19"/>
      <c r="E2234" s="19"/>
      <c r="F2234" s="19"/>
      <c r="G2234" s="19"/>
      <c r="H2234" s="19"/>
      <c r="I2234" s="19"/>
      <c r="J2234" s="19"/>
      <c r="K2234" s="19"/>
      <c r="L2234" s="19"/>
      <c r="M2234" s="19"/>
    </row>
    <row r="2235" spans="1:13" ht="15">
      <c r="A2235" s="619"/>
      <c r="B2235" s="19"/>
      <c r="C2235" s="19"/>
      <c r="D2235" s="19"/>
      <c r="E2235" s="19"/>
      <c r="F2235" s="19"/>
      <c r="G2235" s="19"/>
      <c r="H2235" s="19"/>
      <c r="I2235" s="19"/>
      <c r="J2235" s="19"/>
      <c r="K2235" s="19"/>
      <c r="L2235" s="19"/>
      <c r="M2235" s="19"/>
    </row>
    <row r="2236" spans="1:13" ht="15">
      <c r="A2236" s="619"/>
      <c r="B2236" s="19"/>
      <c r="C2236" s="19"/>
      <c r="D2236" s="19"/>
      <c r="E2236" s="19"/>
      <c r="F2236" s="19"/>
      <c r="G2236" s="19"/>
      <c r="H2236" s="19"/>
      <c r="I2236" s="19"/>
      <c r="J2236" s="19"/>
      <c r="K2236" s="19"/>
      <c r="L2236" s="19"/>
      <c r="M2236" s="19"/>
    </row>
    <row r="2237" spans="1:13" ht="15">
      <c r="A2237" s="619"/>
      <c r="B2237" s="19"/>
      <c r="C2237" s="19"/>
      <c r="D2237" s="19"/>
      <c r="E2237" s="19"/>
      <c r="F2237" s="19"/>
      <c r="G2237" s="19"/>
      <c r="H2237" s="19"/>
      <c r="I2237" s="19"/>
      <c r="J2237" s="19"/>
      <c r="K2237" s="19"/>
      <c r="L2237" s="19"/>
      <c r="M2237" s="19"/>
    </row>
    <row r="2238" spans="1:13" ht="15">
      <c r="A2238" s="619"/>
      <c r="B2238" s="19"/>
      <c r="C2238" s="19"/>
      <c r="D2238" s="19"/>
      <c r="E2238" s="19"/>
      <c r="F2238" s="19"/>
      <c r="G2238" s="19"/>
      <c r="H2238" s="19"/>
      <c r="I2238" s="19"/>
      <c r="J2238" s="19"/>
      <c r="K2238" s="19"/>
      <c r="L2238" s="19"/>
      <c r="M2238" s="19"/>
    </row>
    <row r="2239" spans="1:13" ht="15">
      <c r="A2239" s="619"/>
      <c r="B2239" s="19"/>
      <c r="C2239" s="19"/>
      <c r="D2239" s="19"/>
      <c r="E2239" s="19"/>
      <c r="F2239" s="19"/>
      <c r="G2239" s="19"/>
      <c r="H2239" s="19"/>
      <c r="I2239" s="19"/>
      <c r="J2239" s="19"/>
      <c r="K2239" s="19"/>
      <c r="L2239" s="19"/>
      <c r="M2239" s="19"/>
    </row>
    <row r="2240" spans="1:13" ht="15">
      <c r="A2240" s="619"/>
      <c r="B2240" s="19"/>
      <c r="C2240" s="19"/>
      <c r="D2240" s="19"/>
      <c r="E2240" s="19"/>
      <c r="F2240" s="19"/>
      <c r="G2240" s="19"/>
      <c r="H2240" s="19"/>
      <c r="I2240" s="19"/>
      <c r="J2240" s="19"/>
      <c r="K2240" s="19"/>
      <c r="L2240" s="19"/>
      <c r="M2240" s="19"/>
    </row>
    <row r="2241" spans="1:13" ht="15">
      <c r="A2241" s="619"/>
      <c r="B2241" s="19"/>
      <c r="C2241" s="19"/>
      <c r="D2241" s="19"/>
      <c r="E2241" s="19"/>
      <c r="F2241" s="19"/>
      <c r="G2241" s="19"/>
      <c r="H2241" s="19"/>
      <c r="I2241" s="19"/>
      <c r="J2241" s="19"/>
      <c r="K2241" s="19"/>
      <c r="L2241" s="19"/>
      <c r="M2241" s="19"/>
    </row>
    <row r="2242" spans="1:13" ht="15">
      <c r="A2242" s="619"/>
      <c r="B2242" s="19"/>
      <c r="C2242" s="19"/>
      <c r="D2242" s="19"/>
      <c r="E2242" s="19"/>
      <c r="F2242" s="19"/>
      <c r="G2242" s="19"/>
      <c r="H2242" s="19"/>
      <c r="I2242" s="19"/>
      <c r="J2242" s="19"/>
      <c r="K2242" s="19"/>
      <c r="L2242" s="19"/>
      <c r="M2242" s="19"/>
    </row>
    <row r="2243" spans="1:13" ht="15">
      <c r="A2243" s="619"/>
      <c r="B2243" s="19"/>
      <c r="C2243" s="19"/>
      <c r="D2243" s="19"/>
      <c r="E2243" s="19"/>
      <c r="F2243" s="19"/>
      <c r="G2243" s="19"/>
      <c r="H2243" s="19"/>
      <c r="I2243" s="19"/>
      <c r="J2243" s="19"/>
      <c r="K2243" s="19"/>
      <c r="L2243" s="19"/>
      <c r="M2243" s="19"/>
    </row>
    <row r="2244" spans="1:13" ht="15">
      <c r="A2244" s="619"/>
      <c r="B2244" s="19"/>
      <c r="C2244" s="19"/>
      <c r="D2244" s="19"/>
      <c r="E2244" s="19"/>
      <c r="F2244" s="19"/>
      <c r="G2244" s="19"/>
      <c r="H2244" s="19"/>
      <c r="I2244" s="19"/>
      <c r="J2244" s="19"/>
      <c r="K2244" s="19"/>
      <c r="L2244" s="19"/>
      <c r="M2244" s="19"/>
    </row>
    <row r="2245" spans="1:13" ht="15">
      <c r="A2245" s="619"/>
      <c r="B2245" s="19"/>
      <c r="C2245" s="19"/>
      <c r="D2245" s="19"/>
      <c r="E2245" s="19"/>
      <c r="F2245" s="19"/>
      <c r="G2245" s="19"/>
      <c r="H2245" s="19"/>
      <c r="I2245" s="19"/>
      <c r="J2245" s="19"/>
      <c r="K2245" s="19"/>
      <c r="L2245" s="19"/>
      <c r="M2245" s="19"/>
    </row>
    <row r="2246" spans="1:13" ht="15">
      <c r="A2246" s="619"/>
      <c r="B2246" s="19"/>
      <c r="C2246" s="19"/>
      <c r="D2246" s="19"/>
      <c r="E2246" s="19"/>
      <c r="F2246" s="19"/>
      <c r="G2246" s="19"/>
      <c r="H2246" s="19"/>
      <c r="I2246" s="19"/>
      <c r="J2246" s="19"/>
      <c r="K2246" s="19"/>
      <c r="L2246" s="19"/>
      <c r="M2246" s="19"/>
    </row>
    <row r="2247" spans="1:13" ht="15">
      <c r="A2247" s="619"/>
      <c r="B2247" s="19"/>
      <c r="C2247" s="19"/>
      <c r="D2247" s="19"/>
      <c r="E2247" s="19"/>
      <c r="F2247" s="19"/>
      <c r="G2247" s="19"/>
      <c r="H2247" s="19"/>
      <c r="I2247" s="19"/>
      <c r="J2247" s="19"/>
      <c r="K2247" s="19"/>
      <c r="L2247" s="19"/>
      <c r="M2247" s="19"/>
    </row>
    <row r="2248" spans="1:13" ht="15">
      <c r="A2248" s="619"/>
      <c r="B2248" s="19"/>
      <c r="C2248" s="19"/>
      <c r="D2248" s="19"/>
      <c r="E2248" s="19"/>
      <c r="F2248" s="19"/>
      <c r="G2248" s="19"/>
      <c r="H2248" s="19"/>
      <c r="I2248" s="19"/>
      <c r="J2248" s="19"/>
      <c r="K2248" s="19"/>
      <c r="L2248" s="19"/>
      <c r="M2248" s="19"/>
    </row>
    <row r="2249" spans="1:13" ht="15">
      <c r="A2249" s="619"/>
      <c r="B2249" s="19"/>
      <c r="C2249" s="19"/>
      <c r="D2249" s="19"/>
      <c r="E2249" s="19"/>
      <c r="F2249" s="19"/>
      <c r="G2249" s="19"/>
      <c r="H2249" s="19"/>
      <c r="I2249" s="19"/>
      <c r="J2249" s="19"/>
      <c r="K2249" s="19"/>
      <c r="L2249" s="19"/>
      <c r="M2249" s="19"/>
    </row>
    <row r="2250" spans="1:13" ht="15">
      <c r="A2250" s="619"/>
      <c r="B2250" s="19"/>
      <c r="C2250" s="19"/>
      <c r="D2250" s="19"/>
      <c r="E2250" s="19"/>
      <c r="F2250" s="19"/>
      <c r="G2250" s="19"/>
      <c r="H2250" s="19"/>
      <c r="I2250" s="19"/>
      <c r="J2250" s="19"/>
      <c r="K2250" s="19"/>
      <c r="L2250" s="19"/>
      <c r="M2250" s="19"/>
    </row>
    <row r="2251" spans="1:13" ht="15">
      <c r="A2251" s="619"/>
      <c r="B2251" s="19"/>
      <c r="C2251" s="19"/>
      <c r="D2251" s="19"/>
      <c r="E2251" s="19"/>
      <c r="F2251" s="19"/>
      <c r="G2251" s="19"/>
      <c r="H2251" s="19"/>
      <c r="I2251" s="19"/>
      <c r="J2251" s="19"/>
      <c r="K2251" s="19"/>
      <c r="L2251" s="19"/>
      <c r="M2251" s="19"/>
    </row>
    <row r="2252" spans="1:13" ht="15">
      <c r="A2252" s="619"/>
      <c r="B2252" s="19"/>
      <c r="C2252" s="19"/>
      <c r="D2252" s="19"/>
      <c r="E2252" s="19"/>
      <c r="F2252" s="19"/>
      <c r="G2252" s="19"/>
      <c r="H2252" s="19"/>
      <c r="I2252" s="19"/>
      <c r="J2252" s="19"/>
      <c r="K2252" s="19"/>
      <c r="L2252" s="19"/>
      <c r="M2252" s="19"/>
    </row>
    <row r="2253" spans="1:13" ht="15">
      <c r="A2253" s="619"/>
      <c r="B2253" s="19"/>
      <c r="C2253" s="19"/>
      <c r="D2253" s="19"/>
      <c r="E2253" s="19"/>
      <c r="F2253" s="19"/>
      <c r="G2253" s="19"/>
      <c r="H2253" s="19"/>
      <c r="I2253" s="19"/>
      <c r="J2253" s="19"/>
      <c r="K2253" s="19"/>
      <c r="L2253" s="19"/>
      <c r="M2253" s="19"/>
    </row>
    <row r="2254" spans="1:13" ht="15">
      <c r="A2254" s="619"/>
      <c r="B2254" s="19"/>
      <c r="C2254" s="19"/>
      <c r="D2254" s="19"/>
      <c r="E2254" s="19"/>
      <c r="F2254" s="19"/>
      <c r="G2254" s="19"/>
      <c r="H2254" s="19"/>
      <c r="I2254" s="19"/>
      <c r="J2254" s="19"/>
      <c r="K2254" s="19"/>
      <c r="L2254" s="19"/>
      <c r="M2254" s="19"/>
    </row>
    <row r="2255" spans="1:13" ht="15">
      <c r="A2255" s="619"/>
      <c r="B2255" s="19"/>
      <c r="C2255" s="19"/>
      <c r="D2255" s="19"/>
      <c r="E2255" s="19"/>
      <c r="F2255" s="19"/>
      <c r="G2255" s="19"/>
      <c r="H2255" s="19"/>
      <c r="I2255" s="19"/>
      <c r="J2255" s="19"/>
      <c r="K2255" s="19"/>
      <c r="L2255" s="19"/>
      <c r="M2255" s="19"/>
    </row>
    <row r="2256" spans="1:13" ht="15">
      <c r="A2256" s="619"/>
      <c r="B2256" s="19"/>
      <c r="C2256" s="19"/>
      <c r="D2256" s="19"/>
      <c r="E2256" s="19"/>
      <c r="F2256" s="19"/>
      <c r="G2256" s="19"/>
      <c r="H2256" s="19"/>
      <c r="I2256" s="19"/>
      <c r="J2256" s="19"/>
      <c r="K2256" s="19"/>
      <c r="L2256" s="19"/>
      <c r="M2256" s="19"/>
    </row>
    <row r="2257" spans="1:13" ht="15">
      <c r="A2257" s="619"/>
      <c r="B2257" s="19"/>
      <c r="C2257" s="19"/>
      <c r="D2257" s="19"/>
      <c r="E2257" s="19"/>
      <c r="F2257" s="19"/>
      <c r="G2257" s="19"/>
      <c r="H2257" s="19"/>
      <c r="I2257" s="19"/>
      <c r="J2257" s="19"/>
      <c r="K2257" s="19"/>
      <c r="L2257" s="19"/>
      <c r="M2257" s="19"/>
    </row>
    <row r="2258" spans="1:13" ht="15">
      <c r="A2258" s="619"/>
      <c r="B2258" s="19"/>
      <c r="C2258" s="19"/>
      <c r="D2258" s="19"/>
      <c r="E2258" s="19"/>
      <c r="F2258" s="19"/>
      <c r="G2258" s="19"/>
      <c r="H2258" s="19"/>
      <c r="I2258" s="19"/>
      <c r="J2258" s="19"/>
      <c r="K2258" s="19"/>
      <c r="L2258" s="19"/>
      <c r="M2258" s="19"/>
    </row>
    <row r="2259" spans="1:13" ht="15">
      <c r="A2259" s="619"/>
      <c r="B2259" s="19"/>
      <c r="C2259" s="19"/>
      <c r="D2259" s="19"/>
      <c r="E2259" s="19"/>
      <c r="F2259" s="19"/>
      <c r="G2259" s="19"/>
      <c r="H2259" s="19"/>
      <c r="I2259" s="19"/>
      <c r="J2259" s="19"/>
      <c r="K2259" s="19"/>
      <c r="L2259" s="19"/>
      <c r="M2259" s="19"/>
    </row>
    <row r="2260" spans="1:13" ht="15">
      <c r="A2260" s="619"/>
      <c r="B2260" s="19"/>
      <c r="C2260" s="19"/>
      <c r="D2260" s="19"/>
      <c r="E2260" s="19"/>
      <c r="F2260" s="19"/>
      <c r="G2260" s="19"/>
      <c r="H2260" s="19"/>
      <c r="I2260" s="19"/>
      <c r="J2260" s="19"/>
      <c r="K2260" s="19"/>
      <c r="L2260" s="19"/>
      <c r="M2260" s="19"/>
    </row>
    <row r="2261" spans="1:13" ht="15">
      <c r="A2261" s="619"/>
      <c r="B2261" s="19"/>
      <c r="C2261" s="19"/>
      <c r="D2261" s="19"/>
      <c r="E2261" s="19"/>
      <c r="F2261" s="19"/>
      <c r="G2261" s="19"/>
      <c r="H2261" s="19"/>
      <c r="I2261" s="19"/>
      <c r="J2261" s="19"/>
      <c r="K2261" s="19"/>
      <c r="L2261" s="19"/>
      <c r="M2261" s="19"/>
    </row>
    <row r="2262" spans="1:13" ht="15">
      <c r="A2262" s="619"/>
      <c r="B2262" s="19"/>
      <c r="C2262" s="19"/>
      <c r="D2262" s="19"/>
      <c r="E2262" s="19"/>
      <c r="F2262" s="19"/>
      <c r="G2262" s="19"/>
      <c r="H2262" s="19"/>
      <c r="I2262" s="19"/>
      <c r="J2262" s="19"/>
      <c r="K2262" s="19"/>
      <c r="L2262" s="19"/>
      <c r="M2262" s="19"/>
    </row>
    <row r="2263" spans="1:13" ht="15">
      <c r="A2263" s="619"/>
      <c r="B2263" s="19"/>
      <c r="C2263" s="19"/>
      <c r="D2263" s="19"/>
      <c r="E2263" s="19"/>
      <c r="F2263" s="19"/>
      <c r="G2263" s="19"/>
      <c r="H2263" s="19"/>
      <c r="I2263" s="19"/>
      <c r="J2263" s="19"/>
      <c r="K2263" s="19"/>
      <c r="L2263" s="19"/>
      <c r="M2263" s="19"/>
    </row>
    <row r="2264" spans="1:13" ht="15">
      <c r="A2264" s="619"/>
      <c r="B2264" s="19"/>
      <c r="C2264" s="19"/>
      <c r="D2264" s="19"/>
      <c r="E2264" s="19"/>
      <c r="F2264" s="19"/>
      <c r="G2264" s="19"/>
      <c r="H2264" s="19"/>
      <c r="I2264" s="19"/>
      <c r="J2264" s="19"/>
      <c r="K2264" s="19"/>
      <c r="L2264" s="19"/>
      <c r="M2264" s="19"/>
    </row>
    <row r="2265" spans="1:13" ht="15">
      <c r="A2265" s="619"/>
      <c r="B2265" s="19"/>
      <c r="C2265" s="19"/>
      <c r="D2265" s="19"/>
      <c r="E2265" s="19"/>
      <c r="F2265" s="19"/>
      <c r="G2265" s="19"/>
      <c r="H2265" s="19"/>
      <c r="I2265" s="19"/>
      <c r="J2265" s="19"/>
      <c r="K2265" s="19"/>
      <c r="L2265" s="19"/>
      <c r="M2265" s="19"/>
    </row>
    <row r="2266" spans="1:13" ht="15">
      <c r="A2266" s="619"/>
      <c r="B2266" s="19"/>
      <c r="C2266" s="19"/>
      <c r="D2266" s="19"/>
      <c r="E2266" s="19"/>
      <c r="F2266" s="19"/>
      <c r="G2266" s="19"/>
      <c r="H2266" s="19"/>
      <c r="I2266" s="19"/>
      <c r="J2266" s="19"/>
      <c r="K2266" s="19"/>
      <c r="L2266" s="19"/>
      <c r="M2266" s="19"/>
    </row>
    <row r="2267" spans="1:13" ht="15">
      <c r="A2267" s="619"/>
      <c r="B2267" s="19"/>
      <c r="C2267" s="19"/>
      <c r="D2267" s="19"/>
      <c r="E2267" s="19"/>
      <c r="F2267" s="19"/>
      <c r="G2267" s="19"/>
      <c r="H2267" s="19"/>
      <c r="I2267" s="19"/>
      <c r="J2267" s="19"/>
      <c r="K2267" s="19"/>
      <c r="L2267" s="19"/>
      <c r="M2267" s="19"/>
    </row>
    <row r="2268" spans="1:13" ht="15">
      <c r="A2268" s="619"/>
      <c r="B2268" s="19"/>
      <c r="C2268" s="19"/>
      <c r="D2268" s="19"/>
      <c r="E2268" s="19"/>
      <c r="F2268" s="19"/>
      <c r="G2268" s="19"/>
      <c r="H2268" s="19"/>
      <c r="I2268" s="19"/>
      <c r="J2268" s="19"/>
      <c r="K2268" s="19"/>
      <c r="L2268" s="19"/>
      <c r="M2268" s="19"/>
    </row>
    <row r="2269" spans="1:13" ht="15">
      <c r="A2269" s="619"/>
      <c r="B2269" s="19"/>
      <c r="C2269" s="19"/>
      <c r="D2269" s="19"/>
      <c r="E2269" s="19"/>
      <c r="F2269" s="19"/>
      <c r="G2269" s="19"/>
      <c r="H2269" s="19"/>
      <c r="I2269" s="19"/>
      <c r="J2269" s="19"/>
      <c r="K2269" s="19"/>
      <c r="L2269" s="19"/>
      <c r="M2269" s="19"/>
    </row>
    <row r="2270" spans="1:13" ht="15">
      <c r="A2270" s="619"/>
      <c r="B2270" s="19"/>
      <c r="C2270" s="19"/>
      <c r="D2270" s="19"/>
      <c r="E2270" s="19"/>
      <c r="F2270" s="19"/>
      <c r="G2270" s="19"/>
      <c r="H2270" s="19"/>
      <c r="I2270" s="19"/>
      <c r="J2270" s="19"/>
      <c r="K2270" s="19"/>
      <c r="L2270" s="19"/>
      <c r="M2270" s="19"/>
    </row>
    <row r="2271" spans="1:13" ht="15">
      <c r="A2271" s="619"/>
      <c r="B2271" s="19"/>
      <c r="C2271" s="19"/>
      <c r="D2271" s="19"/>
      <c r="E2271" s="19"/>
      <c r="F2271" s="19"/>
      <c r="G2271" s="19"/>
      <c r="H2271" s="19"/>
      <c r="I2271" s="19"/>
      <c r="J2271" s="19"/>
      <c r="K2271" s="19"/>
      <c r="L2271" s="19"/>
      <c r="M2271" s="19"/>
    </row>
    <row r="2272" spans="1:13" ht="15">
      <c r="A2272" s="619"/>
      <c r="B2272" s="19"/>
      <c r="C2272" s="19"/>
      <c r="D2272" s="19"/>
      <c r="E2272" s="19"/>
      <c r="F2272" s="19"/>
      <c r="G2272" s="19"/>
      <c r="H2272" s="19"/>
      <c r="I2272" s="19"/>
      <c r="J2272" s="19"/>
      <c r="K2272" s="19"/>
      <c r="L2272" s="19"/>
      <c r="M2272" s="19"/>
    </row>
    <row r="2273" spans="1:13" ht="15">
      <c r="A2273" s="619"/>
      <c r="B2273" s="19"/>
      <c r="C2273" s="19"/>
      <c r="D2273" s="19"/>
      <c r="E2273" s="19"/>
      <c r="F2273" s="19"/>
      <c r="G2273" s="19"/>
      <c r="H2273" s="19"/>
      <c r="I2273" s="19"/>
      <c r="J2273" s="19"/>
      <c r="K2273" s="19"/>
      <c r="L2273" s="19"/>
      <c r="M2273" s="19"/>
    </row>
    <row r="2274" spans="1:13" ht="15">
      <c r="A2274" s="619"/>
      <c r="B2274" s="19"/>
      <c r="C2274" s="19"/>
      <c r="D2274" s="19"/>
      <c r="E2274" s="19"/>
      <c r="F2274" s="19"/>
      <c r="G2274" s="19"/>
      <c r="H2274" s="19"/>
      <c r="I2274" s="19"/>
      <c r="J2274" s="19"/>
      <c r="K2274" s="19"/>
      <c r="L2274" s="19"/>
      <c r="M2274" s="19"/>
    </row>
    <row r="2275" spans="1:13" ht="15">
      <c r="A2275" s="619"/>
      <c r="B2275" s="19"/>
      <c r="C2275" s="19"/>
      <c r="D2275" s="19"/>
      <c r="E2275" s="19"/>
      <c r="F2275" s="19"/>
      <c r="G2275" s="19"/>
      <c r="H2275" s="19"/>
      <c r="I2275" s="19"/>
      <c r="J2275" s="19"/>
      <c r="K2275" s="19"/>
      <c r="L2275" s="19"/>
      <c r="M2275" s="19"/>
    </row>
    <row r="2276" spans="1:13" ht="15">
      <c r="A2276" s="619"/>
      <c r="B2276" s="19"/>
      <c r="C2276" s="19"/>
      <c r="D2276" s="19"/>
      <c r="E2276" s="19"/>
      <c r="F2276" s="19"/>
      <c r="G2276" s="19"/>
      <c r="H2276" s="19"/>
      <c r="I2276" s="19"/>
      <c r="J2276" s="19"/>
      <c r="K2276" s="19"/>
      <c r="L2276" s="19"/>
      <c r="M2276" s="19"/>
    </row>
    <row r="2277" spans="1:13" ht="15">
      <c r="A2277" s="619"/>
      <c r="B2277" s="19"/>
      <c r="C2277" s="19"/>
      <c r="D2277" s="19"/>
      <c r="E2277" s="19"/>
      <c r="F2277" s="19"/>
      <c r="G2277" s="19"/>
      <c r="H2277" s="19"/>
      <c r="I2277" s="19"/>
      <c r="J2277" s="19"/>
      <c r="K2277" s="19"/>
      <c r="L2277" s="19"/>
      <c r="M2277" s="19"/>
    </row>
    <row r="2278" spans="1:13" ht="15">
      <c r="A2278" s="619"/>
      <c r="B2278" s="19"/>
      <c r="C2278" s="19"/>
      <c r="D2278" s="19"/>
      <c r="E2278" s="19"/>
      <c r="F2278" s="19"/>
      <c r="G2278" s="19"/>
      <c r="H2278" s="19"/>
      <c r="I2278" s="19"/>
      <c r="J2278" s="19"/>
      <c r="K2278" s="19"/>
      <c r="L2278" s="19"/>
      <c r="M2278" s="19"/>
    </row>
    <row r="2279" spans="1:13" ht="15">
      <c r="A2279" s="619"/>
      <c r="B2279" s="19"/>
      <c r="C2279" s="19"/>
      <c r="D2279" s="19"/>
      <c r="E2279" s="19"/>
      <c r="F2279" s="19"/>
      <c r="G2279" s="19"/>
      <c r="H2279" s="19"/>
      <c r="I2279" s="19"/>
      <c r="J2279" s="19"/>
      <c r="K2279" s="19"/>
      <c r="L2279" s="19"/>
      <c r="M2279" s="19"/>
    </row>
    <row r="2280" spans="1:13" ht="15">
      <c r="A2280" s="619"/>
      <c r="B2280" s="19"/>
      <c r="C2280" s="19"/>
      <c r="D2280" s="19"/>
      <c r="E2280" s="19"/>
      <c r="F2280" s="19"/>
      <c r="G2280" s="19"/>
      <c r="H2280" s="19"/>
      <c r="I2280" s="19"/>
      <c r="J2280" s="19"/>
      <c r="K2280" s="19"/>
      <c r="L2280" s="19"/>
      <c r="M2280" s="19"/>
    </row>
    <row r="2281" spans="1:13" ht="15">
      <c r="A2281" s="619"/>
      <c r="B2281" s="19"/>
      <c r="C2281" s="19"/>
      <c r="D2281" s="19"/>
      <c r="E2281" s="19"/>
      <c r="F2281" s="19"/>
      <c r="G2281" s="19"/>
      <c r="H2281" s="19"/>
      <c r="I2281" s="19"/>
      <c r="J2281" s="19"/>
      <c r="K2281" s="19"/>
      <c r="L2281" s="19"/>
      <c r="M2281" s="19"/>
    </row>
    <row r="2282" spans="1:13" ht="15">
      <c r="A2282" s="619"/>
      <c r="B2282" s="19"/>
      <c r="C2282" s="19"/>
      <c r="D2282" s="19"/>
      <c r="E2282" s="19"/>
      <c r="F2282" s="19"/>
      <c r="G2282" s="19"/>
      <c r="H2282" s="19"/>
      <c r="I2282" s="19"/>
      <c r="J2282" s="19"/>
      <c r="K2282" s="19"/>
      <c r="L2282" s="19"/>
      <c r="M2282" s="19"/>
    </row>
    <row r="2283" spans="1:13" ht="15">
      <c r="A2283" s="619"/>
      <c r="B2283" s="19"/>
      <c r="C2283" s="19"/>
      <c r="D2283" s="19"/>
      <c r="E2283" s="19"/>
      <c r="F2283" s="19"/>
      <c r="G2283" s="19"/>
      <c r="H2283" s="19"/>
      <c r="I2283" s="19"/>
      <c r="J2283" s="19"/>
      <c r="K2283" s="19"/>
      <c r="L2283" s="19"/>
      <c r="M2283" s="19"/>
    </row>
    <row r="2284" spans="1:13" ht="15">
      <c r="A2284" s="619"/>
      <c r="B2284" s="19"/>
      <c r="C2284" s="19"/>
      <c r="D2284" s="19"/>
      <c r="E2284" s="19"/>
      <c r="F2284" s="19"/>
      <c r="G2284" s="19"/>
      <c r="H2284" s="19"/>
      <c r="I2284" s="19"/>
      <c r="J2284" s="19"/>
      <c r="K2284" s="19"/>
      <c r="L2284" s="19"/>
      <c r="M2284" s="19"/>
    </row>
    <row r="2285" spans="1:13" ht="15">
      <c r="A2285" s="619"/>
      <c r="B2285" s="19"/>
      <c r="C2285" s="19"/>
      <c r="D2285" s="19"/>
      <c r="E2285" s="19"/>
      <c r="F2285" s="19"/>
      <c r="G2285" s="19"/>
      <c r="H2285" s="19"/>
      <c r="I2285" s="19"/>
      <c r="J2285" s="19"/>
      <c r="K2285" s="19"/>
      <c r="L2285" s="19"/>
      <c r="M2285" s="19"/>
    </row>
    <row r="2286" spans="1:13" ht="15">
      <c r="A2286" s="619"/>
      <c r="B2286" s="19"/>
      <c r="C2286" s="19"/>
      <c r="D2286" s="19"/>
      <c r="E2286" s="19"/>
      <c r="F2286" s="19"/>
      <c r="G2286" s="19"/>
      <c r="H2286" s="19"/>
      <c r="I2286" s="19"/>
      <c r="J2286" s="19"/>
      <c r="K2286" s="19"/>
      <c r="L2286" s="19"/>
      <c r="M2286" s="19"/>
    </row>
    <row r="2287" spans="1:13" ht="15">
      <c r="A2287" s="619"/>
      <c r="B2287" s="19"/>
      <c r="C2287" s="19"/>
      <c r="D2287" s="19"/>
      <c r="E2287" s="19"/>
      <c r="F2287" s="19"/>
      <c r="G2287" s="19"/>
      <c r="H2287" s="19"/>
      <c r="I2287" s="19"/>
      <c r="J2287" s="19"/>
      <c r="K2287" s="19"/>
      <c r="L2287" s="19"/>
      <c r="M2287" s="19"/>
    </row>
    <row r="2288" spans="1:13" ht="15">
      <c r="A2288" s="619"/>
      <c r="B2288" s="19"/>
      <c r="C2288" s="19"/>
      <c r="D2288" s="19"/>
      <c r="E2288" s="19"/>
      <c r="F2288" s="19"/>
      <c r="G2288" s="19"/>
      <c r="H2288" s="19"/>
      <c r="I2288" s="19"/>
      <c r="J2288" s="19"/>
      <c r="K2288" s="19"/>
      <c r="L2288" s="19"/>
      <c r="M2288" s="19"/>
    </row>
    <row r="2289" spans="1:13" ht="15">
      <c r="A2289" s="619"/>
      <c r="B2289" s="19"/>
      <c r="C2289" s="19"/>
      <c r="D2289" s="19"/>
      <c r="E2289" s="19"/>
      <c r="F2289" s="19"/>
      <c r="G2289" s="19"/>
      <c r="H2289" s="19"/>
      <c r="I2289" s="19"/>
      <c r="J2289" s="19"/>
      <c r="K2289" s="19"/>
      <c r="L2289" s="19"/>
      <c r="M2289" s="19"/>
    </row>
    <row r="2290" spans="1:13" ht="15">
      <c r="A2290" s="619"/>
      <c r="B2290" s="19"/>
      <c r="C2290" s="19"/>
      <c r="D2290" s="19"/>
      <c r="E2290" s="19"/>
      <c r="F2290" s="19"/>
      <c r="G2290" s="19"/>
      <c r="H2290" s="19"/>
      <c r="I2290" s="19"/>
      <c r="J2290" s="19"/>
      <c r="K2290" s="19"/>
      <c r="L2290" s="19"/>
      <c r="M2290" s="19"/>
    </row>
    <row r="2291" spans="1:13" ht="15">
      <c r="A2291" s="619"/>
      <c r="B2291" s="19"/>
      <c r="C2291" s="19"/>
      <c r="D2291" s="19"/>
      <c r="E2291" s="19"/>
      <c r="F2291" s="19"/>
      <c r="G2291" s="19"/>
      <c r="H2291" s="19"/>
      <c r="I2291" s="19"/>
      <c r="J2291" s="19"/>
      <c r="K2291" s="19"/>
      <c r="L2291" s="19"/>
      <c r="M2291" s="19"/>
    </row>
    <row r="2292" spans="1:13" ht="15">
      <c r="A2292" s="619"/>
      <c r="B2292" s="19"/>
      <c r="C2292" s="19"/>
      <c r="D2292" s="19"/>
      <c r="E2292" s="19"/>
      <c r="F2292" s="19"/>
      <c r="G2292" s="19"/>
      <c r="H2292" s="19"/>
      <c r="I2292" s="19"/>
      <c r="J2292" s="19"/>
      <c r="K2292" s="19"/>
      <c r="L2292" s="19"/>
      <c r="M2292" s="19"/>
    </row>
    <row r="2293" spans="1:13" ht="15">
      <c r="A2293" s="619"/>
      <c r="B2293" s="19"/>
      <c r="C2293" s="19"/>
      <c r="D2293" s="19"/>
      <c r="E2293" s="19"/>
      <c r="F2293" s="19"/>
      <c r="G2293" s="19"/>
      <c r="H2293" s="19"/>
      <c r="I2293" s="19"/>
      <c r="J2293" s="19"/>
      <c r="K2293" s="19"/>
      <c r="L2293" s="19"/>
      <c r="M2293" s="19"/>
    </row>
    <row r="2294" spans="1:13" ht="15">
      <c r="A2294" s="619"/>
      <c r="B2294" s="19"/>
      <c r="C2294" s="19"/>
      <c r="D2294" s="19"/>
      <c r="E2294" s="19"/>
      <c r="F2294" s="19"/>
      <c r="G2294" s="19"/>
      <c r="H2294" s="19"/>
      <c r="I2294" s="19"/>
      <c r="J2294" s="19"/>
      <c r="K2294" s="19"/>
      <c r="L2294" s="19"/>
      <c r="M2294" s="19"/>
    </row>
    <row r="2295" spans="1:13" ht="15">
      <c r="A2295" s="619"/>
      <c r="B2295" s="19"/>
      <c r="C2295" s="19"/>
      <c r="D2295" s="19"/>
      <c r="E2295" s="19"/>
      <c r="F2295" s="19"/>
      <c r="G2295" s="19"/>
      <c r="H2295" s="19"/>
      <c r="I2295" s="19"/>
      <c r="J2295" s="19"/>
      <c r="K2295" s="19"/>
      <c r="L2295" s="19"/>
      <c r="M2295" s="19"/>
    </row>
    <row r="2296" spans="1:13" ht="15">
      <c r="A2296" s="619"/>
      <c r="B2296" s="19"/>
      <c r="C2296" s="19"/>
      <c r="D2296" s="19"/>
      <c r="E2296" s="19"/>
      <c r="F2296" s="19"/>
      <c r="G2296" s="19"/>
      <c r="H2296" s="19"/>
      <c r="I2296" s="19"/>
      <c r="J2296" s="19"/>
      <c r="K2296" s="19"/>
      <c r="L2296" s="19"/>
      <c r="M2296" s="19"/>
    </row>
    <row r="2297" spans="1:13" ht="15">
      <c r="A2297" s="619"/>
      <c r="B2297" s="19"/>
      <c r="C2297" s="19"/>
      <c r="D2297" s="19"/>
      <c r="E2297" s="19"/>
      <c r="F2297" s="19"/>
      <c r="G2297" s="19"/>
      <c r="H2297" s="19"/>
      <c r="I2297" s="19"/>
      <c r="J2297" s="19"/>
      <c r="K2297" s="19"/>
      <c r="L2297" s="19"/>
      <c r="M2297" s="19"/>
    </row>
    <row r="2298" spans="1:13" ht="15">
      <c r="A2298" s="619"/>
      <c r="B2298" s="19"/>
      <c r="C2298" s="19"/>
      <c r="D2298" s="19"/>
      <c r="E2298" s="19"/>
      <c r="F2298" s="19"/>
      <c r="G2298" s="19"/>
      <c r="H2298" s="19"/>
      <c r="I2298" s="19"/>
      <c r="J2298" s="19"/>
      <c r="K2298" s="19"/>
      <c r="L2298" s="19"/>
      <c r="M2298" s="19"/>
    </row>
    <row r="2299" spans="1:13" ht="15">
      <c r="A2299" s="619"/>
      <c r="B2299" s="19"/>
      <c r="C2299" s="19"/>
      <c r="D2299" s="19"/>
      <c r="E2299" s="19"/>
      <c r="F2299" s="19"/>
      <c r="G2299" s="19"/>
      <c r="H2299" s="19"/>
      <c r="I2299" s="19"/>
      <c r="J2299" s="19"/>
      <c r="K2299" s="19"/>
      <c r="L2299" s="19"/>
      <c r="M2299" s="19"/>
    </row>
    <row r="2300" spans="1:13" ht="15">
      <c r="A2300" s="619"/>
      <c r="B2300" s="19"/>
      <c r="C2300" s="19"/>
      <c r="D2300" s="19"/>
      <c r="E2300" s="19"/>
      <c r="F2300" s="19"/>
      <c r="G2300" s="19"/>
      <c r="H2300" s="19"/>
      <c r="I2300" s="19"/>
      <c r="J2300" s="19"/>
      <c r="K2300" s="19"/>
      <c r="L2300" s="19"/>
      <c r="M2300" s="19"/>
    </row>
    <row r="2301" spans="1:13" ht="15">
      <c r="A2301" s="619"/>
      <c r="B2301" s="19"/>
      <c r="C2301" s="19"/>
      <c r="D2301" s="19"/>
      <c r="E2301" s="19"/>
      <c r="F2301" s="19"/>
      <c r="G2301" s="19"/>
      <c r="H2301" s="19"/>
      <c r="I2301" s="19"/>
      <c r="J2301" s="19"/>
      <c r="K2301" s="19"/>
      <c r="L2301" s="19"/>
      <c r="M2301" s="19"/>
    </row>
    <row r="2302" spans="1:13" ht="15">
      <c r="A2302" s="619"/>
      <c r="B2302" s="19"/>
      <c r="C2302" s="19"/>
      <c r="D2302" s="19"/>
      <c r="E2302" s="19"/>
      <c r="F2302" s="19"/>
      <c r="G2302" s="19"/>
      <c r="H2302" s="19"/>
      <c r="I2302" s="19"/>
      <c r="J2302" s="19"/>
      <c r="K2302" s="19"/>
      <c r="L2302" s="19"/>
      <c r="M2302" s="19"/>
    </row>
    <row r="2303" spans="1:13" ht="15">
      <c r="A2303" s="619"/>
      <c r="B2303" s="19"/>
      <c r="C2303" s="19"/>
      <c r="D2303" s="19"/>
      <c r="E2303" s="19"/>
      <c r="F2303" s="19"/>
      <c r="G2303" s="19"/>
      <c r="H2303" s="19"/>
      <c r="I2303" s="19"/>
      <c r="J2303" s="19"/>
      <c r="K2303" s="19"/>
      <c r="L2303" s="19"/>
      <c r="M2303" s="19"/>
    </row>
    <row r="2304" spans="1:13" ht="15">
      <c r="A2304" s="619"/>
      <c r="B2304" s="19"/>
      <c r="C2304" s="19"/>
      <c r="D2304" s="19"/>
      <c r="E2304" s="19"/>
      <c r="F2304" s="19"/>
      <c r="G2304" s="19"/>
      <c r="H2304" s="19"/>
      <c r="I2304" s="19"/>
      <c r="J2304" s="19"/>
      <c r="K2304" s="19"/>
      <c r="L2304" s="19"/>
      <c r="M2304" s="19"/>
    </row>
    <row r="2305" spans="1:13" ht="15">
      <c r="A2305" s="619"/>
      <c r="B2305" s="19"/>
      <c r="C2305" s="19"/>
      <c r="D2305" s="19"/>
      <c r="E2305" s="19"/>
      <c r="F2305" s="19"/>
      <c r="G2305" s="19"/>
      <c r="H2305" s="19"/>
      <c r="I2305" s="19"/>
      <c r="J2305" s="19"/>
      <c r="K2305" s="19"/>
      <c r="L2305" s="19"/>
      <c r="M2305" s="19"/>
    </row>
    <row r="2306" spans="1:13" ht="15">
      <c r="A2306" s="619"/>
      <c r="B2306" s="19"/>
      <c r="C2306" s="19"/>
      <c r="D2306" s="19"/>
      <c r="E2306" s="19"/>
      <c r="F2306" s="19"/>
      <c r="G2306" s="19"/>
      <c r="H2306" s="19"/>
      <c r="I2306" s="19"/>
      <c r="J2306" s="19"/>
      <c r="K2306" s="19"/>
      <c r="L2306" s="19"/>
      <c r="M2306" s="19"/>
    </row>
    <row r="2307" spans="1:13" ht="15">
      <c r="A2307" s="619"/>
      <c r="B2307" s="19"/>
      <c r="C2307" s="19"/>
      <c r="D2307" s="19"/>
      <c r="E2307" s="19"/>
      <c r="F2307" s="19"/>
      <c r="G2307" s="19"/>
      <c r="H2307" s="19"/>
      <c r="I2307" s="19"/>
      <c r="J2307" s="19"/>
      <c r="K2307" s="19"/>
      <c r="L2307" s="19"/>
      <c r="M2307" s="19"/>
    </row>
    <row r="2308" spans="1:13" ht="15">
      <c r="A2308" s="619"/>
      <c r="B2308" s="19"/>
      <c r="C2308" s="19"/>
      <c r="D2308" s="19"/>
      <c r="E2308" s="19"/>
      <c r="F2308" s="19"/>
      <c r="G2308" s="19"/>
      <c r="H2308" s="19"/>
      <c r="I2308" s="19"/>
      <c r="J2308" s="19"/>
      <c r="K2308" s="19"/>
      <c r="L2308" s="19"/>
      <c r="M2308" s="19"/>
    </row>
    <row r="2309" spans="1:13" ht="15">
      <c r="A2309" s="619"/>
      <c r="B2309" s="19"/>
      <c r="C2309" s="19"/>
      <c r="D2309" s="19"/>
      <c r="E2309" s="19"/>
      <c r="F2309" s="19"/>
      <c r="G2309" s="19"/>
      <c r="H2309" s="19"/>
      <c r="I2309" s="19"/>
      <c r="J2309" s="19"/>
      <c r="K2309" s="19"/>
      <c r="L2309" s="19"/>
      <c r="M2309" s="19"/>
    </row>
    <row r="2310" spans="1:13" ht="15">
      <c r="A2310" s="619"/>
      <c r="B2310" s="19"/>
      <c r="C2310" s="19"/>
      <c r="D2310" s="19"/>
      <c r="E2310" s="19"/>
      <c r="F2310" s="19"/>
      <c r="G2310" s="19"/>
      <c r="H2310" s="19"/>
      <c r="I2310" s="19"/>
      <c r="J2310" s="19"/>
      <c r="K2310" s="19"/>
      <c r="L2310" s="19"/>
      <c r="M2310" s="19"/>
    </row>
    <row r="2311" spans="1:13" ht="15">
      <c r="A2311" s="619"/>
      <c r="B2311" s="19"/>
      <c r="C2311" s="19"/>
      <c r="D2311" s="19"/>
      <c r="E2311" s="19"/>
      <c r="F2311" s="19"/>
      <c r="G2311" s="19"/>
      <c r="H2311" s="19"/>
      <c r="I2311" s="19"/>
      <c r="J2311" s="19"/>
      <c r="K2311" s="19"/>
      <c r="L2311" s="19"/>
      <c r="M2311" s="19"/>
    </row>
    <row r="2312" spans="1:13" ht="15">
      <c r="A2312" s="619"/>
      <c r="B2312" s="19"/>
      <c r="C2312" s="19"/>
      <c r="D2312" s="19"/>
      <c r="E2312" s="19"/>
      <c r="F2312" s="19"/>
      <c r="G2312" s="19"/>
      <c r="H2312" s="19"/>
      <c r="I2312" s="19"/>
      <c r="J2312" s="19"/>
      <c r="K2312" s="19"/>
      <c r="L2312" s="19"/>
      <c r="M2312" s="19"/>
    </row>
    <row r="2313" spans="1:13" ht="15">
      <c r="A2313" s="619"/>
      <c r="B2313" s="19"/>
      <c r="C2313" s="19"/>
      <c r="D2313" s="19"/>
      <c r="E2313" s="19"/>
      <c r="F2313" s="19"/>
      <c r="G2313" s="19"/>
      <c r="H2313" s="19"/>
      <c r="I2313" s="19"/>
      <c r="J2313" s="19"/>
      <c r="K2313" s="19"/>
      <c r="L2313" s="19"/>
      <c r="M2313" s="19"/>
    </row>
    <row r="2314" spans="1:13" ht="15">
      <c r="A2314" s="619"/>
      <c r="B2314" s="19"/>
      <c r="C2314" s="19"/>
      <c r="D2314" s="19"/>
      <c r="E2314" s="19"/>
      <c r="F2314" s="19"/>
      <c r="G2314" s="19"/>
      <c r="H2314" s="19"/>
      <c r="I2314" s="19"/>
      <c r="J2314" s="19"/>
      <c r="K2314" s="19"/>
      <c r="L2314" s="19"/>
      <c r="M2314" s="19"/>
    </row>
    <row r="2315" spans="1:13" ht="15">
      <c r="A2315" s="619"/>
      <c r="B2315" s="19"/>
      <c r="C2315" s="19"/>
      <c r="D2315" s="19"/>
      <c r="E2315" s="19"/>
      <c r="F2315" s="19"/>
      <c r="G2315" s="19"/>
      <c r="H2315" s="19"/>
      <c r="I2315" s="19"/>
      <c r="J2315" s="19"/>
      <c r="K2315" s="19"/>
      <c r="L2315" s="19"/>
      <c r="M2315" s="19"/>
    </row>
    <row r="2316" spans="1:13" ht="15">
      <c r="A2316" s="619"/>
      <c r="B2316" s="19"/>
      <c r="C2316" s="19"/>
      <c r="D2316" s="19"/>
      <c r="E2316" s="19"/>
      <c r="F2316" s="19"/>
      <c r="G2316" s="19"/>
      <c r="H2316" s="19"/>
      <c r="I2316" s="19"/>
      <c r="J2316" s="19"/>
      <c r="K2316" s="19"/>
      <c r="L2316" s="19"/>
      <c r="M2316" s="19"/>
    </row>
    <row r="2317" spans="1:13" ht="15">
      <c r="A2317" s="619"/>
      <c r="B2317" s="19"/>
      <c r="C2317" s="19"/>
      <c r="D2317" s="19"/>
      <c r="E2317" s="19"/>
      <c r="F2317" s="19"/>
      <c r="G2317" s="19"/>
      <c r="H2317" s="19"/>
      <c r="I2317" s="19"/>
      <c r="J2317" s="19"/>
      <c r="K2317" s="19"/>
      <c r="L2317" s="19"/>
      <c r="M2317" s="19"/>
    </row>
    <row r="2318" spans="1:13" ht="15">
      <c r="A2318" s="619"/>
      <c r="B2318" s="19"/>
      <c r="C2318" s="19"/>
      <c r="D2318" s="19"/>
      <c r="E2318" s="19"/>
      <c r="F2318" s="19"/>
      <c r="G2318" s="19"/>
      <c r="H2318" s="19"/>
      <c r="I2318" s="19"/>
      <c r="J2318" s="19"/>
      <c r="K2318" s="19"/>
      <c r="L2318" s="19"/>
      <c r="M2318" s="19"/>
    </row>
    <row r="2319" spans="1:13" ht="15">
      <c r="A2319" s="619"/>
      <c r="B2319" s="19"/>
      <c r="C2319" s="19"/>
      <c r="D2319" s="19"/>
      <c r="E2319" s="19"/>
      <c r="F2319" s="19"/>
      <c r="G2319" s="19"/>
      <c r="H2319" s="19"/>
      <c r="I2319" s="19"/>
      <c r="J2319" s="19"/>
      <c r="K2319" s="19"/>
      <c r="L2319" s="19"/>
      <c r="M2319" s="19"/>
    </row>
    <row r="2320" spans="1:13" ht="15">
      <c r="A2320" s="619"/>
      <c r="B2320" s="19"/>
      <c r="C2320" s="19"/>
      <c r="D2320" s="19"/>
      <c r="E2320" s="19"/>
      <c r="F2320" s="19"/>
      <c r="G2320" s="19"/>
      <c r="H2320" s="19"/>
      <c r="I2320" s="19"/>
      <c r="J2320" s="19"/>
      <c r="K2320" s="19"/>
      <c r="L2320" s="19"/>
      <c r="M2320" s="19"/>
    </row>
    <row r="2321" spans="1:13" ht="15">
      <c r="A2321" s="619"/>
      <c r="B2321" s="19"/>
      <c r="C2321" s="19"/>
      <c r="D2321" s="19"/>
      <c r="E2321" s="19"/>
      <c r="F2321" s="19"/>
      <c r="G2321" s="19"/>
      <c r="H2321" s="19"/>
      <c r="I2321" s="19"/>
      <c r="J2321" s="19"/>
      <c r="K2321" s="19"/>
      <c r="L2321" s="19"/>
      <c r="M2321" s="19"/>
    </row>
    <row r="2322" spans="1:13" ht="15">
      <c r="A2322" s="619"/>
      <c r="B2322" s="19"/>
      <c r="C2322" s="19"/>
      <c r="D2322" s="19"/>
      <c r="E2322" s="19"/>
      <c r="F2322" s="19"/>
      <c r="G2322" s="19"/>
      <c r="H2322" s="19"/>
      <c r="I2322" s="19"/>
      <c r="J2322" s="19"/>
      <c r="K2322" s="19"/>
      <c r="L2322" s="19"/>
      <c r="M2322" s="19"/>
    </row>
    <row r="2323" spans="1:13" ht="15">
      <c r="A2323" s="619"/>
      <c r="B2323" s="19"/>
      <c r="C2323" s="19"/>
      <c r="D2323" s="19"/>
      <c r="E2323" s="19"/>
      <c r="F2323" s="19"/>
      <c r="G2323" s="19"/>
      <c r="H2323" s="19"/>
      <c r="I2323" s="19"/>
      <c r="J2323" s="19"/>
      <c r="K2323" s="19"/>
      <c r="L2323" s="19"/>
      <c r="M2323" s="19"/>
    </row>
    <row r="2324" spans="1:13" ht="15">
      <c r="A2324" s="619"/>
      <c r="B2324" s="19"/>
      <c r="C2324" s="19"/>
      <c r="D2324" s="19"/>
      <c r="E2324" s="19"/>
      <c r="F2324" s="19"/>
      <c r="G2324" s="19"/>
      <c r="H2324" s="19"/>
      <c r="I2324" s="19"/>
      <c r="J2324" s="19"/>
      <c r="K2324" s="19"/>
      <c r="L2324" s="19"/>
      <c r="M2324" s="19"/>
    </row>
    <row r="2325" spans="1:13" ht="15">
      <c r="A2325" s="619"/>
      <c r="B2325" s="19"/>
      <c r="C2325" s="19"/>
      <c r="D2325" s="19"/>
      <c r="E2325" s="19"/>
      <c r="F2325" s="19"/>
      <c r="G2325" s="19"/>
      <c r="H2325" s="19"/>
      <c r="I2325" s="19"/>
      <c r="J2325" s="19"/>
      <c r="K2325" s="19"/>
      <c r="L2325" s="19"/>
      <c r="M2325" s="19"/>
    </row>
    <row r="2326" spans="1:13" ht="15">
      <c r="A2326" s="619"/>
      <c r="B2326" s="19"/>
      <c r="C2326" s="19"/>
      <c r="D2326" s="19"/>
      <c r="E2326" s="19"/>
      <c r="F2326" s="19"/>
      <c r="G2326" s="19"/>
      <c r="H2326" s="19"/>
      <c r="I2326" s="19"/>
      <c r="J2326" s="19"/>
      <c r="K2326" s="19"/>
      <c r="L2326" s="19"/>
      <c r="M2326" s="19"/>
    </row>
    <row r="2327" spans="1:13" ht="15">
      <c r="A2327" s="619"/>
      <c r="B2327" s="19"/>
      <c r="C2327" s="19"/>
      <c r="D2327" s="19"/>
      <c r="E2327" s="19"/>
      <c r="F2327" s="19"/>
      <c r="G2327" s="19"/>
      <c r="H2327" s="19"/>
      <c r="I2327" s="19"/>
      <c r="J2327" s="19"/>
      <c r="K2327" s="19"/>
      <c r="L2327" s="19"/>
      <c r="M2327" s="19"/>
    </row>
    <row r="2328" spans="1:13" ht="15">
      <c r="A2328" s="619"/>
      <c r="B2328" s="19"/>
      <c r="C2328" s="19"/>
      <c r="D2328" s="19"/>
      <c r="E2328" s="19"/>
      <c r="F2328" s="19"/>
      <c r="G2328" s="19"/>
      <c r="H2328" s="19"/>
      <c r="I2328" s="19"/>
      <c r="J2328" s="19"/>
      <c r="K2328" s="19"/>
      <c r="L2328" s="19"/>
      <c r="M2328" s="19"/>
    </row>
    <row r="2329" spans="1:13" ht="15">
      <c r="A2329" s="619"/>
      <c r="B2329" s="19"/>
      <c r="C2329" s="19"/>
      <c r="D2329" s="19"/>
      <c r="E2329" s="19"/>
      <c r="F2329" s="19"/>
      <c r="G2329" s="19"/>
      <c r="H2329" s="19"/>
      <c r="I2329" s="19"/>
      <c r="J2329" s="19"/>
      <c r="K2329" s="19"/>
      <c r="L2329" s="19"/>
      <c r="M2329" s="19"/>
    </row>
    <row r="2330" spans="1:13" ht="15">
      <c r="A2330" s="619"/>
      <c r="B2330" s="19"/>
      <c r="C2330" s="19"/>
      <c r="D2330" s="19"/>
      <c r="E2330" s="19"/>
      <c r="F2330" s="19"/>
      <c r="G2330" s="19"/>
      <c r="H2330" s="19"/>
      <c r="I2330" s="19"/>
      <c r="J2330" s="19"/>
      <c r="K2330" s="19"/>
      <c r="L2330" s="19"/>
      <c r="M2330" s="19"/>
    </row>
    <row r="2331" spans="1:13" ht="15">
      <c r="A2331" s="619"/>
      <c r="B2331" s="19"/>
      <c r="C2331" s="19"/>
      <c r="D2331" s="19"/>
      <c r="E2331" s="19"/>
      <c r="F2331" s="19"/>
      <c r="G2331" s="19"/>
      <c r="H2331" s="19"/>
      <c r="I2331" s="19"/>
      <c r="J2331" s="19"/>
      <c r="K2331" s="19"/>
      <c r="L2331" s="19"/>
      <c r="M2331" s="19"/>
    </row>
    <row r="2332" spans="1:13" ht="15">
      <c r="A2332" s="619"/>
      <c r="B2332" s="19"/>
      <c r="C2332" s="19"/>
      <c r="D2332" s="19"/>
      <c r="E2332" s="19"/>
      <c r="F2332" s="19"/>
      <c r="G2332" s="19"/>
      <c r="H2332" s="19"/>
      <c r="I2332" s="19"/>
      <c r="J2332" s="19"/>
      <c r="K2332" s="19"/>
      <c r="L2332" s="19"/>
      <c r="M2332" s="19"/>
    </row>
    <row r="2333" spans="1:13" ht="15">
      <c r="A2333" s="619"/>
      <c r="B2333" s="19"/>
      <c r="C2333" s="19"/>
      <c r="D2333" s="19"/>
      <c r="E2333" s="19"/>
      <c r="F2333" s="19"/>
      <c r="G2333" s="19"/>
      <c r="H2333" s="19"/>
      <c r="I2333" s="19"/>
      <c r="J2333" s="19"/>
      <c r="K2333" s="19"/>
      <c r="L2333" s="19"/>
      <c r="M2333" s="19"/>
    </row>
    <row r="2334" spans="1:13" ht="15">
      <c r="A2334" s="619"/>
      <c r="B2334" s="19"/>
      <c r="C2334" s="19"/>
      <c r="D2334" s="19"/>
      <c r="E2334" s="19"/>
      <c r="F2334" s="19"/>
      <c r="G2334" s="19"/>
      <c r="H2334" s="19"/>
      <c r="I2334" s="19"/>
      <c r="J2334" s="19"/>
      <c r="K2334" s="19"/>
      <c r="L2334" s="19"/>
      <c r="M2334" s="19"/>
    </row>
    <row r="2335" spans="1:13" ht="15">
      <c r="A2335" s="619"/>
      <c r="B2335" s="19"/>
      <c r="C2335" s="19"/>
      <c r="D2335" s="19"/>
      <c r="E2335" s="19"/>
      <c r="F2335" s="19"/>
      <c r="G2335" s="19"/>
      <c r="H2335" s="19"/>
      <c r="I2335" s="19"/>
      <c r="J2335" s="19"/>
      <c r="K2335" s="19"/>
      <c r="L2335" s="19"/>
      <c r="M2335" s="19"/>
    </row>
    <row r="2336" spans="1:13" ht="15">
      <c r="A2336" s="619"/>
      <c r="B2336" s="19"/>
      <c r="C2336" s="19"/>
      <c r="D2336" s="19"/>
      <c r="E2336" s="19"/>
      <c r="F2336" s="19"/>
      <c r="G2336" s="19"/>
      <c r="H2336" s="19"/>
      <c r="I2336" s="19"/>
      <c r="J2336" s="19"/>
      <c r="K2336" s="19"/>
      <c r="L2336" s="19"/>
      <c r="M2336" s="19"/>
    </row>
    <row r="2337" spans="1:13" ht="15">
      <c r="A2337" s="619"/>
      <c r="B2337" s="19"/>
      <c r="C2337" s="19"/>
      <c r="D2337" s="19"/>
      <c r="E2337" s="19"/>
      <c r="F2337" s="19"/>
      <c r="G2337" s="19"/>
      <c r="H2337" s="19"/>
      <c r="I2337" s="19"/>
      <c r="J2337" s="19"/>
      <c r="K2337" s="19"/>
      <c r="L2337" s="19"/>
      <c r="M2337" s="19"/>
    </row>
    <row r="2338" spans="1:13" ht="15">
      <c r="A2338" s="619"/>
      <c r="B2338" s="19"/>
      <c r="C2338" s="19"/>
      <c r="D2338" s="19"/>
      <c r="E2338" s="19"/>
      <c r="F2338" s="19"/>
      <c r="G2338" s="19"/>
      <c r="H2338" s="19"/>
      <c r="I2338" s="19"/>
      <c r="J2338" s="19"/>
      <c r="K2338" s="19"/>
      <c r="L2338" s="19"/>
      <c r="M2338" s="19"/>
    </row>
    <row r="2339" spans="1:13" ht="15">
      <c r="A2339" s="619"/>
      <c r="B2339" s="19"/>
      <c r="C2339" s="19"/>
      <c r="D2339" s="19"/>
      <c r="E2339" s="19"/>
      <c r="F2339" s="19"/>
      <c r="G2339" s="19"/>
      <c r="H2339" s="19"/>
      <c r="I2339" s="19"/>
      <c r="J2339" s="19"/>
      <c r="K2339" s="19"/>
      <c r="L2339" s="19"/>
      <c r="M2339" s="19"/>
    </row>
    <row r="2340" spans="1:13" ht="15">
      <c r="A2340" s="619"/>
      <c r="B2340" s="19"/>
      <c r="C2340" s="19"/>
      <c r="D2340" s="19"/>
      <c r="E2340" s="19"/>
      <c r="F2340" s="19"/>
      <c r="G2340" s="19"/>
      <c r="H2340" s="19"/>
      <c r="I2340" s="19"/>
      <c r="J2340" s="19"/>
      <c r="K2340" s="19"/>
      <c r="L2340" s="19"/>
      <c r="M2340" s="19"/>
    </row>
    <row r="2341" spans="1:13" ht="15">
      <c r="A2341" s="619"/>
      <c r="B2341" s="19"/>
      <c r="C2341" s="19"/>
      <c r="D2341" s="19"/>
      <c r="E2341" s="19"/>
      <c r="F2341" s="19"/>
      <c r="G2341" s="19"/>
      <c r="H2341" s="19"/>
      <c r="I2341" s="19"/>
      <c r="J2341" s="19"/>
      <c r="K2341" s="19"/>
      <c r="L2341" s="19"/>
      <c r="M2341" s="19"/>
    </row>
    <row r="2342" spans="1:13" ht="15">
      <c r="A2342" s="619"/>
      <c r="B2342" s="19"/>
      <c r="C2342" s="19"/>
      <c r="D2342" s="19"/>
      <c r="E2342" s="19"/>
      <c r="F2342" s="19"/>
      <c r="G2342" s="19"/>
      <c r="H2342" s="19"/>
      <c r="I2342" s="19"/>
      <c r="J2342" s="19"/>
      <c r="K2342" s="19"/>
      <c r="L2342" s="19"/>
      <c r="M2342" s="19"/>
    </row>
    <row r="2343" spans="1:13" ht="15">
      <c r="A2343" s="619"/>
      <c r="B2343" s="19"/>
      <c r="C2343" s="19"/>
      <c r="D2343" s="19"/>
      <c r="E2343" s="19"/>
      <c r="F2343" s="19"/>
      <c r="G2343" s="19"/>
      <c r="H2343" s="19"/>
      <c r="I2343" s="19"/>
      <c r="J2343" s="19"/>
      <c r="K2343" s="19"/>
      <c r="L2343" s="19"/>
      <c r="M2343" s="19"/>
    </row>
    <row r="2344" spans="1:13" ht="15">
      <c r="A2344" s="619"/>
      <c r="B2344" s="19"/>
      <c r="C2344" s="19"/>
      <c r="D2344" s="19"/>
      <c r="E2344" s="19"/>
      <c r="F2344" s="19"/>
      <c r="G2344" s="19"/>
      <c r="H2344" s="19"/>
      <c r="I2344" s="19"/>
      <c r="J2344" s="19"/>
      <c r="K2344" s="19"/>
      <c r="L2344" s="19"/>
      <c r="M2344" s="19"/>
    </row>
    <row r="2345" spans="1:13" ht="15">
      <c r="A2345" s="619"/>
      <c r="B2345" s="19"/>
      <c r="C2345" s="19"/>
      <c r="D2345" s="19"/>
      <c r="E2345" s="19"/>
      <c r="F2345" s="19"/>
      <c r="G2345" s="19"/>
      <c r="H2345" s="19"/>
      <c r="I2345" s="19"/>
      <c r="J2345" s="19"/>
      <c r="K2345" s="19"/>
      <c r="L2345" s="19"/>
      <c r="M2345" s="19"/>
    </row>
    <row r="2346" spans="1:13" ht="15">
      <c r="A2346" s="619"/>
      <c r="B2346" s="19"/>
      <c r="C2346" s="19"/>
      <c r="D2346" s="19"/>
      <c r="E2346" s="19"/>
      <c r="F2346" s="19"/>
      <c r="G2346" s="19"/>
      <c r="H2346" s="19"/>
      <c r="I2346" s="19"/>
      <c r="J2346" s="19"/>
      <c r="K2346" s="19"/>
      <c r="L2346" s="19"/>
      <c r="M2346" s="19"/>
    </row>
    <row r="2347" spans="1:13" ht="15">
      <c r="A2347" s="619"/>
      <c r="B2347" s="19"/>
      <c r="C2347" s="19"/>
      <c r="D2347" s="19"/>
      <c r="E2347" s="19"/>
      <c r="F2347" s="19"/>
      <c r="G2347" s="19"/>
      <c r="H2347" s="19"/>
      <c r="I2347" s="19"/>
      <c r="J2347" s="19"/>
      <c r="K2347" s="19"/>
      <c r="L2347" s="19"/>
      <c r="M2347" s="19"/>
    </row>
    <row r="2348" spans="1:13" ht="15">
      <c r="A2348" s="619"/>
      <c r="B2348" s="19"/>
      <c r="C2348" s="19"/>
      <c r="D2348" s="19"/>
      <c r="E2348" s="19"/>
      <c r="F2348" s="19"/>
      <c r="G2348" s="19"/>
      <c r="H2348" s="19"/>
      <c r="I2348" s="19"/>
      <c r="J2348" s="19"/>
      <c r="K2348" s="19"/>
      <c r="L2348" s="19"/>
      <c r="M2348" s="19"/>
    </row>
    <row r="2349" spans="1:13" ht="15">
      <c r="A2349" s="619"/>
      <c r="B2349" s="19"/>
      <c r="C2349" s="19"/>
      <c r="D2349" s="19"/>
      <c r="E2349" s="19"/>
      <c r="F2349" s="19"/>
      <c r="G2349" s="19"/>
      <c r="H2349" s="19"/>
      <c r="I2349" s="19"/>
      <c r="J2349" s="19"/>
      <c r="K2349" s="19"/>
      <c r="L2349" s="19"/>
      <c r="M2349" s="19"/>
    </row>
    <row r="2350" spans="1:13" ht="15">
      <c r="A2350" s="619"/>
      <c r="B2350" s="19"/>
      <c r="C2350" s="19"/>
      <c r="D2350" s="19"/>
      <c r="E2350" s="19"/>
      <c r="F2350" s="19"/>
      <c r="G2350" s="19"/>
      <c r="H2350" s="19"/>
      <c r="I2350" s="19"/>
      <c r="J2350" s="19"/>
      <c r="K2350" s="19"/>
      <c r="L2350" s="19"/>
      <c r="M2350" s="19"/>
    </row>
    <row r="2351" spans="1:13" ht="15">
      <c r="A2351" s="619"/>
      <c r="B2351" s="19"/>
      <c r="C2351" s="19"/>
      <c r="D2351" s="19"/>
      <c r="E2351" s="19"/>
      <c r="F2351" s="19"/>
      <c r="G2351" s="19"/>
      <c r="H2351" s="19"/>
      <c r="I2351" s="19"/>
      <c r="J2351" s="19"/>
      <c r="K2351" s="19"/>
      <c r="L2351" s="19"/>
      <c r="M2351" s="19"/>
    </row>
    <row r="2352" spans="1:13" ht="15">
      <c r="A2352" s="619"/>
      <c r="B2352" s="19"/>
      <c r="C2352" s="19"/>
      <c r="D2352" s="19"/>
      <c r="E2352" s="19"/>
      <c r="F2352" s="19"/>
      <c r="G2352" s="19"/>
      <c r="H2352" s="19"/>
      <c r="I2352" s="19"/>
      <c r="J2352" s="19"/>
      <c r="K2352" s="19"/>
      <c r="L2352" s="19"/>
      <c r="M2352" s="19"/>
    </row>
    <row r="2353" spans="1:13" ht="15">
      <c r="A2353" s="619"/>
      <c r="B2353" s="19"/>
      <c r="C2353" s="19"/>
      <c r="D2353" s="19"/>
      <c r="E2353" s="19"/>
      <c r="F2353" s="19"/>
      <c r="G2353" s="19"/>
      <c r="H2353" s="19"/>
      <c r="I2353" s="19"/>
      <c r="J2353" s="19"/>
      <c r="K2353" s="19"/>
      <c r="L2353" s="19"/>
      <c r="M2353" s="19"/>
    </row>
    <row r="2354" spans="1:13" ht="15">
      <c r="A2354" s="619"/>
      <c r="B2354" s="19"/>
      <c r="C2354" s="19"/>
      <c r="D2354" s="19"/>
      <c r="E2354" s="19"/>
      <c r="F2354" s="19"/>
      <c r="G2354" s="19"/>
      <c r="H2354" s="19"/>
      <c r="I2354" s="19"/>
      <c r="J2354" s="19"/>
      <c r="K2354" s="19"/>
      <c r="L2354" s="19"/>
      <c r="M2354" s="19"/>
    </row>
    <row r="2355" spans="1:13" ht="15">
      <c r="A2355" s="619"/>
      <c r="B2355" s="19"/>
      <c r="C2355" s="19"/>
      <c r="D2355" s="19"/>
      <c r="E2355" s="19"/>
      <c r="F2355" s="19"/>
      <c r="G2355" s="19"/>
      <c r="H2355" s="19"/>
      <c r="I2355" s="19"/>
      <c r="J2355" s="19"/>
      <c r="K2355" s="19"/>
      <c r="L2355" s="19"/>
      <c r="M2355" s="19"/>
    </row>
    <row r="2356" spans="1:13" ht="15">
      <c r="A2356" s="619"/>
      <c r="B2356" s="19"/>
      <c r="C2356" s="19"/>
      <c r="D2356" s="19"/>
      <c r="E2356" s="19"/>
      <c r="F2356" s="19"/>
      <c r="G2356" s="19"/>
      <c r="H2356" s="19"/>
      <c r="I2356" s="19"/>
      <c r="J2356" s="19"/>
      <c r="K2356" s="19"/>
      <c r="L2356" s="19"/>
      <c r="M2356" s="19"/>
    </row>
    <row r="2357" spans="1:13" ht="15">
      <c r="A2357" s="619"/>
      <c r="B2357" s="19"/>
      <c r="C2357" s="19"/>
      <c r="D2357" s="19"/>
      <c r="E2357" s="19"/>
      <c r="F2357" s="19"/>
      <c r="G2357" s="19"/>
      <c r="H2357" s="19"/>
      <c r="I2357" s="19"/>
      <c r="J2357" s="19"/>
      <c r="K2357" s="19"/>
      <c r="L2357" s="19"/>
      <c r="M2357" s="19"/>
    </row>
    <row r="2358" spans="1:13" ht="15">
      <c r="A2358" s="619"/>
      <c r="B2358" s="19"/>
      <c r="C2358" s="19"/>
      <c r="D2358" s="19"/>
      <c r="E2358" s="19"/>
      <c r="F2358" s="19"/>
      <c r="G2358" s="19"/>
      <c r="H2358" s="19"/>
      <c r="I2358" s="19"/>
      <c r="J2358" s="19"/>
      <c r="K2358" s="19"/>
      <c r="L2358" s="19"/>
      <c r="M2358" s="19"/>
    </row>
    <row r="2359" spans="1:13" ht="15">
      <c r="A2359" s="619"/>
      <c r="B2359" s="19"/>
      <c r="C2359" s="19"/>
      <c r="D2359" s="19"/>
      <c r="E2359" s="19"/>
      <c r="F2359" s="19"/>
      <c r="G2359" s="19"/>
      <c r="H2359" s="19"/>
      <c r="I2359" s="19"/>
      <c r="J2359" s="19"/>
      <c r="K2359" s="19"/>
      <c r="L2359" s="19"/>
      <c r="M2359" s="19"/>
    </row>
    <row r="2360" spans="1:13" ht="15">
      <c r="A2360" s="619"/>
      <c r="B2360" s="19"/>
      <c r="C2360" s="19"/>
      <c r="D2360" s="19"/>
      <c r="E2360" s="19"/>
      <c r="F2360" s="19"/>
      <c r="G2360" s="19"/>
      <c r="H2360" s="19"/>
      <c r="I2360" s="19"/>
      <c r="J2360" s="19"/>
      <c r="K2360" s="19"/>
      <c r="L2360" s="19"/>
      <c r="M2360" s="19"/>
    </row>
    <row r="2361" spans="1:13" ht="15">
      <c r="A2361" s="619"/>
      <c r="B2361" s="19"/>
      <c r="C2361" s="19"/>
      <c r="D2361" s="19"/>
      <c r="E2361" s="19"/>
      <c r="F2361" s="19"/>
      <c r="G2361" s="19"/>
      <c r="H2361" s="19"/>
      <c r="I2361" s="19"/>
      <c r="J2361" s="19"/>
      <c r="K2361" s="19"/>
      <c r="L2361" s="19"/>
      <c r="M2361" s="19"/>
    </row>
    <row r="2362" spans="1:13" ht="15">
      <c r="A2362" s="619"/>
      <c r="B2362" s="19"/>
      <c r="C2362" s="19"/>
      <c r="D2362" s="19"/>
      <c r="E2362" s="19"/>
      <c r="F2362" s="19"/>
      <c r="G2362" s="19"/>
      <c r="H2362" s="19"/>
      <c r="I2362" s="19"/>
      <c r="J2362" s="19"/>
      <c r="K2362" s="19"/>
      <c r="L2362" s="19"/>
      <c r="M2362" s="19"/>
    </row>
    <row r="2363" spans="1:13" ht="15">
      <c r="A2363" s="619"/>
      <c r="B2363" s="19"/>
      <c r="C2363" s="19"/>
      <c r="D2363" s="19"/>
      <c r="E2363" s="19"/>
      <c r="F2363" s="19"/>
      <c r="G2363" s="19"/>
      <c r="H2363" s="19"/>
      <c r="I2363" s="19"/>
      <c r="J2363" s="19"/>
      <c r="K2363" s="19"/>
      <c r="L2363" s="19"/>
      <c r="M2363" s="19"/>
    </row>
    <row r="2364" spans="1:13" ht="15">
      <c r="A2364" s="619"/>
      <c r="B2364" s="19"/>
      <c r="C2364" s="19"/>
      <c r="D2364" s="19"/>
      <c r="E2364" s="19"/>
      <c r="F2364" s="19"/>
      <c r="G2364" s="19"/>
      <c r="H2364" s="19"/>
      <c r="I2364" s="19"/>
      <c r="J2364" s="19"/>
      <c r="K2364" s="19"/>
      <c r="L2364" s="19"/>
      <c r="M2364" s="19"/>
    </row>
    <row r="2365" spans="1:13" ht="15">
      <c r="A2365" s="619"/>
      <c r="B2365" s="19"/>
      <c r="C2365" s="19"/>
      <c r="D2365" s="19"/>
      <c r="E2365" s="19"/>
      <c r="F2365" s="19"/>
      <c r="G2365" s="19"/>
      <c r="H2365" s="19"/>
      <c r="I2365" s="19"/>
      <c r="J2365" s="19"/>
      <c r="K2365" s="19"/>
      <c r="L2365" s="19"/>
      <c r="M2365" s="19"/>
    </row>
    <row r="2366" spans="1:13" ht="15">
      <c r="A2366" s="619"/>
      <c r="B2366" s="19"/>
      <c r="C2366" s="19"/>
      <c r="D2366" s="19"/>
      <c r="E2366" s="19"/>
      <c r="F2366" s="19"/>
      <c r="G2366" s="19"/>
      <c r="H2366" s="19"/>
      <c r="I2366" s="19"/>
      <c r="J2366" s="19"/>
      <c r="K2366" s="19"/>
      <c r="L2366" s="19"/>
      <c r="M2366" s="19"/>
    </row>
    <row r="2367" spans="1:13" ht="15">
      <c r="A2367" s="619"/>
      <c r="B2367" s="19"/>
      <c r="C2367" s="19"/>
      <c r="D2367" s="19"/>
      <c r="E2367" s="19"/>
      <c r="F2367" s="19"/>
      <c r="G2367" s="19"/>
      <c r="H2367" s="19"/>
      <c r="I2367" s="19"/>
      <c r="J2367" s="19"/>
      <c r="K2367" s="19"/>
      <c r="L2367" s="19"/>
      <c r="M2367" s="19"/>
    </row>
    <row r="2368" spans="1:13" ht="15">
      <c r="A2368" s="619"/>
      <c r="B2368" s="19"/>
      <c r="C2368" s="19"/>
      <c r="D2368" s="19"/>
      <c r="E2368" s="19"/>
      <c r="F2368" s="19"/>
      <c r="G2368" s="19"/>
      <c r="H2368" s="19"/>
      <c r="I2368" s="19"/>
      <c r="J2368" s="19"/>
      <c r="K2368" s="19"/>
      <c r="L2368" s="19"/>
      <c r="M2368" s="19"/>
    </row>
    <row r="2369" spans="1:13" ht="15">
      <c r="A2369" s="619"/>
      <c r="B2369" s="19"/>
      <c r="C2369" s="19"/>
      <c r="D2369" s="19"/>
      <c r="E2369" s="19"/>
      <c r="F2369" s="19"/>
      <c r="G2369" s="19"/>
      <c r="H2369" s="19"/>
      <c r="I2369" s="19"/>
      <c r="J2369" s="19"/>
      <c r="K2369" s="19"/>
      <c r="L2369" s="19"/>
      <c r="M2369" s="19"/>
    </row>
    <row r="2370" spans="1:13" ht="15">
      <c r="A2370" s="619"/>
      <c r="B2370" s="19"/>
      <c r="C2370" s="19"/>
      <c r="D2370" s="19"/>
      <c r="E2370" s="19"/>
      <c r="F2370" s="19"/>
      <c r="G2370" s="19"/>
      <c r="H2370" s="19"/>
      <c r="I2370" s="19"/>
      <c r="J2370" s="19"/>
      <c r="K2370" s="19"/>
      <c r="L2370" s="19"/>
      <c r="M2370" s="19"/>
    </row>
    <row r="2371" spans="1:13" ht="15">
      <c r="A2371" s="619"/>
      <c r="B2371" s="19"/>
      <c r="C2371" s="19"/>
      <c r="D2371" s="19"/>
      <c r="E2371" s="19"/>
      <c r="F2371" s="19"/>
      <c r="G2371" s="19"/>
      <c r="H2371" s="19"/>
      <c r="I2371" s="19"/>
      <c r="J2371" s="19"/>
      <c r="K2371" s="19"/>
      <c r="L2371" s="19"/>
      <c r="M2371" s="19"/>
    </row>
    <row r="2372" spans="1:13" ht="15">
      <c r="A2372" s="619"/>
      <c r="B2372" s="19"/>
      <c r="C2372" s="19"/>
      <c r="D2372" s="19"/>
      <c r="E2372" s="19"/>
      <c r="F2372" s="19"/>
      <c r="G2372" s="19"/>
      <c r="H2372" s="19"/>
      <c r="I2372" s="19"/>
      <c r="J2372" s="19"/>
      <c r="K2372" s="19"/>
      <c r="L2372" s="19"/>
      <c r="M2372" s="19"/>
    </row>
    <row r="2373" spans="1:13" ht="15">
      <c r="A2373" s="619"/>
      <c r="B2373" s="19"/>
      <c r="C2373" s="19"/>
      <c r="D2373" s="19"/>
      <c r="E2373" s="19"/>
      <c r="F2373" s="19"/>
      <c r="G2373" s="19"/>
      <c r="H2373" s="19"/>
      <c r="I2373" s="19"/>
      <c r="J2373" s="19"/>
      <c r="K2373" s="19"/>
      <c r="L2373" s="19"/>
      <c r="M2373" s="19"/>
    </row>
    <row r="2374" spans="1:13" ht="15">
      <c r="A2374" s="619"/>
      <c r="B2374" s="19"/>
      <c r="C2374" s="19"/>
      <c r="D2374" s="19"/>
      <c r="E2374" s="19"/>
      <c r="F2374" s="19"/>
      <c r="G2374" s="19"/>
      <c r="H2374" s="19"/>
      <c r="I2374" s="19"/>
      <c r="J2374" s="19"/>
      <c r="K2374" s="19"/>
      <c r="L2374" s="19"/>
      <c r="M2374" s="19"/>
    </row>
    <row r="2375" spans="1:13" ht="15">
      <c r="A2375" s="619"/>
      <c r="B2375" s="19"/>
      <c r="C2375" s="19"/>
      <c r="D2375" s="19"/>
      <c r="E2375" s="19"/>
      <c r="F2375" s="19"/>
      <c r="G2375" s="19"/>
      <c r="H2375" s="19"/>
      <c r="I2375" s="19"/>
      <c r="J2375" s="19"/>
      <c r="K2375" s="19"/>
      <c r="L2375" s="19"/>
      <c r="M2375" s="19"/>
    </row>
    <row r="2376" spans="1:13" ht="15">
      <c r="A2376" s="619"/>
      <c r="B2376" s="19"/>
      <c r="C2376" s="19"/>
      <c r="D2376" s="19"/>
      <c r="E2376" s="19"/>
      <c r="F2376" s="19"/>
      <c r="G2376" s="19"/>
      <c r="H2376" s="19"/>
      <c r="I2376" s="19"/>
      <c r="J2376" s="19"/>
      <c r="K2376" s="19"/>
      <c r="L2376" s="19"/>
      <c r="M2376" s="19"/>
    </row>
    <row r="2377" spans="1:13" ht="15">
      <c r="A2377" s="619"/>
      <c r="B2377" s="19"/>
      <c r="C2377" s="19"/>
      <c r="D2377" s="19"/>
      <c r="E2377" s="19"/>
      <c r="F2377" s="19"/>
      <c r="G2377" s="19"/>
      <c r="H2377" s="19"/>
      <c r="I2377" s="19"/>
      <c r="J2377" s="19"/>
      <c r="K2377" s="19"/>
      <c r="L2377" s="19"/>
      <c r="M2377" s="19"/>
    </row>
    <row r="2378" spans="1:13" ht="15">
      <c r="A2378" s="619"/>
      <c r="B2378" s="19"/>
      <c r="C2378" s="19"/>
      <c r="D2378" s="19"/>
      <c r="E2378" s="19"/>
      <c r="F2378" s="19"/>
      <c r="G2378" s="19"/>
      <c r="H2378" s="19"/>
      <c r="I2378" s="19"/>
      <c r="J2378" s="19"/>
      <c r="K2378" s="19"/>
      <c r="L2378" s="19"/>
      <c r="M2378" s="19"/>
    </row>
    <row r="2379" spans="1:13" ht="15">
      <c r="A2379" s="619"/>
      <c r="B2379" s="19"/>
      <c r="C2379" s="19"/>
      <c r="D2379" s="19"/>
      <c r="E2379" s="19"/>
      <c r="F2379" s="19"/>
      <c r="G2379" s="19"/>
      <c r="H2379" s="19"/>
      <c r="I2379" s="19"/>
      <c r="J2379" s="19"/>
      <c r="K2379" s="19"/>
      <c r="L2379" s="19"/>
      <c r="M2379" s="19"/>
    </row>
    <row r="2380" spans="1:13" ht="15">
      <c r="A2380" s="619"/>
      <c r="B2380" s="19"/>
      <c r="C2380" s="19"/>
      <c r="D2380" s="19"/>
      <c r="E2380" s="19"/>
      <c r="F2380" s="19"/>
      <c r="G2380" s="19"/>
      <c r="H2380" s="19"/>
      <c r="I2380" s="19"/>
      <c r="J2380" s="19"/>
      <c r="K2380" s="19"/>
      <c r="L2380" s="19"/>
      <c r="M2380" s="19"/>
    </row>
    <row r="2381" spans="1:13" ht="15">
      <c r="A2381" s="619"/>
      <c r="B2381" s="19"/>
      <c r="C2381" s="19"/>
      <c r="D2381" s="19"/>
      <c r="E2381" s="19"/>
      <c r="F2381" s="19"/>
      <c r="G2381" s="19"/>
      <c r="H2381" s="19"/>
      <c r="I2381" s="19"/>
      <c r="J2381" s="19"/>
      <c r="K2381" s="19"/>
      <c r="L2381" s="19"/>
      <c r="M2381" s="19"/>
    </row>
    <row r="2382" spans="1:13" ht="15">
      <c r="A2382" s="619"/>
      <c r="B2382" s="19"/>
      <c r="C2382" s="19"/>
      <c r="D2382" s="19"/>
      <c r="E2382" s="19"/>
      <c r="F2382" s="19"/>
      <c r="G2382" s="19"/>
      <c r="H2382" s="19"/>
      <c r="I2382" s="19"/>
      <c r="J2382" s="19"/>
      <c r="K2382" s="19"/>
      <c r="L2382" s="19"/>
      <c r="M2382" s="19"/>
    </row>
  </sheetData>
  <mergeCells count="112">
    <mergeCell ref="G116:I116"/>
    <mergeCell ref="G115:I115"/>
    <mergeCell ref="G114:I114"/>
    <mergeCell ref="G113:I113"/>
    <mergeCell ref="A118:B118"/>
    <mergeCell ref="G118:I118"/>
    <mergeCell ref="C6:I6"/>
    <mergeCell ref="C5:I5"/>
    <mergeCell ref="C4:I4"/>
    <mergeCell ref="A113:B113"/>
    <mergeCell ref="A114:B114"/>
    <mergeCell ref="A115:B115"/>
    <mergeCell ref="A116:B116"/>
    <mergeCell ref="A4:B4"/>
    <mergeCell ref="D55:J55"/>
    <mergeCell ref="D52:J52"/>
    <mergeCell ref="D59:J59"/>
    <mergeCell ref="D61:J61"/>
    <mergeCell ref="D57:J57"/>
    <mergeCell ref="J4:K4"/>
    <mergeCell ref="A5:B5"/>
    <mergeCell ref="J5:K5"/>
    <mergeCell ref="A6:B6"/>
    <mergeCell ref="J6:K6"/>
    <mergeCell ref="A123:B123"/>
    <mergeCell ref="A124:B124"/>
    <mergeCell ref="G124:I124"/>
    <mergeCell ref="G123:I123"/>
    <mergeCell ref="G122:I122"/>
    <mergeCell ref="G121:I121"/>
    <mergeCell ref="G120:I120"/>
    <mergeCell ref="G119:I119"/>
    <mergeCell ref="G117:I117"/>
    <mergeCell ref="A117:B117"/>
    <mergeCell ref="A119:B119"/>
    <mergeCell ref="A120:B120"/>
    <mergeCell ref="A121:B121"/>
    <mergeCell ref="A122:B122"/>
    <mergeCell ref="A107:D107"/>
    <mergeCell ref="D90:J90"/>
    <mergeCell ref="A92:D92"/>
    <mergeCell ref="D93:J93"/>
    <mergeCell ref="G106:H106"/>
    <mergeCell ref="E104:H104"/>
    <mergeCell ref="D103:J103"/>
    <mergeCell ref="D101:J101"/>
    <mergeCell ref="E100:I100"/>
    <mergeCell ref="D99:J99"/>
    <mergeCell ref="K103:K104"/>
    <mergeCell ref="D10:J10"/>
    <mergeCell ref="D15:J15"/>
    <mergeCell ref="D20:J20"/>
    <mergeCell ref="D43:J43"/>
    <mergeCell ref="D76:J76"/>
    <mergeCell ref="K37:K38"/>
    <mergeCell ref="K43:K46"/>
    <mergeCell ref="K48:K49"/>
    <mergeCell ref="K52:K53"/>
    <mergeCell ref="K55:K56"/>
    <mergeCell ref="K50:K51"/>
    <mergeCell ref="D48:J48"/>
    <mergeCell ref="K80:K81"/>
    <mergeCell ref="K70:K71"/>
    <mergeCell ref="K84:K85"/>
    <mergeCell ref="K82:K83"/>
    <mergeCell ref="G85:J85"/>
    <mergeCell ref="E98:I98"/>
    <mergeCell ref="D82:J82"/>
    <mergeCell ref="D80:J80"/>
    <mergeCell ref="K39:K40"/>
    <mergeCell ref="K35:K36"/>
    <mergeCell ref="D41:J41"/>
    <mergeCell ref="D39:J39"/>
    <mergeCell ref="K97:K98"/>
    <mergeCell ref="K63:K64"/>
    <mergeCell ref="K57:K58"/>
    <mergeCell ref="D95:J95"/>
    <mergeCell ref="E96:I96"/>
    <mergeCell ref="K72:K73"/>
    <mergeCell ref="K74:K75"/>
    <mergeCell ref="K76:K77"/>
    <mergeCell ref="G83:J83"/>
    <mergeCell ref="K90:K91"/>
    <mergeCell ref="K59:K60"/>
    <mergeCell ref="E87:I87"/>
    <mergeCell ref="K61:K62"/>
    <mergeCell ref="D86:J86"/>
    <mergeCell ref="E89:I89"/>
    <mergeCell ref="K15:K18"/>
    <mergeCell ref="D68:J68"/>
    <mergeCell ref="D70:J70"/>
    <mergeCell ref="D65:J65"/>
    <mergeCell ref="A1:B1"/>
    <mergeCell ref="D74:J74"/>
    <mergeCell ref="D105:J105"/>
    <mergeCell ref="K105:K106"/>
    <mergeCell ref="K93:K94"/>
    <mergeCell ref="K101:K102"/>
    <mergeCell ref="K95:K96"/>
    <mergeCell ref="D35:J35"/>
    <mergeCell ref="D72:J72"/>
    <mergeCell ref="D37:J37"/>
    <mergeCell ref="K10:K13"/>
    <mergeCell ref="K20:K21"/>
    <mergeCell ref="K22:K25"/>
    <mergeCell ref="K99:K100"/>
    <mergeCell ref="D97:J97"/>
    <mergeCell ref="D84:J84"/>
    <mergeCell ref="K65:K67"/>
    <mergeCell ref="K68:K69"/>
    <mergeCell ref="K27:K30"/>
    <mergeCell ref="K41:K42"/>
  </mergeCells>
  <phoneticPr fontId="0" type="noConversion"/>
  <dataValidations count="1">
    <dataValidation type="list" allowBlank="1" showInputMessage="1" showErrorMessage="1" sqref="G114:G120" xr:uid="{00000000-0002-0000-2D00-000000000000}">
      <formula1>yesno</formula1>
    </dataValidation>
  </dataValidations>
  <printOptions horizontalCentered="1"/>
  <pageMargins left="0.5" right="0.5" top="1" bottom="1" header="0.5" footer="0.34"/>
  <pageSetup scale="58" fitToHeight="4" orientation="landscape" r:id="rId1"/>
  <headerFooter alignWithMargins="0">
    <oddHeader>&amp;C&amp;"Arial,Bold"&amp;14&amp;U&amp;A</oddHeader>
    <oddFooter>&amp;L&amp;F
&amp;A&amp;CPage &amp;P of &amp;N&amp;R&amp;D</oddFooter>
  </headerFooter>
  <rowBreaks count="2" manualBreakCount="2">
    <brk id="42" max="20" man="1"/>
    <brk id="8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N2326"/>
  <sheetViews>
    <sheetView showGridLines="0" zoomScale="85" zoomScaleNormal="85" zoomScaleSheetLayoutView="85" workbookViewId="0"/>
  </sheetViews>
  <sheetFormatPr defaultColWidth="9.109375" defaultRowHeight="13.2"/>
  <cols>
    <col min="1" max="1" width="6.33203125" style="145" customWidth="1"/>
    <col min="2" max="2" width="40.6640625" style="145" customWidth="1"/>
    <col min="3" max="3" width="10.6640625" style="145" customWidth="1"/>
    <col min="4" max="9" width="10.6640625" style="173" customWidth="1"/>
    <col min="10" max="10" width="11.44140625" style="173" customWidth="1"/>
    <col min="11" max="12" width="10.6640625" style="173" customWidth="1"/>
    <col min="13" max="13" width="42.33203125" style="173" hidden="1" customWidth="1"/>
    <col min="14" max="14" width="75.6640625" style="173" customWidth="1"/>
    <col min="15" max="16384" width="9.109375" style="145"/>
  </cols>
  <sheetData>
    <row r="1" spans="1:14" s="531" customFormat="1" ht="20.100000000000001" customHeight="1">
      <c r="A1" s="380" t="s">
        <v>592</v>
      </c>
      <c r="L1" s="625"/>
      <c r="N1" s="920" t="str">
        <f>'Project Information'!$B$3</f>
        <v>Enter project name &amp; description</v>
      </c>
    </row>
    <row r="2" spans="1:14" s="531" customFormat="1" ht="20.100000000000001" customHeight="1">
      <c r="A2" s="626"/>
      <c r="J2" s="627"/>
      <c r="N2" s="920" t="str">
        <f>'Project Information'!$B$1</f>
        <v>999999-1-32-01</v>
      </c>
    </row>
    <row r="3" spans="1:14" s="240" customFormat="1" ht="14.4" thickBot="1">
      <c r="A3" s="413"/>
      <c r="B3" s="286"/>
    </row>
    <row r="4" spans="1:14" s="240" customFormat="1" ht="28.5" customHeight="1" thickBot="1">
      <c r="A4" s="2111" t="s">
        <v>1396</v>
      </c>
      <c r="B4" s="2112"/>
      <c r="C4" s="2113" t="s">
        <v>1397</v>
      </c>
      <c r="D4" s="2113"/>
      <c r="E4" s="2113"/>
      <c r="F4" s="2113"/>
      <c r="G4" s="2113"/>
      <c r="H4" s="2113"/>
      <c r="I4" s="2113"/>
      <c r="J4" s="2113" t="s">
        <v>1398</v>
      </c>
      <c r="K4" s="2113"/>
      <c r="L4" s="2113"/>
      <c r="M4" s="2113"/>
      <c r="N4" s="2473"/>
    </row>
    <row r="5" spans="1:14" s="240" customFormat="1" ht="28.5" customHeight="1">
      <c r="A5" s="2644" t="s">
        <v>1400</v>
      </c>
      <c r="B5" s="2645"/>
      <c r="C5" s="2642"/>
      <c r="D5" s="2642"/>
      <c r="E5" s="2642"/>
      <c r="F5" s="2642"/>
      <c r="G5" s="2642"/>
      <c r="H5" s="2642"/>
      <c r="I5" s="2642"/>
      <c r="J5" s="2642"/>
      <c r="K5" s="2642"/>
      <c r="L5" s="2642"/>
      <c r="M5" s="2642"/>
      <c r="N5" s="2643"/>
    </row>
    <row r="6" spans="1:14" s="240" customFormat="1" ht="28.5" customHeight="1" thickBot="1">
      <c r="A6" s="2108" t="s">
        <v>1399</v>
      </c>
      <c r="B6" s="2109"/>
      <c r="C6" s="2110"/>
      <c r="D6" s="2110"/>
      <c r="E6" s="2110"/>
      <c r="F6" s="2110"/>
      <c r="G6" s="2110"/>
      <c r="H6" s="2110"/>
      <c r="I6" s="2110"/>
      <c r="J6" s="2110"/>
      <c r="K6" s="2110"/>
      <c r="L6" s="2110"/>
      <c r="M6" s="2110"/>
      <c r="N6" s="2471"/>
    </row>
    <row r="7" spans="1:14" s="240" customFormat="1" ht="15.6">
      <c r="A7" s="921" t="s">
        <v>1430</v>
      </c>
      <c r="B7" s="286"/>
    </row>
    <row r="8" spans="1:14" s="240" customFormat="1" ht="15" customHeight="1" thickBot="1">
      <c r="A8" s="921"/>
      <c r="B8" s="286"/>
    </row>
    <row r="9" spans="1:14" ht="48" customHeight="1">
      <c r="A9" s="335" t="s">
        <v>79</v>
      </c>
      <c r="B9" s="353" t="s">
        <v>190</v>
      </c>
      <c r="C9" s="282" t="s">
        <v>87</v>
      </c>
      <c r="D9" s="282" t="s">
        <v>45</v>
      </c>
      <c r="E9" s="314" t="s">
        <v>1021</v>
      </c>
      <c r="F9" s="2362" t="s">
        <v>514</v>
      </c>
      <c r="G9" s="2640"/>
      <c r="H9" s="2640"/>
      <c r="I9" s="2640"/>
      <c r="J9" s="2640"/>
      <c r="K9" s="2641"/>
      <c r="L9" s="314" t="s">
        <v>910</v>
      </c>
      <c r="M9" s="782" t="s">
        <v>164</v>
      </c>
      <c r="N9" s="336" t="s">
        <v>164</v>
      </c>
    </row>
    <row r="10" spans="1:14" ht="48" customHeight="1">
      <c r="A10" s="734"/>
      <c r="B10" s="735"/>
      <c r="C10" s="736"/>
      <c r="D10" s="736"/>
      <c r="E10" s="737"/>
      <c r="F10" s="737" t="s">
        <v>911</v>
      </c>
      <c r="G10" s="737" t="s">
        <v>912</v>
      </c>
      <c r="H10" s="737" t="s">
        <v>913</v>
      </c>
      <c r="I10" s="737" t="s">
        <v>914</v>
      </c>
      <c r="J10" s="737" t="s">
        <v>915</v>
      </c>
      <c r="K10" s="737" t="s">
        <v>916</v>
      </c>
      <c r="L10" s="737"/>
      <c r="M10" s="738"/>
      <c r="N10" s="739"/>
    </row>
    <row r="11" spans="1:14" ht="30" customHeight="1">
      <c r="A11" s="2693">
        <v>28.1</v>
      </c>
      <c r="B11" s="483" t="s">
        <v>414</v>
      </c>
      <c r="C11" s="235" t="s">
        <v>917</v>
      </c>
      <c r="D11" s="990">
        <v>0</v>
      </c>
      <c r="E11" s="990">
        <v>0</v>
      </c>
      <c r="F11" s="562"/>
      <c r="G11" s="562"/>
      <c r="H11" s="562"/>
      <c r="I11" s="562"/>
      <c r="J11" s="562"/>
      <c r="K11" s="1013">
        <f>D11*E11</f>
        <v>0</v>
      </c>
      <c r="L11" s="708">
        <f>SUM(F11:K11)</f>
        <v>0</v>
      </c>
      <c r="M11" s="740"/>
      <c r="N11" s="785" t="s">
        <v>918</v>
      </c>
    </row>
    <row r="12" spans="1:14" s="611" customFormat="1" ht="30" customHeight="1">
      <c r="A12" s="2694"/>
      <c r="B12" s="741"/>
      <c r="C12" s="235" t="s">
        <v>917</v>
      </c>
      <c r="D12" s="990">
        <v>0</v>
      </c>
      <c r="E12" s="990">
        <v>0</v>
      </c>
      <c r="F12" s="786"/>
      <c r="G12" s="1012">
        <f>E12*D12</f>
        <v>0</v>
      </c>
      <c r="H12" s="786"/>
      <c r="I12" s="786"/>
      <c r="J12" s="786"/>
      <c r="K12" s="786"/>
      <c r="L12" s="708">
        <f>SUM(F12:K12)</f>
        <v>0</v>
      </c>
      <c r="M12" s="742"/>
      <c r="N12" s="785" t="s">
        <v>919</v>
      </c>
    </row>
    <row r="13" spans="1:14" s="174" customFormat="1" ht="15" customHeight="1">
      <c r="A13" s="660"/>
      <c r="B13" s="743"/>
      <c r="C13" s="743"/>
      <c r="D13" s="743"/>
      <c r="E13" s="743"/>
      <c r="F13" s="743"/>
      <c r="G13" s="743"/>
      <c r="H13" s="743"/>
      <c r="I13" s="743"/>
      <c r="J13" s="743"/>
      <c r="K13" s="743"/>
      <c r="L13" s="834"/>
      <c r="M13" s="743"/>
      <c r="N13" s="744"/>
    </row>
    <row r="14" spans="1:14" ht="30" customHeight="1">
      <c r="A14" s="2680">
        <v>28.2</v>
      </c>
      <c r="B14" s="2686" t="s">
        <v>415</v>
      </c>
      <c r="C14" s="2687"/>
      <c r="D14" s="2687"/>
      <c r="E14" s="2687"/>
      <c r="F14" s="2687"/>
      <c r="G14" s="2687"/>
      <c r="H14" s="2687"/>
      <c r="I14" s="2687"/>
      <c r="J14" s="2687"/>
      <c r="K14" s="2687"/>
      <c r="L14" s="2687"/>
      <c r="M14" s="2687"/>
      <c r="N14" s="2688"/>
    </row>
    <row r="15" spans="1:14" ht="30" customHeight="1">
      <c r="A15" s="2681"/>
      <c r="B15" s="467" t="s">
        <v>416</v>
      </c>
      <c r="C15" s="562" t="s">
        <v>429</v>
      </c>
      <c r="D15" s="990">
        <v>0</v>
      </c>
      <c r="E15" s="990">
        <v>0</v>
      </c>
      <c r="F15" s="1012">
        <f>E15*D15</f>
        <v>0</v>
      </c>
      <c r="G15" s="787"/>
      <c r="H15" s="562"/>
      <c r="I15" s="562"/>
      <c r="J15" s="562"/>
      <c r="K15" s="562"/>
      <c r="L15" s="708">
        <f>SUM(F15:K15)</f>
        <v>0</v>
      </c>
      <c r="M15" s="745"/>
      <c r="N15" s="788" t="s">
        <v>920</v>
      </c>
    </row>
    <row r="16" spans="1:14" ht="30" customHeight="1">
      <c r="A16" s="2695"/>
      <c r="B16" s="467"/>
      <c r="C16" s="562" t="s">
        <v>429</v>
      </c>
      <c r="D16" s="990">
        <v>0</v>
      </c>
      <c r="E16" s="990">
        <v>0</v>
      </c>
      <c r="F16" s="562"/>
      <c r="G16" s="1012">
        <f>E16*D16</f>
        <v>0</v>
      </c>
      <c r="H16" s="562"/>
      <c r="I16" s="562"/>
      <c r="J16" s="562"/>
      <c r="K16" s="562"/>
      <c r="L16" s="708">
        <f>SUM(F16:K16)</f>
        <v>0</v>
      </c>
      <c r="M16" s="745"/>
      <c r="N16" s="788" t="s">
        <v>921</v>
      </c>
    </row>
    <row r="17" spans="1:14" s="175" customFormat="1" ht="15" customHeight="1">
      <c r="A17" s="746"/>
      <c r="B17" s="747"/>
      <c r="C17" s="747"/>
      <c r="D17" s="747"/>
      <c r="E17" s="747"/>
      <c r="F17" s="747"/>
      <c r="G17" s="747"/>
      <c r="H17" s="747"/>
      <c r="I17" s="747"/>
      <c r="J17" s="747"/>
      <c r="K17" s="747"/>
      <c r="L17" s="833"/>
      <c r="M17" s="747"/>
      <c r="N17" s="748"/>
    </row>
    <row r="18" spans="1:14" ht="30" customHeight="1">
      <c r="A18" s="2692">
        <v>28.3</v>
      </c>
      <c r="B18" s="749" t="s">
        <v>922</v>
      </c>
      <c r="C18" s="2517"/>
      <c r="D18" s="2518"/>
      <c r="E18" s="2518"/>
      <c r="F18" s="2518"/>
      <c r="G18" s="2518"/>
      <c r="H18" s="2518"/>
      <c r="I18" s="2518"/>
      <c r="J18" s="2518"/>
      <c r="K18" s="2518"/>
      <c r="L18" s="2518"/>
      <c r="M18" s="2518"/>
      <c r="N18" s="2519"/>
    </row>
    <row r="19" spans="1:14" ht="30" customHeight="1">
      <c r="A19" s="2692"/>
      <c r="B19" s="467" t="s">
        <v>664</v>
      </c>
      <c r="C19" s="562" t="s">
        <v>923</v>
      </c>
      <c r="D19" s="990">
        <v>0</v>
      </c>
      <c r="E19" s="990">
        <v>0</v>
      </c>
      <c r="F19" s="562"/>
      <c r="G19" s="562"/>
      <c r="H19" s="562"/>
      <c r="I19" s="562"/>
      <c r="J19" s="562"/>
      <c r="K19" s="1013">
        <f>D19*E19</f>
        <v>0</v>
      </c>
      <c r="L19" s="708">
        <f>SUM(F19:K19)</f>
        <v>0</v>
      </c>
      <c r="M19" s="745"/>
      <c r="N19" s="629" t="s">
        <v>918</v>
      </c>
    </row>
    <row r="20" spans="1:14" ht="30" customHeight="1">
      <c r="A20" s="2682"/>
      <c r="B20" s="467" t="s">
        <v>665</v>
      </c>
      <c r="C20" s="562" t="s">
        <v>923</v>
      </c>
      <c r="D20" s="990">
        <v>0</v>
      </c>
      <c r="E20" s="990">
        <v>0</v>
      </c>
      <c r="F20" s="562"/>
      <c r="G20" s="562"/>
      <c r="H20" s="562"/>
      <c r="I20" s="562"/>
      <c r="J20" s="562"/>
      <c r="K20" s="1013">
        <f>D20*E20</f>
        <v>0</v>
      </c>
      <c r="L20" s="708">
        <f>SUM(F20:K20)</f>
        <v>0</v>
      </c>
      <c r="M20" s="745"/>
      <c r="N20" s="788" t="s">
        <v>918</v>
      </c>
    </row>
    <row r="21" spans="1:14" s="175" customFormat="1" ht="15" customHeight="1">
      <c r="A21" s="746"/>
      <c r="B21" s="747"/>
      <c r="C21" s="747"/>
      <c r="D21" s="747"/>
      <c r="E21" s="747"/>
      <c r="F21" s="747"/>
      <c r="G21" s="747"/>
      <c r="H21" s="747"/>
      <c r="I21" s="747"/>
      <c r="J21" s="747"/>
      <c r="K21" s="747"/>
      <c r="L21" s="833"/>
      <c r="M21" s="747"/>
      <c r="N21" s="748"/>
    </row>
    <row r="22" spans="1:14" ht="30" customHeight="1">
      <c r="A22" s="2680">
        <v>28.4</v>
      </c>
      <c r="B22" s="749" t="s">
        <v>663</v>
      </c>
      <c r="C22" s="2517"/>
      <c r="D22" s="2518"/>
      <c r="E22" s="2518"/>
      <c r="F22" s="2518"/>
      <c r="G22" s="2518"/>
      <c r="H22" s="2518"/>
      <c r="I22" s="2518"/>
      <c r="J22" s="2518"/>
      <c r="K22" s="2518"/>
      <c r="L22" s="2518"/>
      <c r="M22" s="2518"/>
      <c r="N22" s="2519"/>
    </row>
    <row r="23" spans="1:14" ht="30" customHeight="1">
      <c r="A23" s="2681"/>
      <c r="B23" s="467" t="s">
        <v>664</v>
      </c>
      <c r="C23" s="562" t="s">
        <v>924</v>
      </c>
      <c r="D23" s="990">
        <v>0</v>
      </c>
      <c r="E23" s="990">
        <v>0</v>
      </c>
      <c r="F23" s="562"/>
      <c r="G23" s="562"/>
      <c r="H23" s="562"/>
      <c r="I23" s="562"/>
      <c r="J23" s="562"/>
      <c r="K23" s="1013">
        <f>D23*E23</f>
        <v>0</v>
      </c>
      <c r="L23" s="708">
        <f t="shared" ref="L23:L30" si="0">SUM(F23:K23)</f>
        <v>0</v>
      </c>
      <c r="M23" s="745"/>
      <c r="N23" s="629"/>
    </row>
    <row r="24" spans="1:14" ht="30" customHeight="1">
      <c r="A24" s="2682"/>
      <c r="B24" s="467" t="s">
        <v>665</v>
      </c>
      <c r="C24" s="562" t="s">
        <v>924</v>
      </c>
      <c r="D24" s="990">
        <v>0</v>
      </c>
      <c r="E24" s="990">
        <v>0</v>
      </c>
      <c r="F24" s="562"/>
      <c r="G24" s="562"/>
      <c r="H24" s="562"/>
      <c r="I24" s="562"/>
      <c r="J24" s="562"/>
      <c r="K24" s="1013">
        <f>D24*E24</f>
        <v>0</v>
      </c>
      <c r="L24" s="708">
        <f t="shared" si="0"/>
        <v>0</v>
      </c>
      <c r="M24" s="745"/>
      <c r="N24" s="788"/>
    </row>
    <row r="25" spans="1:14" s="177" customFormat="1" ht="15" customHeight="1">
      <c r="A25" s="753"/>
      <c r="B25" s="754"/>
      <c r="C25" s="754"/>
      <c r="D25" s="754"/>
      <c r="E25" s="754"/>
      <c r="F25" s="754"/>
      <c r="G25" s="754"/>
      <c r="H25" s="754"/>
      <c r="I25" s="754"/>
      <c r="J25" s="754"/>
      <c r="K25" s="754"/>
      <c r="L25" s="832"/>
      <c r="M25" s="754"/>
      <c r="N25" s="755"/>
    </row>
    <row r="26" spans="1:14" ht="30" customHeight="1">
      <c r="A26" s="668">
        <v>28.5</v>
      </c>
      <c r="B26" s="752" t="s">
        <v>417</v>
      </c>
      <c r="C26" s="562" t="s">
        <v>100</v>
      </c>
      <c r="D26" s="990">
        <v>0</v>
      </c>
      <c r="E26" s="990">
        <v>0</v>
      </c>
      <c r="F26" s="562"/>
      <c r="G26" s="562"/>
      <c r="H26" s="562"/>
      <c r="I26" s="562"/>
      <c r="J26" s="1013">
        <f>D26*E26</f>
        <v>0</v>
      </c>
      <c r="K26" s="562"/>
      <c r="L26" s="708">
        <f t="shared" si="0"/>
        <v>0</v>
      </c>
      <c r="M26" s="745"/>
      <c r="N26" s="629"/>
    </row>
    <row r="27" spans="1:14" s="176" customFormat="1" ht="15" customHeight="1">
      <c r="A27" s="756"/>
      <c r="B27" s="750"/>
      <c r="C27" s="750"/>
      <c r="D27" s="236"/>
      <c r="E27" s="789"/>
      <c r="F27" s="750"/>
      <c r="G27" s="750"/>
      <c r="H27" s="750"/>
      <c r="I27" s="750"/>
      <c r="J27" s="750"/>
      <c r="K27" s="750"/>
      <c r="L27" s="825"/>
      <c r="M27" s="750"/>
      <c r="N27" s="751"/>
    </row>
    <row r="28" spans="1:14" ht="30" customHeight="1">
      <c r="A28" s="652">
        <v>28.6</v>
      </c>
      <c r="B28" s="752" t="s">
        <v>670</v>
      </c>
      <c r="C28" s="759" t="s">
        <v>303</v>
      </c>
      <c r="D28" s="990">
        <v>0</v>
      </c>
      <c r="E28" s="990">
        <v>0</v>
      </c>
      <c r="F28" s="1012">
        <f>E28*D28</f>
        <v>0</v>
      </c>
      <c r="G28" s="787"/>
      <c r="H28" s="787"/>
      <c r="I28" s="562"/>
      <c r="J28" s="562"/>
      <c r="K28" s="562"/>
      <c r="L28" s="708">
        <f t="shared" si="0"/>
        <v>0</v>
      </c>
      <c r="M28" s="745"/>
      <c r="N28" s="629" t="s">
        <v>920</v>
      </c>
    </row>
    <row r="29" spans="1:14" ht="30" customHeight="1">
      <c r="A29" s="1118"/>
      <c r="B29" s="752"/>
      <c r="C29" s="759" t="s">
        <v>303</v>
      </c>
      <c r="D29" s="990">
        <v>0</v>
      </c>
      <c r="E29" s="990">
        <v>0</v>
      </c>
      <c r="F29" s="787"/>
      <c r="G29" s="1012">
        <f>E29*D29</f>
        <v>0</v>
      </c>
      <c r="H29" s="787"/>
      <c r="I29" s="562"/>
      <c r="J29" s="562"/>
      <c r="K29" s="562"/>
      <c r="L29" s="708">
        <f t="shared" si="0"/>
        <v>0</v>
      </c>
      <c r="M29" s="745"/>
      <c r="N29" s="629" t="s">
        <v>919</v>
      </c>
    </row>
    <row r="30" spans="1:14" ht="30" customHeight="1">
      <c r="A30" s="1117"/>
      <c r="B30" s="752"/>
      <c r="C30" s="562" t="s">
        <v>303</v>
      </c>
      <c r="D30" s="990">
        <v>0</v>
      </c>
      <c r="E30" s="990">
        <v>0</v>
      </c>
      <c r="F30" s="787"/>
      <c r="G30" s="787"/>
      <c r="H30" s="1012">
        <f>E30*D30</f>
        <v>0</v>
      </c>
      <c r="I30" s="562"/>
      <c r="J30" s="562"/>
      <c r="K30" s="562"/>
      <c r="L30" s="708">
        <f t="shared" si="0"/>
        <v>0</v>
      </c>
      <c r="M30" s="745"/>
      <c r="N30" s="629" t="s">
        <v>927</v>
      </c>
    </row>
    <row r="31" spans="1:14" s="176" customFormat="1" ht="15" customHeight="1">
      <c r="A31" s="1119"/>
      <c r="B31" s="760"/>
      <c r="C31" s="760"/>
      <c r="D31" s="760"/>
      <c r="E31" s="760"/>
      <c r="F31" s="760"/>
      <c r="G31" s="760"/>
      <c r="H31" s="760"/>
      <c r="I31" s="760"/>
      <c r="J31" s="760"/>
      <c r="K31" s="760"/>
      <c r="L31" s="760"/>
      <c r="M31" s="760"/>
      <c r="N31" s="761"/>
    </row>
    <row r="32" spans="1:14" ht="30" customHeight="1">
      <c r="A32" s="2683">
        <v>28.7</v>
      </c>
      <c r="B32" s="2686" t="s">
        <v>193</v>
      </c>
      <c r="C32" s="2687"/>
      <c r="D32" s="2687"/>
      <c r="E32" s="2687"/>
      <c r="F32" s="2687"/>
      <c r="G32" s="2687"/>
      <c r="H32" s="2687"/>
      <c r="I32" s="2687"/>
      <c r="J32" s="2687"/>
      <c r="K32" s="2687"/>
      <c r="L32" s="2687"/>
      <c r="M32" s="2687"/>
      <c r="N32" s="2688"/>
    </row>
    <row r="33" spans="1:14" ht="30" customHeight="1">
      <c r="A33" s="2684"/>
      <c r="B33" s="687" t="s">
        <v>418</v>
      </c>
      <c r="C33" s="762" t="s">
        <v>427</v>
      </c>
      <c r="D33" s="990">
        <v>0</v>
      </c>
      <c r="E33" s="990">
        <v>0</v>
      </c>
      <c r="F33" s="1012">
        <f>E33*D33</f>
        <v>0</v>
      </c>
      <c r="G33" s="787"/>
      <c r="H33" s="562"/>
      <c r="I33" s="562"/>
      <c r="J33" s="562"/>
      <c r="K33" s="562"/>
      <c r="L33" s="708">
        <f>SUM(F33:K33)</f>
        <v>0</v>
      </c>
      <c r="M33" s="2689"/>
      <c r="N33" s="629" t="s">
        <v>920</v>
      </c>
    </row>
    <row r="34" spans="1:14" ht="30" customHeight="1">
      <c r="A34" s="2684"/>
      <c r="B34" s="687"/>
      <c r="C34" s="762" t="s">
        <v>427</v>
      </c>
      <c r="D34" s="990">
        <v>0</v>
      </c>
      <c r="E34" s="990">
        <v>0</v>
      </c>
      <c r="F34" s="787"/>
      <c r="G34" s="1012">
        <f>E34*D34</f>
        <v>0</v>
      </c>
      <c r="H34" s="562"/>
      <c r="I34" s="562"/>
      <c r="J34" s="562"/>
      <c r="K34" s="562"/>
      <c r="L34" s="708">
        <f>SUM(F34:K34)</f>
        <v>0</v>
      </c>
      <c r="M34" s="2689"/>
      <c r="N34" s="788" t="s">
        <v>919</v>
      </c>
    </row>
    <row r="35" spans="1:14" ht="30" customHeight="1">
      <c r="A35" s="2684"/>
      <c r="B35" s="467" t="s">
        <v>419</v>
      </c>
      <c r="C35" s="762" t="s">
        <v>427</v>
      </c>
      <c r="D35" s="990">
        <v>0</v>
      </c>
      <c r="E35" s="990">
        <v>0</v>
      </c>
      <c r="F35" s="1012">
        <f>E35*D35</f>
        <v>0</v>
      </c>
      <c r="G35" s="787"/>
      <c r="H35" s="562"/>
      <c r="I35" s="562"/>
      <c r="J35" s="562"/>
      <c r="K35" s="562"/>
      <c r="L35" s="708">
        <f>SUM(F35:K35)</f>
        <v>0</v>
      </c>
      <c r="M35" s="2689"/>
      <c r="N35" s="788" t="s">
        <v>920</v>
      </c>
    </row>
    <row r="36" spans="1:14" ht="30" customHeight="1">
      <c r="A36" s="2685"/>
      <c r="B36" s="467"/>
      <c r="C36" s="762" t="s">
        <v>427</v>
      </c>
      <c r="D36" s="990">
        <v>0</v>
      </c>
      <c r="E36" s="990">
        <v>0</v>
      </c>
      <c r="F36" s="787"/>
      <c r="G36" s="1012">
        <f>E36*D36</f>
        <v>0</v>
      </c>
      <c r="H36" s="562"/>
      <c r="I36" s="562"/>
      <c r="J36" s="562"/>
      <c r="K36" s="562"/>
      <c r="L36" s="708">
        <f>SUM(F36:K36)</f>
        <v>0</v>
      </c>
      <c r="M36" s="745"/>
      <c r="N36" s="629" t="s">
        <v>919</v>
      </c>
    </row>
    <row r="37" spans="1:14" ht="15" customHeight="1">
      <c r="A37" s="1120"/>
      <c r="B37" s="758"/>
      <c r="C37" s="763"/>
      <c r="D37" s="789"/>
      <c r="E37" s="789"/>
      <c r="F37" s="765"/>
      <c r="G37" s="790"/>
      <c r="H37" s="763"/>
      <c r="I37" s="763"/>
      <c r="J37" s="763"/>
      <c r="K37" s="763"/>
      <c r="L37" s="822"/>
      <c r="M37" s="758"/>
      <c r="N37" s="791"/>
    </row>
    <row r="38" spans="1:14" ht="30" customHeight="1">
      <c r="A38" s="2683">
        <v>28.8</v>
      </c>
      <c r="B38" s="2690" t="s">
        <v>671</v>
      </c>
      <c r="C38" s="2691"/>
      <c r="D38" s="2691"/>
      <c r="E38" s="2691"/>
      <c r="F38" s="2691"/>
      <c r="G38" s="2691"/>
      <c r="H38" s="2691"/>
      <c r="I38" s="2691"/>
      <c r="J38" s="2691"/>
      <c r="K38" s="2691"/>
      <c r="L38" s="823"/>
      <c r="M38" s="792"/>
      <c r="N38" s="629"/>
    </row>
    <row r="39" spans="1:14" ht="30" customHeight="1">
      <c r="A39" s="2684"/>
      <c r="B39" s="693" t="s">
        <v>672</v>
      </c>
      <c r="C39" s="562" t="s">
        <v>412</v>
      </c>
      <c r="D39" s="990">
        <v>0</v>
      </c>
      <c r="E39" s="990">
        <v>0</v>
      </c>
      <c r="F39" s="562"/>
      <c r="G39" s="1012">
        <f>E39*D39</f>
        <v>0</v>
      </c>
      <c r="H39" s="562"/>
      <c r="I39" s="562"/>
      <c r="J39" s="562"/>
      <c r="K39" s="562"/>
      <c r="L39" s="708">
        <f>SUM(F39:K39)</f>
        <v>0</v>
      </c>
      <c r="M39" s="749"/>
      <c r="N39" s="788" t="s">
        <v>919</v>
      </c>
    </row>
    <row r="40" spans="1:14" ht="30" customHeight="1">
      <c r="A40" s="2685"/>
      <c r="B40" s="687" t="s">
        <v>673</v>
      </c>
      <c r="C40" s="562" t="s">
        <v>412</v>
      </c>
      <c r="D40" s="990">
        <v>0</v>
      </c>
      <c r="E40" s="990">
        <v>0</v>
      </c>
      <c r="F40" s="562"/>
      <c r="G40" s="1012">
        <f>E40*D40</f>
        <v>0</v>
      </c>
      <c r="H40" s="562"/>
      <c r="I40" s="562"/>
      <c r="J40" s="562"/>
      <c r="K40" s="562"/>
      <c r="L40" s="708">
        <f>SUM(F40:K40)</f>
        <v>0</v>
      </c>
      <c r="M40" s="749"/>
      <c r="N40" s="788" t="s">
        <v>919</v>
      </c>
    </row>
    <row r="41" spans="1:14" ht="15" customHeight="1">
      <c r="A41" s="1120"/>
      <c r="B41" s="758"/>
      <c r="C41" s="763"/>
      <c r="D41" s="789"/>
      <c r="E41" s="789"/>
      <c r="F41" s="765"/>
      <c r="G41" s="790"/>
      <c r="H41" s="763"/>
      <c r="I41" s="763"/>
      <c r="J41" s="763"/>
      <c r="K41" s="763"/>
      <c r="L41" s="822"/>
      <c r="M41" s="758"/>
      <c r="N41" s="791"/>
    </row>
    <row r="42" spans="1:14" ht="30" customHeight="1">
      <c r="A42" s="287">
        <v>28.9</v>
      </c>
      <c r="B42" s="764" t="s">
        <v>667</v>
      </c>
      <c r="C42" s="693" t="s">
        <v>428</v>
      </c>
      <c r="D42" s="990">
        <v>0</v>
      </c>
      <c r="E42" s="990">
        <v>0</v>
      </c>
      <c r="F42" s="562"/>
      <c r="G42" s="787"/>
      <c r="H42" s="562"/>
      <c r="I42" s="1012">
        <f>E42*D42</f>
        <v>0</v>
      </c>
      <c r="J42" s="562"/>
      <c r="K42" s="562"/>
      <c r="L42" s="708">
        <f>SUM(F42:K42)</f>
        <v>0</v>
      </c>
      <c r="M42" s="740"/>
      <c r="N42" s="629" t="s">
        <v>925</v>
      </c>
    </row>
    <row r="43" spans="1:14" s="175" customFormat="1" ht="15" customHeight="1">
      <c r="A43" s="1121"/>
      <c r="B43" s="765"/>
      <c r="C43" s="765"/>
      <c r="D43" s="765"/>
      <c r="E43" s="765"/>
      <c r="F43" s="765"/>
      <c r="G43" s="765"/>
      <c r="H43" s="765"/>
      <c r="I43" s="765"/>
      <c r="J43" s="765"/>
      <c r="K43" s="765"/>
      <c r="L43" s="824"/>
      <c r="M43" s="765"/>
      <c r="N43" s="766"/>
    </row>
    <row r="44" spans="1:14" ht="30" customHeight="1">
      <c r="A44" s="290">
        <v>28.1</v>
      </c>
      <c r="B44" s="752" t="s">
        <v>420</v>
      </c>
      <c r="C44" s="693" t="s">
        <v>428</v>
      </c>
      <c r="D44" s="990">
        <v>0</v>
      </c>
      <c r="E44" s="990">
        <v>0</v>
      </c>
      <c r="F44" s="787"/>
      <c r="G44" s="787"/>
      <c r="H44" s="787"/>
      <c r="I44" s="1012">
        <f>E44*D44</f>
        <v>0</v>
      </c>
      <c r="J44" s="787"/>
      <c r="K44" s="787"/>
      <c r="L44" s="708">
        <f>SUM(F44:K44)</f>
        <v>0</v>
      </c>
      <c r="M44" s="740"/>
      <c r="N44" s="629"/>
    </row>
    <row r="45" spans="1:14" ht="15" customHeight="1">
      <c r="A45" s="1120"/>
      <c r="B45" s="767"/>
      <c r="C45" s="768"/>
      <c r="D45" s="236"/>
      <c r="E45" s="236"/>
      <c r="F45" s="765"/>
      <c r="G45" s="765"/>
      <c r="H45" s="765"/>
      <c r="I45" s="793"/>
      <c r="J45" s="765"/>
      <c r="K45" s="765"/>
      <c r="L45" s="822"/>
      <c r="M45" s="758"/>
      <c r="N45" s="791"/>
    </row>
    <row r="46" spans="1:14" ht="30" customHeight="1">
      <c r="A46" s="290">
        <v>28.11</v>
      </c>
      <c r="B46" s="752" t="s">
        <v>421</v>
      </c>
      <c r="C46" s="293" t="s">
        <v>428</v>
      </c>
      <c r="D46" s="990">
        <v>0</v>
      </c>
      <c r="E46" s="990">
        <v>0</v>
      </c>
      <c r="F46" s="787"/>
      <c r="G46" s="787"/>
      <c r="H46" s="787"/>
      <c r="I46" s="1012">
        <f>E46*D46</f>
        <v>0</v>
      </c>
      <c r="J46" s="787"/>
      <c r="K46" s="787"/>
      <c r="L46" s="708">
        <f>SUM(F46:K46)</f>
        <v>0</v>
      </c>
      <c r="M46" s="740"/>
      <c r="N46" s="629"/>
    </row>
    <row r="47" spans="1:14" s="176" customFormat="1" ht="15" customHeight="1">
      <c r="A47" s="1116"/>
      <c r="B47" s="750"/>
      <c r="C47" s="750"/>
      <c r="D47" s="750"/>
      <c r="E47" s="750"/>
      <c r="F47" s="750"/>
      <c r="G47" s="750"/>
      <c r="H47" s="750"/>
      <c r="I47" s="750"/>
      <c r="J47" s="750"/>
      <c r="K47" s="750"/>
      <c r="L47" s="825"/>
      <c r="M47" s="750"/>
      <c r="N47" s="751"/>
    </row>
    <row r="48" spans="1:14" ht="30" customHeight="1">
      <c r="A48" s="318">
        <v>28.12</v>
      </c>
      <c r="B48" s="752" t="s">
        <v>422</v>
      </c>
      <c r="C48" s="562" t="s">
        <v>100</v>
      </c>
      <c r="D48" s="990">
        <v>0</v>
      </c>
      <c r="E48" s="990">
        <v>0</v>
      </c>
      <c r="F48" s="787"/>
      <c r="G48" s="787"/>
      <c r="H48" s="1012">
        <f>E48*D48</f>
        <v>0</v>
      </c>
      <c r="I48" s="787"/>
      <c r="J48" s="787"/>
      <c r="K48" s="787"/>
      <c r="L48" s="708">
        <f>SUM(F48:K48)</f>
        <v>0</v>
      </c>
      <c r="M48" s="467"/>
      <c r="N48" s="629" t="s">
        <v>927</v>
      </c>
    </row>
    <row r="49" spans="1:14" ht="30" customHeight="1">
      <c r="A49" s="1117"/>
      <c r="B49" s="752"/>
      <c r="C49" s="562" t="s">
        <v>100</v>
      </c>
      <c r="D49" s="990">
        <v>0</v>
      </c>
      <c r="E49" s="990">
        <v>0</v>
      </c>
      <c r="F49" s="787"/>
      <c r="G49" s="787"/>
      <c r="H49" s="787"/>
      <c r="I49" s="1012">
        <f>E49*D49</f>
        <v>0</v>
      </c>
      <c r="J49" s="787"/>
      <c r="K49" s="787"/>
      <c r="L49" s="708">
        <f>SUM(F49:K49)</f>
        <v>0</v>
      </c>
      <c r="M49" s="467"/>
      <c r="N49" s="629" t="s">
        <v>925</v>
      </c>
    </row>
    <row r="50" spans="1:14" ht="15" customHeight="1">
      <c r="A50" s="1122"/>
      <c r="B50" s="769"/>
      <c r="C50" s="770"/>
      <c r="D50" s="794"/>
      <c r="E50" s="794"/>
      <c r="F50" s="795"/>
      <c r="G50" s="795"/>
      <c r="H50" s="795"/>
      <c r="I50" s="795"/>
      <c r="J50" s="795"/>
      <c r="K50" s="795"/>
      <c r="L50" s="826"/>
      <c r="M50" s="771"/>
      <c r="N50" s="796"/>
    </row>
    <row r="51" spans="1:14" ht="30" customHeight="1">
      <c r="A51" s="645">
        <v>28.13</v>
      </c>
      <c r="B51" s="772" t="s">
        <v>674</v>
      </c>
      <c r="C51" s="762" t="s">
        <v>412</v>
      </c>
      <c r="D51" s="990">
        <v>0</v>
      </c>
      <c r="E51" s="990">
        <v>0</v>
      </c>
      <c r="F51" s="797"/>
      <c r="G51" s="1012">
        <f>E51*D51</f>
        <v>0</v>
      </c>
      <c r="H51" s="562"/>
      <c r="I51" s="562"/>
      <c r="J51" s="562"/>
      <c r="K51" s="562"/>
      <c r="L51" s="708">
        <f>SUM(F51:K51)</f>
        <v>0</v>
      </c>
      <c r="M51" s="749"/>
      <c r="N51" s="788" t="s">
        <v>919</v>
      </c>
    </row>
    <row r="52" spans="1:14" ht="15" customHeight="1">
      <c r="A52" s="1135"/>
      <c r="B52" s="769"/>
      <c r="C52" s="770"/>
      <c r="D52" s="794"/>
      <c r="E52" s="794"/>
      <c r="F52" s="795"/>
      <c r="G52" s="795"/>
      <c r="H52" s="795"/>
      <c r="I52" s="795"/>
      <c r="J52" s="795"/>
      <c r="K52" s="795"/>
      <c r="L52" s="826"/>
      <c r="M52" s="771"/>
      <c r="N52" s="796"/>
    </row>
    <row r="53" spans="1:14" ht="30" customHeight="1">
      <c r="A53" s="290">
        <v>28.14</v>
      </c>
      <c r="B53" s="764" t="s">
        <v>423</v>
      </c>
      <c r="C53" s="562" t="s">
        <v>412</v>
      </c>
      <c r="D53" s="990">
        <v>0</v>
      </c>
      <c r="E53" s="990">
        <v>0</v>
      </c>
      <c r="F53" s="787"/>
      <c r="G53" s="1012">
        <f>E53*D53</f>
        <v>0</v>
      </c>
      <c r="H53" s="787"/>
      <c r="I53" s="787"/>
      <c r="J53" s="787"/>
      <c r="K53" s="787"/>
      <c r="L53" s="708">
        <f>SUM(F53:K53)</f>
        <v>0</v>
      </c>
      <c r="M53" s="798"/>
      <c r="N53" s="799"/>
    </row>
    <row r="54" spans="1:14" ht="15" customHeight="1">
      <c r="A54" s="1136"/>
      <c r="B54" s="774"/>
      <c r="C54" s="757"/>
      <c r="D54" s="800"/>
      <c r="E54" s="800"/>
      <c r="F54" s="747"/>
      <c r="G54" s="801"/>
      <c r="H54" s="747"/>
      <c r="I54" s="747"/>
      <c r="J54" s="747"/>
      <c r="K54" s="747"/>
      <c r="L54" s="827"/>
      <c r="M54" s="802"/>
      <c r="N54" s="803"/>
    </row>
    <row r="55" spans="1:14" ht="30" customHeight="1">
      <c r="A55" s="2671">
        <v>28.15</v>
      </c>
      <c r="B55" s="775" t="s">
        <v>668</v>
      </c>
      <c r="C55" s="693" t="s">
        <v>100</v>
      </c>
      <c r="D55" s="990">
        <v>0</v>
      </c>
      <c r="E55" s="990">
        <v>0</v>
      </c>
      <c r="F55" s="787"/>
      <c r="G55" s="787"/>
      <c r="H55" s="1012">
        <f>E55*D55</f>
        <v>0</v>
      </c>
      <c r="I55" s="787"/>
      <c r="J55" s="787"/>
      <c r="K55" s="787"/>
      <c r="L55" s="708">
        <f>SUM(F55:K55)</f>
        <v>0</v>
      </c>
      <c r="M55" s="467"/>
      <c r="N55" s="629" t="s">
        <v>927</v>
      </c>
    </row>
    <row r="56" spans="1:14" ht="30" customHeight="1">
      <c r="A56" s="2673"/>
      <c r="B56" s="752"/>
      <c r="C56" s="693" t="s">
        <v>100</v>
      </c>
      <c r="D56" s="990">
        <v>0</v>
      </c>
      <c r="E56" s="990">
        <v>0</v>
      </c>
      <c r="F56" s="804"/>
      <c r="G56" s="787"/>
      <c r="H56" s="787"/>
      <c r="I56" s="1012">
        <f>E56*D56</f>
        <v>0</v>
      </c>
      <c r="J56" s="787"/>
      <c r="K56" s="787"/>
      <c r="L56" s="708">
        <f>SUM(F56:K56)</f>
        <v>0</v>
      </c>
      <c r="M56" s="467"/>
      <c r="N56" s="629" t="s">
        <v>925</v>
      </c>
    </row>
    <row r="57" spans="1:14" s="176" customFormat="1" ht="15" customHeight="1">
      <c r="A57" s="1135"/>
      <c r="B57" s="776"/>
      <c r="C57" s="776"/>
      <c r="D57" s="776"/>
      <c r="E57" s="776"/>
      <c r="F57" s="776"/>
      <c r="G57" s="776"/>
      <c r="H57" s="776"/>
      <c r="I57" s="776"/>
      <c r="J57" s="776"/>
      <c r="K57" s="776"/>
      <c r="L57" s="828"/>
      <c r="M57" s="776"/>
      <c r="N57" s="777"/>
    </row>
    <row r="58" spans="1:14" ht="30" customHeight="1">
      <c r="A58" s="290">
        <v>28.16</v>
      </c>
      <c r="B58" s="764" t="s">
        <v>424</v>
      </c>
      <c r="C58" s="693" t="s">
        <v>85</v>
      </c>
      <c r="D58" s="805">
        <v>0.25</v>
      </c>
      <c r="E58" s="805"/>
      <c r="F58" s="805"/>
      <c r="G58" s="1012">
        <f>(G40+G39+G36+G34+G29+G16+G12)*D58</f>
        <v>0</v>
      </c>
      <c r="H58" s="1012">
        <f>H30*D58</f>
        <v>0</v>
      </c>
      <c r="I58" s="1012">
        <f>(I44+I42)*D58</f>
        <v>0</v>
      </c>
      <c r="J58" s="1012">
        <f>J26*D58</f>
        <v>0</v>
      </c>
      <c r="K58" s="562"/>
      <c r="L58" s="708">
        <f>SUM(F58:K58)</f>
        <v>0</v>
      </c>
      <c r="M58" s="798"/>
      <c r="N58" s="806" t="s">
        <v>675</v>
      </c>
    </row>
    <row r="59" spans="1:14" s="176" customFormat="1" ht="15" customHeight="1">
      <c r="A59" s="1137"/>
      <c r="B59" s="750"/>
      <c r="C59" s="750"/>
      <c r="D59" s="750"/>
      <c r="E59" s="750"/>
      <c r="F59" s="750"/>
      <c r="G59" s="750"/>
      <c r="H59" s="750"/>
      <c r="I59" s="750"/>
      <c r="J59" s="750"/>
      <c r="K59" s="750"/>
      <c r="L59" s="825"/>
      <c r="M59" s="750"/>
      <c r="N59" s="751"/>
    </row>
    <row r="60" spans="1:14" ht="30" customHeight="1">
      <c r="A60" s="2671">
        <v>28.17</v>
      </c>
      <c r="B60" s="752" t="s">
        <v>425</v>
      </c>
      <c r="C60" s="562" t="s">
        <v>412</v>
      </c>
      <c r="D60" s="990">
        <v>0</v>
      </c>
      <c r="E60" s="990">
        <v>0</v>
      </c>
      <c r="F60" s="562"/>
      <c r="G60" s="562"/>
      <c r="H60" s="1012">
        <f>E60*D60</f>
        <v>0</v>
      </c>
      <c r="I60" s="562"/>
      <c r="J60" s="562"/>
      <c r="K60" s="562"/>
      <c r="L60" s="708">
        <f>SUM(F60:K60)</f>
        <v>0</v>
      </c>
      <c r="M60" s="798"/>
      <c r="N60" s="807" t="s">
        <v>927</v>
      </c>
    </row>
    <row r="61" spans="1:14" ht="30" customHeight="1">
      <c r="A61" s="2673"/>
      <c r="B61" s="752"/>
      <c r="C61" s="562" t="s">
        <v>412</v>
      </c>
      <c r="D61" s="990">
        <v>0</v>
      </c>
      <c r="E61" s="990">
        <v>0</v>
      </c>
      <c r="F61" s="562"/>
      <c r="G61" s="1012">
        <f>E61*D61</f>
        <v>0</v>
      </c>
      <c r="H61" s="787"/>
      <c r="I61" s="562"/>
      <c r="J61" s="562"/>
      <c r="K61" s="562"/>
      <c r="L61" s="708">
        <f>SUM(F61:K61)</f>
        <v>0</v>
      </c>
      <c r="M61" s="798"/>
      <c r="N61" s="807" t="s">
        <v>919</v>
      </c>
    </row>
    <row r="62" spans="1:14" ht="15" customHeight="1">
      <c r="A62" s="1136"/>
      <c r="B62" s="769"/>
      <c r="C62" s="770"/>
      <c r="D62" s="794"/>
      <c r="E62" s="794"/>
      <c r="F62" s="770"/>
      <c r="G62" s="650"/>
      <c r="H62" s="795"/>
      <c r="I62" s="770"/>
      <c r="J62" s="770"/>
      <c r="K62" s="808"/>
      <c r="L62" s="708"/>
      <c r="M62" s="798"/>
      <c r="N62" s="807"/>
    </row>
    <row r="63" spans="1:14" ht="30" customHeight="1">
      <c r="A63" s="2671">
        <v>28.18</v>
      </c>
      <c r="B63" s="778" t="s">
        <v>669</v>
      </c>
      <c r="C63" s="779" t="s">
        <v>85</v>
      </c>
      <c r="D63" s="562">
        <v>1</v>
      </c>
      <c r="E63" s="990">
        <v>0</v>
      </c>
      <c r="F63" s="1012">
        <f>E63*D63</f>
        <v>0</v>
      </c>
      <c r="G63" s="762"/>
      <c r="H63" s="762"/>
      <c r="I63" s="762"/>
      <c r="J63" s="762"/>
      <c r="K63" s="762"/>
      <c r="L63" s="708">
        <f t="shared" ref="L63:L68" si="1">SUM(F63:K63)</f>
        <v>0</v>
      </c>
      <c r="M63" s="809"/>
      <c r="N63" s="810" t="s">
        <v>920</v>
      </c>
    </row>
    <row r="64" spans="1:14" ht="30" customHeight="1">
      <c r="A64" s="2672"/>
      <c r="B64" s="752"/>
      <c r="C64" s="693" t="s">
        <v>85</v>
      </c>
      <c r="D64" s="562">
        <v>1</v>
      </c>
      <c r="E64" s="990">
        <v>0</v>
      </c>
      <c r="F64" s="762"/>
      <c r="G64" s="1012">
        <f>E64*D64</f>
        <v>0</v>
      </c>
      <c r="H64" s="562"/>
      <c r="I64" s="562"/>
      <c r="J64" s="562"/>
      <c r="K64" s="562"/>
      <c r="L64" s="708">
        <f t="shared" si="1"/>
        <v>0</v>
      </c>
      <c r="M64" s="798"/>
      <c r="N64" s="807" t="s">
        <v>919</v>
      </c>
    </row>
    <row r="65" spans="1:14" ht="30" customHeight="1">
      <c r="A65" s="2672"/>
      <c r="B65" s="752"/>
      <c r="C65" s="693" t="s">
        <v>85</v>
      </c>
      <c r="D65" s="562">
        <v>1</v>
      </c>
      <c r="E65" s="990">
        <v>0</v>
      </c>
      <c r="F65" s="762"/>
      <c r="G65" s="762"/>
      <c r="H65" s="1012">
        <f>E65*D65</f>
        <v>0</v>
      </c>
      <c r="I65" s="787"/>
      <c r="J65" s="787"/>
      <c r="K65" s="787"/>
      <c r="L65" s="708">
        <f t="shared" si="1"/>
        <v>0</v>
      </c>
      <c r="M65" s="798"/>
      <c r="N65" s="807" t="s">
        <v>927</v>
      </c>
    </row>
    <row r="66" spans="1:14" ht="30" customHeight="1">
      <c r="A66" s="2672"/>
      <c r="B66" s="752"/>
      <c r="C66" s="693" t="s">
        <v>85</v>
      </c>
      <c r="D66" s="562">
        <v>1</v>
      </c>
      <c r="E66" s="990">
        <v>0</v>
      </c>
      <c r="F66" s="762"/>
      <c r="G66" s="762"/>
      <c r="H66" s="762"/>
      <c r="I66" s="1012">
        <f>E66*D66</f>
        <v>0</v>
      </c>
      <c r="J66" s="787"/>
      <c r="K66" s="787"/>
      <c r="L66" s="708">
        <f t="shared" si="1"/>
        <v>0</v>
      </c>
      <c r="M66" s="798"/>
      <c r="N66" s="807" t="s">
        <v>925</v>
      </c>
    </row>
    <row r="67" spans="1:14" ht="30" customHeight="1">
      <c r="A67" s="2672"/>
      <c r="B67" s="752"/>
      <c r="C67" s="693" t="s">
        <v>85</v>
      </c>
      <c r="D67" s="562">
        <v>1</v>
      </c>
      <c r="E67" s="990">
        <v>0</v>
      </c>
      <c r="F67" s="762"/>
      <c r="G67" s="762"/>
      <c r="H67" s="762"/>
      <c r="I67" s="762"/>
      <c r="J67" s="1013">
        <f>D67*E67</f>
        <v>0</v>
      </c>
      <c r="K67" s="562"/>
      <c r="L67" s="708">
        <f t="shared" si="1"/>
        <v>0</v>
      </c>
      <c r="M67" s="798"/>
      <c r="N67" s="807" t="s">
        <v>926</v>
      </c>
    </row>
    <row r="68" spans="1:14" ht="30" customHeight="1">
      <c r="A68" s="2673"/>
      <c r="B68" s="752"/>
      <c r="C68" s="693" t="s">
        <v>85</v>
      </c>
      <c r="D68" s="562">
        <v>1</v>
      </c>
      <c r="E68" s="990">
        <v>0</v>
      </c>
      <c r="F68" s="762"/>
      <c r="G68" s="762"/>
      <c r="H68" s="762"/>
      <c r="I68" s="762"/>
      <c r="J68" s="762"/>
      <c r="K68" s="1013">
        <f>E68*D68</f>
        <v>0</v>
      </c>
      <c r="L68" s="708">
        <f t="shared" si="1"/>
        <v>0</v>
      </c>
      <c r="M68" s="798"/>
      <c r="N68" s="807" t="s">
        <v>666</v>
      </c>
    </row>
    <row r="69" spans="1:14" ht="15" customHeight="1">
      <c r="A69" s="773"/>
      <c r="B69" s="769"/>
      <c r="C69" s="770"/>
      <c r="D69" s="794"/>
      <c r="E69" s="794"/>
      <c r="F69" s="770"/>
      <c r="G69" s="650"/>
      <c r="H69" s="795"/>
      <c r="I69" s="770"/>
      <c r="J69" s="770"/>
      <c r="K69" s="808"/>
      <c r="L69" s="708"/>
      <c r="M69" s="798"/>
      <c r="N69" s="807"/>
    </row>
    <row r="70" spans="1:14" ht="20.100000000000001" customHeight="1">
      <c r="A70" s="2674" t="s">
        <v>426</v>
      </c>
      <c r="B70" s="2675"/>
      <c r="C70" s="2675"/>
      <c r="D70" s="2675"/>
      <c r="E70" s="2675"/>
      <c r="F70" s="2675"/>
      <c r="G70" s="2675"/>
      <c r="H70" s="2675"/>
      <c r="I70" s="2675"/>
      <c r="J70" s="2675"/>
      <c r="K70" s="2676"/>
      <c r="L70" s="829">
        <f>ROUND(SUM(L11:L69),0)</f>
        <v>0</v>
      </c>
      <c r="M70" s="811"/>
      <c r="N70" s="812"/>
    </row>
    <row r="71" spans="1:14" ht="30" customHeight="1">
      <c r="A71" s="2671">
        <v>28.19</v>
      </c>
      <c r="B71" s="752" t="s">
        <v>133</v>
      </c>
      <c r="C71" s="693" t="s">
        <v>85</v>
      </c>
      <c r="D71" s="562">
        <v>1</v>
      </c>
      <c r="E71" s="562"/>
      <c r="F71" s="1013">
        <v>0</v>
      </c>
      <c r="G71" s="235"/>
      <c r="H71" s="235"/>
      <c r="I71" s="235"/>
      <c r="J71" s="235"/>
      <c r="K71" s="235"/>
      <c r="L71" s="382">
        <f>SUM(F71:K71)</f>
        <v>0</v>
      </c>
      <c r="M71" s="798"/>
      <c r="N71" s="807" t="s">
        <v>920</v>
      </c>
    </row>
    <row r="72" spans="1:14" ht="30" customHeight="1">
      <c r="A72" s="2673"/>
      <c r="B72" s="752"/>
      <c r="C72" s="693" t="s">
        <v>85</v>
      </c>
      <c r="D72" s="562">
        <v>1</v>
      </c>
      <c r="E72" s="770"/>
      <c r="F72" s="770"/>
      <c r="G72" s="235"/>
      <c r="H72" s="1014">
        <v>0</v>
      </c>
      <c r="I72" s="235"/>
      <c r="J72" s="235"/>
      <c r="K72" s="702"/>
      <c r="L72" s="382">
        <f>SUM(F72:K72)</f>
        <v>0</v>
      </c>
      <c r="M72" s="798"/>
      <c r="N72" s="807" t="s">
        <v>927</v>
      </c>
    </row>
    <row r="73" spans="1:14" s="176" customFormat="1" ht="15" customHeight="1">
      <c r="A73" s="1116"/>
      <c r="B73" s="750"/>
      <c r="C73" s="750"/>
      <c r="D73" s="750"/>
      <c r="E73" s="750"/>
      <c r="F73" s="750"/>
      <c r="G73" s="750"/>
      <c r="H73" s="750"/>
      <c r="I73" s="750"/>
      <c r="J73" s="750"/>
      <c r="K73" s="750"/>
      <c r="L73" s="825"/>
      <c r="M73" s="750"/>
      <c r="N73" s="751"/>
    </row>
    <row r="74" spans="1:14" ht="30" customHeight="1">
      <c r="A74" s="290">
        <v>28.2</v>
      </c>
      <c r="B74" s="752" t="s">
        <v>82</v>
      </c>
      <c r="C74" s="693" t="s">
        <v>85</v>
      </c>
      <c r="D74" s="236"/>
      <c r="E74" s="236"/>
      <c r="F74" s="562">
        <f>F90</f>
        <v>0</v>
      </c>
      <c r="G74" s="235"/>
      <c r="H74" s="235"/>
      <c r="I74" s="235"/>
      <c r="J74" s="235"/>
      <c r="K74" s="235"/>
      <c r="L74" s="382">
        <f>F74</f>
        <v>0</v>
      </c>
      <c r="M74" s="798"/>
      <c r="N74" s="799"/>
    </row>
    <row r="75" spans="1:14" s="176" customFormat="1" ht="15" customHeight="1">
      <c r="A75" s="1136"/>
      <c r="B75" s="760"/>
      <c r="C75" s="760"/>
      <c r="D75" s="760"/>
      <c r="E75" s="760"/>
      <c r="F75" s="760"/>
      <c r="G75" s="760"/>
      <c r="H75" s="760"/>
      <c r="I75" s="760"/>
      <c r="J75" s="760"/>
      <c r="K75" s="760"/>
      <c r="L75" s="830"/>
      <c r="M75" s="760"/>
      <c r="N75" s="761"/>
    </row>
    <row r="76" spans="1:14" ht="30" customHeight="1">
      <c r="A76" s="645">
        <v>28.21</v>
      </c>
      <c r="B76" s="778" t="s">
        <v>307</v>
      </c>
      <c r="C76" s="779" t="s">
        <v>85</v>
      </c>
      <c r="D76" s="780">
        <v>0.05</v>
      </c>
      <c r="E76" s="780"/>
      <c r="F76" s="818">
        <f>L76</f>
        <v>0</v>
      </c>
      <c r="G76" s="780"/>
      <c r="H76" s="780"/>
      <c r="I76" s="780"/>
      <c r="J76" s="780"/>
      <c r="K76" s="358"/>
      <c r="L76" s="819">
        <f>ROUND(D76*L70,0)</f>
        <v>0</v>
      </c>
      <c r="M76" s="809"/>
      <c r="N76" s="813"/>
    </row>
    <row r="77" spans="1:14" s="176" customFormat="1" ht="15" customHeight="1">
      <c r="A77" s="1136"/>
      <c r="B77" s="760"/>
      <c r="C77" s="760"/>
      <c r="D77" s="760"/>
      <c r="E77" s="760"/>
      <c r="F77" s="760"/>
      <c r="G77" s="760"/>
      <c r="H77" s="760"/>
      <c r="I77" s="760"/>
      <c r="J77" s="760"/>
      <c r="K77" s="760"/>
      <c r="L77" s="831"/>
      <c r="M77" s="760"/>
      <c r="N77" s="761"/>
    </row>
    <row r="78" spans="1:14" ht="30" customHeight="1">
      <c r="A78" s="645">
        <v>28.22</v>
      </c>
      <c r="B78" s="778" t="s">
        <v>169</v>
      </c>
      <c r="C78" s="779" t="s">
        <v>85</v>
      </c>
      <c r="D78" s="780">
        <v>0.05</v>
      </c>
      <c r="E78" s="780"/>
      <c r="F78" s="818">
        <f>L78</f>
        <v>0</v>
      </c>
      <c r="G78" s="780"/>
      <c r="H78" s="780"/>
      <c r="I78" s="780"/>
      <c r="J78" s="780"/>
      <c r="K78" s="358"/>
      <c r="L78" s="819">
        <f>ROUND(D78*L70,0)</f>
        <v>0</v>
      </c>
      <c r="M78" s="809"/>
      <c r="N78" s="813"/>
    </row>
    <row r="79" spans="1:14" ht="20.100000000000001" customHeight="1">
      <c r="A79" s="2677" t="s">
        <v>644</v>
      </c>
      <c r="B79" s="2678"/>
      <c r="C79" s="2678"/>
      <c r="D79" s="2678"/>
      <c r="E79" s="2678"/>
      <c r="F79" s="2678"/>
      <c r="G79" s="2678"/>
      <c r="H79" s="2678"/>
      <c r="I79" s="2678"/>
      <c r="J79" s="2678"/>
      <c r="K79" s="2679"/>
      <c r="L79" s="820">
        <f>SUM(L71:L78)</f>
        <v>0</v>
      </c>
      <c r="M79" s="811"/>
      <c r="N79" s="812"/>
    </row>
    <row r="80" spans="1:14" ht="30" customHeight="1">
      <c r="A80" s="290">
        <v>28.23</v>
      </c>
      <c r="B80" s="752" t="s">
        <v>78</v>
      </c>
      <c r="C80" s="693" t="s">
        <v>85</v>
      </c>
      <c r="D80" s="1015">
        <v>0</v>
      </c>
      <c r="E80" s="781"/>
      <c r="F80" s="387">
        <f>L80</f>
        <v>0</v>
      </c>
      <c r="G80" s="235"/>
      <c r="H80" s="235"/>
      <c r="I80" s="235"/>
      <c r="J80" s="235"/>
      <c r="K80" s="235"/>
      <c r="L80" s="818">
        <f>D80*SUM(L70,L79)</f>
        <v>0</v>
      </c>
      <c r="M80" s="798"/>
      <c r="N80" s="799"/>
    </row>
    <row r="81" spans="1:14" ht="20.100000000000001" customHeight="1" thickBot="1">
      <c r="A81" s="2668" t="s">
        <v>352</v>
      </c>
      <c r="B81" s="2669"/>
      <c r="C81" s="2669"/>
      <c r="D81" s="2670"/>
      <c r="E81" s="783"/>
      <c r="F81" s="816">
        <f>SUM(F15,F28,F33,F35,F63,F71,F74,F76,F78,F80)</f>
        <v>0</v>
      </c>
      <c r="G81" s="816">
        <f>SUM(G12,G16,G29,G34,G36,G39,G40,G51,G53,G58,G61,G64)</f>
        <v>0</v>
      </c>
      <c r="H81" s="816">
        <f>SUM(H30,H48,H55,H58,H60,H65,H72)</f>
        <v>0</v>
      </c>
      <c r="I81" s="816">
        <f>SUM(I42,I44,I46,I49,I56,I58,I66)</f>
        <v>0</v>
      </c>
      <c r="J81" s="816">
        <f>SUM(J26,J58)*J67</f>
        <v>0</v>
      </c>
      <c r="K81" s="816">
        <f>SUM(K11,K19,K20,K23,K24,K68)</f>
        <v>0</v>
      </c>
      <c r="L81" s="817">
        <f>ROUND(L80+L79+L70,0)</f>
        <v>0</v>
      </c>
      <c r="M81" s="784"/>
      <c r="N81" s="814"/>
    </row>
    <row r="82" spans="1:14" ht="20.100000000000001" customHeight="1">
      <c r="A82" s="612"/>
      <c r="B82" s="612"/>
      <c r="C82" s="612"/>
      <c r="D82" s="612"/>
      <c r="E82" s="612"/>
      <c r="F82" s="613"/>
      <c r="G82" s="613"/>
      <c r="H82" s="613"/>
      <c r="I82" s="613"/>
      <c r="J82" s="614" t="s">
        <v>550</v>
      </c>
      <c r="K82" s="821">
        <f>SUM(F81:K81)</f>
        <v>0</v>
      </c>
      <c r="L82" s="615"/>
      <c r="M82" s="178"/>
      <c r="N82" s="179"/>
    </row>
    <row r="83" spans="1:14" ht="15.6" thickBot="1">
      <c r="A83" s="180"/>
      <c r="B83" s="181"/>
      <c r="C83" s="182"/>
      <c r="D83" s="182"/>
      <c r="E83" s="182"/>
      <c r="F83" s="182"/>
      <c r="G83" s="182"/>
      <c r="H83" s="182"/>
      <c r="I83" s="182"/>
      <c r="J83" s="182"/>
      <c r="K83" s="182"/>
      <c r="L83" s="182"/>
      <c r="M83" s="182"/>
      <c r="N83" s="182"/>
    </row>
    <row r="84" spans="1:14" s="284" customFormat="1" ht="36.75" customHeight="1" thickBot="1">
      <c r="A84" s="2414" t="s">
        <v>82</v>
      </c>
      <c r="B84" s="2113"/>
      <c r="C84" s="296" t="s">
        <v>87</v>
      </c>
      <c r="D84" s="296" t="s">
        <v>101</v>
      </c>
      <c r="E84" s="296" t="s">
        <v>706</v>
      </c>
      <c r="F84" s="296" t="s">
        <v>102</v>
      </c>
      <c r="G84" s="2439" t="s">
        <v>575</v>
      </c>
      <c r="H84" s="2637"/>
      <c r="I84" s="2637"/>
      <c r="J84" s="2637"/>
      <c r="K84" s="2638"/>
      <c r="L84" s="297" t="s">
        <v>576</v>
      </c>
      <c r="N84" s="1034" t="s">
        <v>164</v>
      </c>
    </row>
    <row r="85" spans="1:14" s="284" customFormat="1" ht="20.100000000000001" customHeight="1">
      <c r="A85" s="2481" t="s">
        <v>8</v>
      </c>
      <c r="B85" s="2482"/>
      <c r="C85" s="358" t="s">
        <v>141</v>
      </c>
      <c r="D85" s="992">
        <v>0</v>
      </c>
      <c r="E85" s="992">
        <v>0</v>
      </c>
      <c r="F85" s="342">
        <f>E85*D85</f>
        <v>0</v>
      </c>
      <c r="G85" s="2665"/>
      <c r="H85" s="2666"/>
      <c r="I85" s="2666"/>
      <c r="J85" s="2666"/>
      <c r="K85" s="2667"/>
      <c r="L85" s="1005">
        <v>0</v>
      </c>
      <c r="N85" s="1035"/>
    </row>
    <row r="86" spans="1:14" s="284" customFormat="1" ht="20.100000000000001" customHeight="1">
      <c r="A86" s="2485" t="s">
        <v>231</v>
      </c>
      <c r="B86" s="2486"/>
      <c r="C86" s="235" t="s">
        <v>141</v>
      </c>
      <c r="D86" s="990">
        <v>0</v>
      </c>
      <c r="E86" s="990">
        <v>0</v>
      </c>
      <c r="F86" s="234">
        <f>E86*D86</f>
        <v>0</v>
      </c>
      <c r="G86" s="2662"/>
      <c r="H86" s="2663"/>
      <c r="I86" s="2663"/>
      <c r="J86" s="2663"/>
      <c r="K86" s="2664"/>
      <c r="L86" s="1006">
        <v>0</v>
      </c>
      <c r="N86" s="1035"/>
    </row>
    <row r="87" spans="1:14" s="284" customFormat="1" ht="20.100000000000001" customHeight="1" thickBot="1">
      <c r="A87" s="2657" t="s">
        <v>238</v>
      </c>
      <c r="B87" s="2658"/>
      <c r="C87" s="636"/>
      <c r="D87" s="636"/>
      <c r="E87" s="636"/>
      <c r="F87" s="637">
        <f>SUM(F85:F86)</f>
        <v>0</v>
      </c>
      <c r="G87" s="2659" t="s">
        <v>1415</v>
      </c>
      <c r="H87" s="2660"/>
      <c r="I87" s="2660"/>
      <c r="J87" s="2660"/>
      <c r="K87" s="2661"/>
      <c r="L87" s="712">
        <f>SUM(L85:L86)</f>
        <v>0</v>
      </c>
    </row>
    <row r="88" spans="1:14" s="284" customFormat="1" ht="20.100000000000001" customHeight="1" thickTop="1">
      <c r="A88" s="2098" t="s">
        <v>861</v>
      </c>
      <c r="B88" s="2099"/>
      <c r="C88" s="358" t="s">
        <v>141</v>
      </c>
      <c r="D88" s="992">
        <v>0</v>
      </c>
      <c r="E88" s="992">
        <v>0</v>
      </c>
      <c r="F88" s="342">
        <f>E88*D88</f>
        <v>0</v>
      </c>
      <c r="G88" s="2652" t="s">
        <v>1418</v>
      </c>
      <c r="H88" s="2653"/>
      <c r="I88" s="2653"/>
      <c r="J88" s="2653"/>
      <c r="K88" s="2654"/>
      <c r="L88" s="310" t="s">
        <v>1116</v>
      </c>
    </row>
    <row r="89" spans="1:14" s="284" customFormat="1" ht="20.100000000000001" customHeight="1" thickBot="1">
      <c r="A89" s="2621" t="s">
        <v>155</v>
      </c>
      <c r="B89" s="2622"/>
      <c r="C89" s="361" t="s">
        <v>141</v>
      </c>
      <c r="D89" s="994">
        <v>0</v>
      </c>
      <c r="E89" s="994">
        <v>0</v>
      </c>
      <c r="F89" s="346">
        <f>E89*D89</f>
        <v>0</v>
      </c>
      <c r="G89" s="2649" t="s">
        <v>1418</v>
      </c>
      <c r="H89" s="2650"/>
      <c r="I89" s="2650"/>
      <c r="J89" s="2650"/>
      <c r="K89" s="2651"/>
      <c r="L89" s="311" t="s">
        <v>1116</v>
      </c>
    </row>
    <row r="90" spans="1:14" s="305" customFormat="1" ht="20.100000000000001" customHeight="1" thickTop="1" thickBot="1">
      <c r="A90" s="2655" t="s">
        <v>156</v>
      </c>
      <c r="B90" s="2656"/>
      <c r="C90" s="560"/>
      <c r="D90" s="560"/>
      <c r="E90" s="560"/>
      <c r="F90" s="631">
        <f>SUM(F87:F89)</f>
        <v>0</v>
      </c>
      <c r="G90" s="2646" t="s">
        <v>1416</v>
      </c>
      <c r="H90" s="2647"/>
      <c r="I90" s="2647"/>
      <c r="J90" s="2647"/>
      <c r="K90" s="2648"/>
      <c r="L90" s="350">
        <f>L87</f>
        <v>0</v>
      </c>
    </row>
    <row r="91" spans="1:14" s="284" customFormat="1" ht="15.6">
      <c r="A91" s="306"/>
      <c r="C91" s="307"/>
      <c r="D91" s="307"/>
      <c r="E91" s="307"/>
      <c r="F91" s="364" t="s">
        <v>1874</v>
      </c>
      <c r="L91" s="407" t="s">
        <v>1405</v>
      </c>
    </row>
    <row r="92" spans="1:14" s="4" customFormat="1" ht="15">
      <c r="A92" s="619"/>
      <c r="F92" s="19"/>
      <c r="G92" s="19"/>
      <c r="H92" s="19"/>
      <c r="I92" s="19"/>
      <c r="J92" s="19"/>
      <c r="K92" s="583"/>
      <c r="L92" s="359"/>
    </row>
    <row r="93" spans="1:14" s="4" customFormat="1" ht="13.8">
      <c r="A93" s="640" t="s">
        <v>1417</v>
      </c>
      <c r="F93" s="19"/>
      <c r="G93" s="19"/>
      <c r="H93" s="19"/>
      <c r="I93" s="19"/>
      <c r="J93" s="19"/>
      <c r="K93" s="583"/>
      <c r="L93" s="359"/>
    </row>
    <row r="94" spans="1:14">
      <c r="B94" s="172"/>
      <c r="D94" s="183"/>
      <c r="E94" s="183"/>
      <c r="F94" s="183"/>
      <c r="G94" s="183"/>
      <c r="H94" s="183"/>
      <c r="I94" s="183"/>
      <c r="J94" s="183"/>
      <c r="K94" s="183"/>
      <c r="L94" s="183"/>
      <c r="M94" s="183"/>
      <c r="N94" s="183"/>
    </row>
    <row r="95" spans="1:14">
      <c r="B95" s="172"/>
      <c r="D95" s="183"/>
      <c r="E95" s="183"/>
      <c r="F95" s="183"/>
      <c r="G95" s="183"/>
      <c r="H95" s="183"/>
      <c r="I95" s="183"/>
      <c r="J95" s="183"/>
      <c r="K95" s="183"/>
      <c r="L95" s="183"/>
      <c r="M95" s="183"/>
      <c r="N95" s="183"/>
    </row>
    <row r="96" spans="1:14">
      <c r="B96" s="172"/>
      <c r="D96" s="183"/>
      <c r="E96" s="183"/>
      <c r="F96" s="183"/>
      <c r="G96" s="183"/>
      <c r="H96" s="183"/>
      <c r="I96" s="183"/>
      <c r="J96" s="183"/>
      <c r="K96" s="183"/>
      <c r="L96" s="183"/>
      <c r="M96" s="183"/>
      <c r="N96" s="183"/>
    </row>
    <row r="97" spans="2:14">
      <c r="B97" s="172"/>
      <c r="D97" s="183"/>
      <c r="E97" s="183"/>
      <c r="F97" s="183"/>
      <c r="G97" s="183"/>
      <c r="H97" s="183"/>
      <c r="I97" s="183"/>
      <c r="J97" s="183"/>
      <c r="K97" s="183"/>
      <c r="L97" s="183"/>
      <c r="M97" s="183"/>
      <c r="N97" s="183"/>
    </row>
    <row r="98" spans="2:14">
      <c r="B98" s="172"/>
      <c r="D98" s="183"/>
      <c r="E98" s="183"/>
      <c r="F98" s="183"/>
      <c r="G98" s="183"/>
      <c r="H98" s="183"/>
      <c r="I98" s="183"/>
      <c r="J98" s="183"/>
      <c r="K98" s="183"/>
      <c r="L98" s="183"/>
      <c r="M98" s="183"/>
      <c r="N98" s="183"/>
    </row>
    <row r="99" spans="2:14">
      <c r="B99" s="172"/>
      <c r="D99" s="183"/>
      <c r="E99" s="183"/>
      <c r="F99" s="183"/>
      <c r="G99" s="183"/>
      <c r="H99" s="183"/>
      <c r="I99" s="183"/>
      <c r="J99" s="183"/>
      <c r="K99" s="183"/>
      <c r="L99" s="183"/>
      <c r="M99" s="183"/>
      <c r="N99" s="183"/>
    </row>
    <row r="100" spans="2:14">
      <c r="B100" s="172"/>
      <c r="D100" s="183"/>
      <c r="E100" s="183"/>
      <c r="F100" s="183"/>
      <c r="G100" s="183"/>
      <c r="H100" s="183"/>
      <c r="I100" s="183"/>
      <c r="J100" s="183"/>
      <c r="K100" s="183"/>
      <c r="L100" s="183"/>
      <c r="M100" s="183"/>
      <c r="N100" s="183"/>
    </row>
    <row r="101" spans="2:14">
      <c r="B101" s="172"/>
      <c r="D101" s="183"/>
      <c r="E101" s="183"/>
      <c r="F101" s="183"/>
      <c r="G101" s="183"/>
      <c r="H101" s="183"/>
      <c r="I101" s="183"/>
      <c r="J101" s="183"/>
      <c r="K101" s="183"/>
      <c r="L101" s="183"/>
      <c r="M101" s="183"/>
      <c r="N101" s="183"/>
    </row>
    <row r="102" spans="2:14">
      <c r="B102" s="172"/>
      <c r="D102" s="183"/>
      <c r="E102" s="183"/>
      <c r="F102" s="183"/>
      <c r="G102" s="183"/>
      <c r="H102" s="183"/>
      <c r="I102" s="183"/>
      <c r="J102" s="183"/>
      <c r="K102" s="183"/>
      <c r="L102" s="183"/>
      <c r="M102" s="183"/>
      <c r="N102" s="183"/>
    </row>
    <row r="103" spans="2:14">
      <c r="B103" s="172"/>
      <c r="D103" s="183"/>
      <c r="E103" s="183"/>
      <c r="F103" s="183"/>
      <c r="G103" s="183"/>
      <c r="H103" s="183"/>
      <c r="I103" s="183"/>
      <c r="J103" s="183"/>
      <c r="K103" s="183"/>
      <c r="L103" s="183"/>
      <c r="M103" s="183"/>
      <c r="N103" s="183"/>
    </row>
    <row r="104" spans="2:14">
      <c r="B104" s="172"/>
      <c r="D104" s="183"/>
      <c r="E104" s="183"/>
      <c r="F104" s="183"/>
      <c r="G104" s="183"/>
      <c r="H104" s="183"/>
      <c r="I104" s="183"/>
      <c r="J104" s="183"/>
      <c r="K104" s="183"/>
      <c r="L104" s="183"/>
      <c r="M104" s="183"/>
      <c r="N104" s="183"/>
    </row>
    <row r="105" spans="2:14">
      <c r="B105" s="172"/>
      <c r="D105" s="183"/>
      <c r="E105" s="183"/>
      <c r="F105" s="183"/>
      <c r="G105" s="183"/>
      <c r="H105" s="183"/>
      <c r="I105" s="183"/>
      <c r="J105" s="183"/>
      <c r="K105" s="183"/>
      <c r="L105" s="183"/>
      <c r="M105" s="183"/>
      <c r="N105" s="183"/>
    </row>
    <row r="106" spans="2:14">
      <c r="B106" s="172"/>
      <c r="D106" s="183"/>
      <c r="E106" s="183"/>
      <c r="F106" s="183"/>
      <c r="G106" s="183"/>
      <c r="H106" s="183"/>
      <c r="I106" s="183"/>
      <c r="J106" s="183"/>
      <c r="K106" s="183"/>
      <c r="L106" s="183"/>
      <c r="M106" s="183"/>
      <c r="N106" s="183"/>
    </row>
    <row r="107" spans="2:14">
      <c r="B107" s="172"/>
      <c r="D107" s="183"/>
      <c r="E107" s="183"/>
      <c r="F107" s="183"/>
      <c r="G107" s="183"/>
      <c r="H107" s="183"/>
      <c r="I107" s="183"/>
      <c r="J107" s="183"/>
      <c r="K107" s="183"/>
      <c r="L107" s="183"/>
      <c r="M107" s="183"/>
      <c r="N107" s="183"/>
    </row>
    <row r="108" spans="2:14">
      <c r="B108" s="172"/>
      <c r="D108" s="183"/>
      <c r="E108" s="183"/>
      <c r="F108" s="183"/>
      <c r="G108" s="183"/>
      <c r="H108" s="183"/>
      <c r="I108" s="183"/>
      <c r="J108" s="183"/>
      <c r="K108" s="183"/>
      <c r="L108" s="183"/>
      <c r="M108" s="183"/>
      <c r="N108" s="183"/>
    </row>
    <row r="109" spans="2:14">
      <c r="B109" s="172"/>
      <c r="D109" s="183"/>
      <c r="E109" s="183"/>
      <c r="F109" s="183"/>
      <c r="G109" s="183"/>
      <c r="H109" s="183"/>
      <c r="I109" s="183"/>
      <c r="J109" s="183"/>
      <c r="K109" s="183"/>
      <c r="L109" s="183"/>
      <c r="M109" s="183"/>
      <c r="N109" s="183"/>
    </row>
    <row r="110" spans="2:14">
      <c r="B110" s="172"/>
      <c r="D110" s="183"/>
      <c r="E110" s="183"/>
      <c r="F110" s="183"/>
      <c r="G110" s="183"/>
      <c r="H110" s="183"/>
      <c r="I110" s="183"/>
      <c r="J110" s="183"/>
      <c r="K110" s="183"/>
      <c r="L110" s="183"/>
      <c r="M110" s="183"/>
      <c r="N110" s="183"/>
    </row>
    <row r="111" spans="2:14">
      <c r="B111" s="172"/>
      <c r="D111" s="183"/>
      <c r="E111" s="183"/>
      <c r="F111" s="183"/>
      <c r="G111" s="183"/>
      <c r="H111" s="183"/>
      <c r="I111" s="183"/>
      <c r="J111" s="183"/>
      <c r="K111" s="183"/>
      <c r="L111" s="183"/>
      <c r="M111" s="183"/>
      <c r="N111" s="183"/>
    </row>
    <row r="112" spans="2:14">
      <c r="B112" s="172"/>
      <c r="D112" s="183"/>
      <c r="E112" s="183"/>
      <c r="F112" s="183"/>
      <c r="G112" s="183"/>
      <c r="H112" s="183"/>
      <c r="I112" s="183"/>
      <c r="J112" s="183"/>
      <c r="K112" s="183"/>
      <c r="L112" s="183"/>
      <c r="M112" s="183"/>
      <c r="N112" s="183"/>
    </row>
    <row r="113" spans="2:14">
      <c r="B113" s="172"/>
      <c r="D113" s="183"/>
      <c r="E113" s="183"/>
      <c r="F113" s="183"/>
      <c r="G113" s="183"/>
      <c r="H113" s="183"/>
      <c r="I113" s="183"/>
      <c r="J113" s="183"/>
      <c r="K113" s="183"/>
      <c r="L113" s="183"/>
      <c r="M113" s="183"/>
      <c r="N113" s="183"/>
    </row>
    <row r="114" spans="2:14">
      <c r="B114" s="172"/>
      <c r="D114" s="183"/>
      <c r="E114" s="183"/>
      <c r="F114" s="183"/>
      <c r="G114" s="183"/>
      <c r="H114" s="183"/>
      <c r="I114" s="183"/>
      <c r="J114" s="183"/>
      <c r="K114" s="183"/>
      <c r="L114" s="183"/>
      <c r="M114" s="183"/>
      <c r="N114" s="183"/>
    </row>
    <row r="115" spans="2:14">
      <c r="B115" s="172"/>
      <c r="D115" s="183"/>
      <c r="E115" s="183"/>
      <c r="F115" s="183"/>
      <c r="G115" s="183"/>
      <c r="H115" s="183"/>
      <c r="I115" s="183"/>
      <c r="J115" s="183"/>
      <c r="K115" s="183"/>
      <c r="L115" s="183"/>
      <c r="M115" s="183"/>
      <c r="N115" s="183"/>
    </row>
    <row r="116" spans="2:14">
      <c r="B116" s="172"/>
      <c r="D116" s="183"/>
      <c r="E116" s="183"/>
      <c r="F116" s="183"/>
      <c r="G116" s="183"/>
      <c r="H116" s="183"/>
      <c r="I116" s="183"/>
      <c r="J116" s="183"/>
      <c r="K116" s="183"/>
      <c r="L116" s="183"/>
      <c r="M116" s="183"/>
      <c r="N116" s="183"/>
    </row>
    <row r="117" spans="2:14">
      <c r="B117" s="172"/>
      <c r="D117" s="183"/>
      <c r="E117" s="183"/>
      <c r="F117" s="183"/>
      <c r="G117" s="183"/>
      <c r="H117" s="183"/>
      <c r="I117" s="183"/>
      <c r="J117" s="183"/>
      <c r="K117" s="183"/>
      <c r="L117" s="183"/>
      <c r="M117" s="183"/>
      <c r="N117" s="183"/>
    </row>
    <row r="118" spans="2:14">
      <c r="B118" s="172"/>
      <c r="D118" s="183"/>
      <c r="E118" s="183"/>
      <c r="F118" s="183"/>
      <c r="G118" s="183"/>
      <c r="H118" s="183"/>
      <c r="I118" s="183"/>
      <c r="J118" s="183"/>
      <c r="K118" s="183"/>
      <c r="L118" s="183"/>
      <c r="M118" s="183"/>
      <c r="N118" s="183"/>
    </row>
    <row r="119" spans="2:14">
      <c r="B119" s="172"/>
      <c r="D119" s="183"/>
      <c r="E119" s="183"/>
      <c r="F119" s="183"/>
      <c r="G119" s="183"/>
      <c r="H119" s="183"/>
      <c r="I119" s="183"/>
      <c r="J119" s="183"/>
      <c r="K119" s="183"/>
      <c r="L119" s="183"/>
      <c r="M119" s="183"/>
      <c r="N119" s="183"/>
    </row>
    <row r="120" spans="2:14">
      <c r="B120" s="172"/>
      <c r="D120" s="183"/>
      <c r="E120" s="183"/>
      <c r="F120" s="183"/>
      <c r="G120" s="183"/>
      <c r="H120" s="183"/>
      <c r="I120" s="183"/>
      <c r="J120" s="183"/>
      <c r="K120" s="183"/>
      <c r="L120" s="183"/>
      <c r="M120" s="183"/>
      <c r="N120" s="183"/>
    </row>
    <row r="121" spans="2:14">
      <c r="B121" s="172"/>
      <c r="D121" s="183"/>
      <c r="E121" s="183"/>
      <c r="F121" s="183"/>
      <c r="G121" s="183"/>
      <c r="H121" s="183"/>
      <c r="I121" s="183"/>
      <c r="J121" s="183"/>
      <c r="K121" s="183"/>
      <c r="L121" s="183"/>
      <c r="M121" s="183"/>
      <c r="N121" s="183"/>
    </row>
    <row r="122" spans="2:14">
      <c r="B122" s="172"/>
      <c r="D122" s="183"/>
      <c r="E122" s="183"/>
      <c r="F122" s="183"/>
      <c r="G122" s="183"/>
      <c r="H122" s="183"/>
      <c r="I122" s="183"/>
      <c r="J122" s="183"/>
      <c r="K122" s="183"/>
      <c r="L122" s="183"/>
      <c r="M122" s="183"/>
      <c r="N122" s="183"/>
    </row>
    <row r="123" spans="2:14">
      <c r="B123" s="172"/>
      <c r="D123" s="183"/>
      <c r="E123" s="183"/>
      <c r="F123" s="183"/>
      <c r="G123" s="183"/>
      <c r="H123" s="183"/>
      <c r="I123" s="183"/>
      <c r="J123" s="183"/>
      <c r="K123" s="183"/>
      <c r="L123" s="183"/>
      <c r="M123" s="183"/>
      <c r="N123" s="183"/>
    </row>
    <row r="124" spans="2:14">
      <c r="B124" s="172"/>
      <c r="D124" s="183"/>
      <c r="E124" s="183"/>
      <c r="F124" s="183"/>
      <c r="G124" s="183"/>
      <c r="H124" s="183"/>
      <c r="I124" s="183"/>
      <c r="J124" s="183"/>
      <c r="K124" s="183"/>
      <c r="L124" s="183"/>
      <c r="M124" s="183"/>
      <c r="N124" s="183"/>
    </row>
    <row r="125" spans="2:14">
      <c r="B125" s="172"/>
      <c r="D125" s="183"/>
      <c r="E125" s="183"/>
      <c r="F125" s="183"/>
      <c r="G125" s="183"/>
      <c r="H125" s="183"/>
      <c r="I125" s="183"/>
      <c r="J125" s="183"/>
      <c r="K125" s="183"/>
      <c r="L125" s="183"/>
      <c r="M125" s="183"/>
      <c r="N125" s="183"/>
    </row>
    <row r="126" spans="2:14">
      <c r="B126" s="172"/>
      <c r="D126" s="183"/>
      <c r="E126" s="183"/>
      <c r="F126" s="183"/>
      <c r="G126" s="183"/>
      <c r="H126" s="183"/>
      <c r="I126" s="183"/>
      <c r="J126" s="183"/>
      <c r="K126" s="183"/>
      <c r="L126" s="183"/>
      <c r="M126" s="183"/>
      <c r="N126" s="183"/>
    </row>
    <row r="127" spans="2:14">
      <c r="B127" s="172"/>
      <c r="D127" s="183"/>
      <c r="E127" s="183"/>
      <c r="F127" s="183"/>
      <c r="G127" s="183"/>
      <c r="H127" s="183"/>
      <c r="I127" s="183"/>
      <c r="J127" s="183"/>
      <c r="K127" s="183"/>
      <c r="L127" s="183"/>
      <c r="M127" s="183"/>
      <c r="N127" s="183"/>
    </row>
    <row r="128" spans="2:14">
      <c r="B128" s="172"/>
      <c r="D128" s="183"/>
      <c r="E128" s="183"/>
      <c r="F128" s="183"/>
      <c r="G128" s="183"/>
      <c r="H128" s="183"/>
      <c r="I128" s="183"/>
      <c r="J128" s="183"/>
      <c r="K128" s="183"/>
      <c r="L128" s="183"/>
      <c r="M128" s="183"/>
      <c r="N128" s="183"/>
    </row>
    <row r="129" spans="2:14">
      <c r="B129" s="172"/>
      <c r="D129" s="183"/>
      <c r="E129" s="183"/>
      <c r="F129" s="183"/>
      <c r="G129" s="183"/>
      <c r="H129" s="183"/>
      <c r="I129" s="183"/>
      <c r="J129" s="183"/>
      <c r="K129" s="183"/>
      <c r="L129" s="183"/>
      <c r="M129" s="183"/>
      <c r="N129" s="183"/>
    </row>
    <row r="130" spans="2:14">
      <c r="B130" s="172"/>
      <c r="D130" s="183"/>
      <c r="E130" s="183"/>
      <c r="F130" s="183"/>
      <c r="G130" s="183"/>
      <c r="H130" s="183"/>
      <c r="I130" s="183"/>
      <c r="J130" s="183"/>
      <c r="K130" s="183"/>
      <c r="L130" s="183"/>
      <c r="M130" s="183"/>
      <c r="N130" s="183"/>
    </row>
    <row r="131" spans="2:14">
      <c r="B131" s="172"/>
      <c r="D131" s="183"/>
      <c r="E131" s="183"/>
      <c r="F131" s="183"/>
      <c r="G131" s="183"/>
      <c r="H131" s="183"/>
      <c r="I131" s="183"/>
      <c r="J131" s="183"/>
      <c r="K131" s="183"/>
      <c r="L131" s="183"/>
      <c r="M131" s="183"/>
      <c r="N131" s="183"/>
    </row>
    <row r="132" spans="2:14">
      <c r="B132" s="172"/>
      <c r="D132" s="183"/>
      <c r="E132" s="183"/>
      <c r="F132" s="183"/>
      <c r="G132" s="183"/>
      <c r="H132" s="183"/>
      <c r="I132" s="183"/>
      <c r="J132" s="183"/>
      <c r="K132" s="183"/>
      <c r="L132" s="183"/>
      <c r="M132" s="183"/>
      <c r="N132" s="183"/>
    </row>
    <row r="133" spans="2:14">
      <c r="B133" s="172"/>
      <c r="D133" s="183"/>
      <c r="E133" s="183"/>
      <c r="F133" s="183"/>
      <c r="G133" s="183"/>
      <c r="H133" s="183"/>
      <c r="I133" s="183"/>
      <c r="J133" s="183"/>
      <c r="K133" s="183"/>
      <c r="L133" s="183"/>
      <c r="M133" s="183"/>
      <c r="N133" s="183"/>
    </row>
    <row r="134" spans="2:14">
      <c r="B134" s="172"/>
      <c r="D134" s="183"/>
      <c r="E134" s="183"/>
      <c r="F134" s="183"/>
      <c r="G134" s="183"/>
      <c r="H134" s="183"/>
      <c r="I134" s="183"/>
      <c r="J134" s="183"/>
      <c r="K134" s="183"/>
      <c r="L134" s="183"/>
      <c r="M134" s="183"/>
      <c r="N134" s="183"/>
    </row>
    <row r="135" spans="2:14">
      <c r="B135" s="172"/>
      <c r="D135" s="183"/>
      <c r="E135" s="183"/>
      <c r="F135" s="183"/>
      <c r="G135" s="183"/>
      <c r="H135" s="183"/>
      <c r="I135" s="183"/>
      <c r="J135" s="183"/>
      <c r="K135" s="183"/>
      <c r="L135" s="183"/>
      <c r="M135" s="183"/>
      <c r="N135" s="183"/>
    </row>
    <row r="136" spans="2:14">
      <c r="B136" s="172"/>
      <c r="D136" s="183"/>
      <c r="E136" s="183"/>
      <c r="F136" s="183"/>
      <c r="G136" s="183"/>
      <c r="H136" s="183"/>
      <c r="I136" s="183"/>
      <c r="J136" s="183"/>
      <c r="K136" s="183"/>
      <c r="L136" s="183"/>
      <c r="M136" s="183"/>
      <c r="N136" s="183"/>
    </row>
    <row r="137" spans="2:14">
      <c r="B137" s="172"/>
      <c r="D137" s="183"/>
      <c r="E137" s="183"/>
      <c r="F137" s="183"/>
      <c r="G137" s="183"/>
      <c r="H137" s="183"/>
      <c r="I137" s="183"/>
      <c r="J137" s="183"/>
      <c r="K137" s="183"/>
      <c r="L137" s="183"/>
      <c r="M137" s="183"/>
      <c r="N137" s="183"/>
    </row>
    <row r="138" spans="2:14">
      <c r="B138" s="172"/>
      <c r="D138" s="183"/>
      <c r="E138" s="183"/>
      <c r="F138" s="183"/>
      <c r="G138" s="183"/>
      <c r="H138" s="183"/>
      <c r="I138" s="183"/>
      <c r="J138" s="183"/>
      <c r="K138" s="183"/>
      <c r="L138" s="183"/>
      <c r="M138" s="183"/>
      <c r="N138" s="183"/>
    </row>
    <row r="139" spans="2:14">
      <c r="B139" s="172"/>
      <c r="D139" s="183"/>
      <c r="E139" s="183"/>
      <c r="F139" s="183"/>
      <c r="G139" s="183"/>
      <c r="H139" s="183"/>
      <c r="I139" s="183"/>
      <c r="J139" s="183"/>
      <c r="K139" s="183"/>
      <c r="L139" s="183"/>
      <c r="M139" s="183"/>
      <c r="N139" s="183"/>
    </row>
    <row r="140" spans="2:14">
      <c r="B140" s="172"/>
      <c r="D140" s="183"/>
      <c r="E140" s="183"/>
      <c r="F140" s="183"/>
      <c r="G140" s="183"/>
      <c r="H140" s="183"/>
      <c r="I140" s="183"/>
      <c r="J140" s="183"/>
      <c r="K140" s="183"/>
      <c r="L140" s="183"/>
      <c r="M140" s="183"/>
      <c r="N140" s="183"/>
    </row>
    <row r="141" spans="2:14">
      <c r="B141" s="172"/>
      <c r="D141" s="183"/>
      <c r="E141" s="183"/>
      <c r="F141" s="183"/>
      <c r="G141" s="183"/>
      <c r="H141" s="183"/>
      <c r="I141" s="183"/>
      <c r="J141" s="183"/>
      <c r="K141" s="183"/>
      <c r="L141" s="183"/>
      <c r="M141" s="183"/>
      <c r="N141" s="183"/>
    </row>
    <row r="142" spans="2:14">
      <c r="B142" s="172"/>
      <c r="D142" s="183"/>
      <c r="E142" s="183"/>
      <c r="F142" s="183"/>
      <c r="G142" s="183"/>
      <c r="H142" s="183"/>
      <c r="I142" s="183"/>
      <c r="J142" s="183"/>
      <c r="K142" s="183"/>
      <c r="L142" s="183"/>
      <c r="M142" s="183"/>
      <c r="N142" s="183"/>
    </row>
    <row r="143" spans="2:14">
      <c r="B143" s="172"/>
      <c r="D143" s="183"/>
      <c r="E143" s="183"/>
      <c r="F143" s="183"/>
      <c r="G143" s="183"/>
      <c r="H143" s="183"/>
      <c r="I143" s="183"/>
      <c r="J143" s="183"/>
      <c r="K143" s="183"/>
      <c r="L143" s="183"/>
      <c r="M143" s="183"/>
      <c r="N143" s="183"/>
    </row>
    <row r="144" spans="2:14">
      <c r="B144" s="172"/>
      <c r="D144" s="183"/>
      <c r="E144" s="183"/>
      <c r="F144" s="183"/>
      <c r="G144" s="183"/>
      <c r="H144" s="183"/>
      <c r="I144" s="183"/>
      <c r="J144" s="183"/>
      <c r="K144" s="183"/>
      <c r="L144" s="183"/>
      <c r="M144" s="183"/>
      <c r="N144" s="183"/>
    </row>
    <row r="145" spans="2:14">
      <c r="B145" s="172"/>
      <c r="D145" s="183"/>
      <c r="E145" s="183"/>
      <c r="F145" s="183"/>
      <c r="G145" s="183"/>
      <c r="H145" s="183"/>
      <c r="I145" s="183"/>
      <c r="J145" s="183"/>
      <c r="K145" s="183"/>
      <c r="L145" s="183"/>
      <c r="M145" s="183"/>
      <c r="N145" s="183"/>
    </row>
    <row r="146" spans="2:14">
      <c r="B146" s="172"/>
      <c r="D146" s="183"/>
      <c r="E146" s="183"/>
      <c r="F146" s="183"/>
      <c r="G146" s="183"/>
      <c r="H146" s="183"/>
      <c r="I146" s="183"/>
      <c r="J146" s="183"/>
      <c r="K146" s="183"/>
      <c r="L146" s="183"/>
      <c r="M146" s="183"/>
      <c r="N146" s="183"/>
    </row>
    <row r="147" spans="2:14">
      <c r="B147" s="172"/>
      <c r="D147" s="183"/>
      <c r="E147" s="183"/>
      <c r="F147" s="183"/>
      <c r="G147" s="183"/>
      <c r="H147" s="183"/>
      <c r="I147" s="183"/>
      <c r="J147" s="183"/>
      <c r="K147" s="183"/>
      <c r="L147" s="183"/>
      <c r="M147" s="183"/>
      <c r="N147" s="183"/>
    </row>
    <row r="148" spans="2:14">
      <c r="B148" s="172"/>
      <c r="D148" s="183"/>
      <c r="E148" s="183"/>
      <c r="F148" s="183"/>
      <c r="G148" s="183"/>
      <c r="H148" s="183"/>
      <c r="I148" s="183"/>
      <c r="J148" s="183"/>
      <c r="K148" s="183"/>
      <c r="L148" s="183"/>
      <c r="M148" s="183"/>
      <c r="N148" s="183"/>
    </row>
    <row r="149" spans="2:14">
      <c r="B149" s="172"/>
      <c r="D149" s="183"/>
      <c r="E149" s="183"/>
      <c r="F149" s="183"/>
      <c r="G149" s="183"/>
      <c r="H149" s="183"/>
      <c r="I149" s="183"/>
      <c r="J149" s="183"/>
      <c r="K149" s="183"/>
      <c r="L149" s="183"/>
      <c r="M149" s="183"/>
      <c r="N149" s="183"/>
    </row>
    <row r="150" spans="2:14">
      <c r="B150" s="172"/>
      <c r="D150" s="183"/>
      <c r="E150" s="183"/>
      <c r="F150" s="183"/>
      <c r="G150" s="183"/>
      <c r="H150" s="183"/>
      <c r="I150" s="183"/>
      <c r="J150" s="183"/>
      <c r="K150" s="183"/>
      <c r="L150" s="183"/>
      <c r="M150" s="183"/>
      <c r="N150" s="183"/>
    </row>
    <row r="151" spans="2:14">
      <c r="B151" s="172"/>
      <c r="D151" s="183"/>
      <c r="E151" s="183"/>
      <c r="F151" s="183"/>
      <c r="G151" s="183"/>
      <c r="H151" s="183"/>
      <c r="I151" s="183"/>
      <c r="J151" s="183"/>
      <c r="K151" s="183"/>
      <c r="L151" s="183"/>
      <c r="M151" s="183"/>
      <c r="N151" s="183"/>
    </row>
    <row r="152" spans="2:14">
      <c r="B152" s="172"/>
      <c r="D152" s="183"/>
      <c r="E152" s="183"/>
      <c r="F152" s="183"/>
      <c r="G152" s="183"/>
      <c r="H152" s="183"/>
      <c r="I152" s="183"/>
      <c r="J152" s="183"/>
      <c r="K152" s="183"/>
      <c r="L152" s="183"/>
      <c r="M152" s="183"/>
      <c r="N152" s="183"/>
    </row>
    <row r="153" spans="2:14">
      <c r="B153" s="172"/>
      <c r="D153" s="183"/>
      <c r="E153" s="183"/>
      <c r="F153" s="183"/>
      <c r="G153" s="183"/>
      <c r="H153" s="183"/>
      <c r="I153" s="183"/>
      <c r="J153" s="183"/>
      <c r="K153" s="183"/>
      <c r="L153" s="183"/>
      <c r="M153" s="183"/>
      <c r="N153" s="183"/>
    </row>
    <row r="154" spans="2:14">
      <c r="B154" s="172"/>
      <c r="D154" s="183"/>
      <c r="E154" s="183"/>
      <c r="F154" s="183"/>
      <c r="G154" s="183"/>
      <c r="H154" s="183"/>
      <c r="I154" s="183"/>
      <c r="J154" s="183"/>
      <c r="K154" s="183"/>
      <c r="L154" s="183"/>
      <c r="M154" s="183"/>
      <c r="N154" s="183"/>
    </row>
    <row r="155" spans="2:14">
      <c r="B155" s="172"/>
      <c r="D155" s="183"/>
      <c r="E155" s="183"/>
      <c r="F155" s="183"/>
      <c r="G155" s="183"/>
      <c r="H155" s="183"/>
      <c r="I155" s="183"/>
      <c r="J155" s="183"/>
      <c r="K155" s="183"/>
      <c r="L155" s="183"/>
      <c r="M155" s="183"/>
      <c r="N155" s="183"/>
    </row>
    <row r="156" spans="2:14">
      <c r="B156" s="172"/>
      <c r="D156" s="183"/>
      <c r="E156" s="183"/>
      <c r="F156" s="183"/>
      <c r="G156" s="183"/>
      <c r="H156" s="183"/>
      <c r="I156" s="183"/>
      <c r="J156" s="183"/>
      <c r="K156" s="183"/>
      <c r="L156" s="183"/>
      <c r="M156" s="183"/>
      <c r="N156" s="183"/>
    </row>
    <row r="157" spans="2:14">
      <c r="B157" s="172"/>
      <c r="D157" s="183"/>
      <c r="E157" s="183"/>
      <c r="F157" s="183"/>
      <c r="G157" s="183"/>
      <c r="H157" s="183"/>
      <c r="I157" s="183"/>
      <c r="J157" s="183"/>
      <c r="K157" s="183"/>
      <c r="L157" s="183"/>
      <c r="M157" s="183"/>
      <c r="N157" s="183"/>
    </row>
    <row r="158" spans="2:14">
      <c r="B158" s="172"/>
      <c r="D158" s="183"/>
      <c r="E158" s="183"/>
      <c r="F158" s="183"/>
      <c r="G158" s="183"/>
      <c r="H158" s="183"/>
      <c r="I158" s="183"/>
      <c r="J158" s="183"/>
      <c r="K158" s="183"/>
      <c r="L158" s="183"/>
      <c r="M158" s="183"/>
      <c r="N158" s="183"/>
    </row>
    <row r="159" spans="2:14">
      <c r="B159" s="172"/>
      <c r="D159" s="183"/>
      <c r="E159" s="183"/>
      <c r="F159" s="183"/>
      <c r="G159" s="183"/>
      <c r="H159" s="183"/>
      <c r="I159" s="183"/>
      <c r="J159" s="183"/>
      <c r="K159" s="183"/>
      <c r="L159" s="183"/>
      <c r="M159" s="183"/>
      <c r="N159" s="183"/>
    </row>
    <row r="160" spans="2:14">
      <c r="B160" s="172"/>
      <c r="D160" s="183"/>
      <c r="E160" s="183"/>
      <c r="F160" s="183"/>
      <c r="G160" s="183"/>
      <c r="H160" s="183"/>
      <c r="I160" s="183"/>
      <c r="J160" s="183"/>
      <c r="K160" s="183"/>
      <c r="L160" s="183"/>
      <c r="M160" s="183"/>
      <c r="N160" s="183"/>
    </row>
    <row r="161" spans="2:14">
      <c r="B161" s="172"/>
      <c r="D161" s="183"/>
      <c r="E161" s="183"/>
      <c r="F161" s="183"/>
      <c r="G161" s="183"/>
      <c r="H161" s="183"/>
      <c r="I161" s="183"/>
      <c r="J161" s="183"/>
      <c r="K161" s="183"/>
      <c r="L161" s="183"/>
      <c r="M161" s="183"/>
      <c r="N161" s="183"/>
    </row>
    <row r="162" spans="2:14">
      <c r="B162" s="172"/>
      <c r="D162" s="183"/>
      <c r="E162" s="183"/>
      <c r="F162" s="183"/>
      <c r="G162" s="183"/>
      <c r="H162" s="183"/>
      <c r="I162" s="183"/>
      <c r="J162" s="183"/>
      <c r="K162" s="183"/>
      <c r="L162" s="183"/>
      <c r="M162" s="183"/>
      <c r="N162" s="183"/>
    </row>
    <row r="163" spans="2:14">
      <c r="B163" s="172"/>
      <c r="D163" s="183"/>
      <c r="E163" s="183"/>
      <c r="F163" s="183"/>
      <c r="G163" s="183"/>
      <c r="H163" s="183"/>
      <c r="I163" s="183"/>
      <c r="J163" s="183"/>
      <c r="K163" s="183"/>
      <c r="L163" s="183"/>
      <c r="M163" s="183"/>
      <c r="N163" s="183"/>
    </row>
    <row r="164" spans="2:14">
      <c r="B164" s="172"/>
      <c r="D164" s="183"/>
      <c r="E164" s="183"/>
      <c r="F164" s="183"/>
      <c r="G164" s="183"/>
      <c r="H164" s="183"/>
      <c r="I164" s="183"/>
      <c r="J164" s="183"/>
      <c r="K164" s="183"/>
      <c r="L164" s="183"/>
      <c r="M164" s="183"/>
      <c r="N164" s="183"/>
    </row>
    <row r="165" spans="2:14">
      <c r="B165" s="172"/>
      <c r="D165" s="183"/>
      <c r="E165" s="183"/>
      <c r="F165" s="183"/>
      <c r="G165" s="183"/>
      <c r="H165" s="183"/>
      <c r="I165" s="183"/>
      <c r="J165" s="183"/>
      <c r="K165" s="183"/>
      <c r="L165" s="183"/>
      <c r="M165" s="183"/>
      <c r="N165" s="183"/>
    </row>
    <row r="166" spans="2:14">
      <c r="B166" s="172"/>
      <c r="D166" s="183"/>
      <c r="E166" s="183"/>
      <c r="F166" s="183"/>
      <c r="G166" s="183"/>
      <c r="H166" s="183"/>
      <c r="I166" s="183"/>
      <c r="J166" s="183"/>
      <c r="K166" s="183"/>
      <c r="L166" s="183"/>
      <c r="M166" s="183"/>
      <c r="N166" s="183"/>
    </row>
    <row r="167" spans="2:14">
      <c r="B167" s="172"/>
      <c r="D167" s="183"/>
      <c r="E167" s="183"/>
      <c r="F167" s="183"/>
      <c r="G167" s="183"/>
      <c r="H167" s="183"/>
      <c r="I167" s="183"/>
      <c r="J167" s="183"/>
      <c r="K167" s="183"/>
      <c r="L167" s="183"/>
      <c r="M167" s="183"/>
      <c r="N167" s="183"/>
    </row>
    <row r="168" spans="2:14">
      <c r="B168" s="172"/>
      <c r="D168" s="183"/>
      <c r="E168" s="183"/>
      <c r="F168" s="183"/>
      <c r="G168" s="183"/>
      <c r="H168" s="183"/>
      <c r="I168" s="183"/>
      <c r="J168" s="183"/>
      <c r="K168" s="183"/>
      <c r="L168" s="183"/>
      <c r="M168" s="183"/>
      <c r="N168" s="183"/>
    </row>
    <row r="169" spans="2:14">
      <c r="B169" s="172"/>
      <c r="D169" s="183"/>
      <c r="E169" s="183"/>
      <c r="F169" s="183"/>
      <c r="G169" s="183"/>
      <c r="H169" s="183"/>
      <c r="I169" s="183"/>
      <c r="J169" s="183"/>
      <c r="K169" s="183"/>
      <c r="L169" s="183"/>
      <c r="M169" s="183"/>
      <c r="N169" s="183"/>
    </row>
    <row r="170" spans="2:14">
      <c r="B170" s="172"/>
      <c r="D170" s="183"/>
      <c r="E170" s="183"/>
      <c r="F170" s="183"/>
      <c r="G170" s="183"/>
      <c r="H170" s="183"/>
      <c r="I170" s="183"/>
      <c r="J170" s="183"/>
      <c r="K170" s="183"/>
      <c r="L170" s="183"/>
      <c r="M170" s="183"/>
      <c r="N170" s="183"/>
    </row>
    <row r="171" spans="2:14">
      <c r="B171" s="172"/>
      <c r="D171" s="183"/>
      <c r="E171" s="183"/>
      <c r="F171" s="183"/>
      <c r="G171" s="183"/>
      <c r="H171" s="183"/>
      <c r="I171" s="183"/>
      <c r="J171" s="183"/>
      <c r="K171" s="183"/>
      <c r="L171" s="183"/>
      <c r="M171" s="183"/>
      <c r="N171" s="183"/>
    </row>
    <row r="172" spans="2:14">
      <c r="B172" s="172"/>
      <c r="D172" s="183"/>
      <c r="E172" s="183"/>
      <c r="F172" s="183"/>
      <c r="G172" s="183"/>
      <c r="H172" s="183"/>
      <c r="I172" s="183"/>
      <c r="J172" s="183"/>
      <c r="K172" s="183"/>
      <c r="L172" s="183"/>
      <c r="M172" s="183"/>
      <c r="N172" s="183"/>
    </row>
    <row r="173" spans="2:14">
      <c r="B173" s="172"/>
      <c r="D173" s="183"/>
      <c r="E173" s="183"/>
      <c r="F173" s="183"/>
      <c r="G173" s="183"/>
      <c r="H173" s="183"/>
      <c r="I173" s="183"/>
      <c r="J173" s="183"/>
      <c r="K173" s="183"/>
      <c r="L173" s="183"/>
      <c r="M173" s="183"/>
      <c r="N173" s="183"/>
    </row>
    <row r="174" spans="2:14">
      <c r="B174" s="172"/>
      <c r="D174" s="183"/>
      <c r="E174" s="183"/>
      <c r="F174" s="183"/>
      <c r="G174" s="183"/>
      <c r="H174" s="183"/>
      <c r="I174" s="183"/>
      <c r="J174" s="183"/>
      <c r="K174" s="183"/>
      <c r="L174" s="183"/>
      <c r="M174" s="183"/>
      <c r="N174" s="183"/>
    </row>
    <row r="175" spans="2:14">
      <c r="B175" s="172"/>
      <c r="D175" s="183"/>
      <c r="E175" s="183"/>
      <c r="F175" s="183"/>
      <c r="G175" s="183"/>
      <c r="H175" s="183"/>
      <c r="I175" s="183"/>
      <c r="J175" s="183"/>
      <c r="K175" s="183"/>
      <c r="L175" s="183"/>
      <c r="M175" s="183"/>
      <c r="N175" s="183"/>
    </row>
    <row r="176" spans="2:14">
      <c r="B176" s="172"/>
      <c r="D176" s="183"/>
      <c r="E176" s="183"/>
      <c r="F176" s="183"/>
      <c r="G176" s="183"/>
      <c r="H176" s="183"/>
      <c r="I176" s="183"/>
      <c r="J176" s="183"/>
      <c r="K176" s="183"/>
      <c r="L176" s="183"/>
      <c r="M176" s="183"/>
      <c r="N176" s="183"/>
    </row>
    <row r="177" spans="2:14">
      <c r="B177" s="172"/>
      <c r="D177" s="183"/>
      <c r="E177" s="183"/>
      <c r="F177" s="183"/>
      <c r="G177" s="183"/>
      <c r="H177" s="183"/>
      <c r="I177" s="183"/>
      <c r="J177" s="183"/>
      <c r="K177" s="183"/>
      <c r="L177" s="183"/>
      <c r="M177" s="183"/>
      <c r="N177" s="183"/>
    </row>
    <row r="178" spans="2:14">
      <c r="B178" s="172"/>
      <c r="D178" s="183"/>
      <c r="E178" s="183"/>
      <c r="F178" s="183"/>
      <c r="G178" s="183"/>
      <c r="H178" s="183"/>
      <c r="I178" s="183"/>
      <c r="J178" s="183"/>
      <c r="K178" s="183"/>
      <c r="L178" s="183"/>
      <c r="M178" s="183"/>
      <c r="N178" s="183"/>
    </row>
    <row r="179" spans="2:14">
      <c r="B179" s="172"/>
      <c r="D179" s="183"/>
      <c r="E179" s="183"/>
      <c r="F179" s="183"/>
      <c r="G179" s="183"/>
      <c r="H179" s="183"/>
      <c r="I179" s="183"/>
      <c r="J179" s="183"/>
      <c r="K179" s="183"/>
      <c r="L179" s="183"/>
      <c r="M179" s="183"/>
      <c r="N179" s="183"/>
    </row>
    <row r="180" spans="2:14">
      <c r="B180" s="172"/>
      <c r="D180" s="183"/>
      <c r="E180" s="183"/>
      <c r="F180" s="183"/>
      <c r="G180" s="183"/>
      <c r="H180" s="183"/>
      <c r="I180" s="183"/>
      <c r="J180" s="183"/>
      <c r="K180" s="183"/>
      <c r="L180" s="183"/>
      <c r="M180" s="183"/>
      <c r="N180" s="183"/>
    </row>
    <row r="181" spans="2:14">
      <c r="B181" s="172"/>
      <c r="D181" s="183"/>
      <c r="E181" s="183"/>
      <c r="F181" s="183"/>
      <c r="G181" s="183"/>
      <c r="H181" s="183"/>
      <c r="I181" s="183"/>
      <c r="J181" s="183"/>
      <c r="K181" s="183"/>
      <c r="L181" s="183"/>
      <c r="M181" s="183"/>
      <c r="N181" s="183"/>
    </row>
    <row r="182" spans="2:14">
      <c r="B182" s="172"/>
      <c r="D182" s="183"/>
      <c r="E182" s="183"/>
      <c r="F182" s="183"/>
      <c r="G182" s="183"/>
      <c r="H182" s="183"/>
      <c r="I182" s="183"/>
      <c r="J182" s="183"/>
      <c r="K182" s="183"/>
      <c r="L182" s="183"/>
      <c r="M182" s="183"/>
      <c r="N182" s="183"/>
    </row>
    <row r="183" spans="2:14">
      <c r="B183" s="172"/>
      <c r="D183" s="183"/>
      <c r="E183" s="183"/>
      <c r="F183" s="183"/>
      <c r="G183" s="183"/>
      <c r="H183" s="183"/>
      <c r="I183" s="183"/>
      <c r="J183" s="183"/>
      <c r="K183" s="183"/>
      <c r="L183" s="183"/>
      <c r="M183" s="183"/>
      <c r="N183" s="183"/>
    </row>
    <row r="184" spans="2:14">
      <c r="B184" s="172"/>
      <c r="D184" s="183"/>
      <c r="E184" s="183"/>
      <c r="F184" s="183"/>
      <c r="G184" s="183"/>
      <c r="H184" s="183"/>
      <c r="I184" s="183"/>
      <c r="J184" s="183"/>
      <c r="K184" s="183"/>
      <c r="L184" s="183"/>
      <c r="M184" s="183"/>
      <c r="N184" s="183"/>
    </row>
    <row r="185" spans="2:14">
      <c r="B185" s="172"/>
      <c r="D185" s="183"/>
      <c r="E185" s="183"/>
      <c r="F185" s="183"/>
      <c r="G185" s="183"/>
      <c r="H185" s="183"/>
      <c r="I185" s="183"/>
      <c r="J185" s="183"/>
      <c r="K185" s="183"/>
      <c r="L185" s="183"/>
      <c r="M185" s="183"/>
      <c r="N185" s="183"/>
    </row>
    <row r="186" spans="2:14">
      <c r="B186" s="172"/>
      <c r="D186" s="183"/>
      <c r="E186" s="183"/>
      <c r="F186" s="183"/>
      <c r="G186" s="183"/>
      <c r="H186" s="183"/>
      <c r="I186" s="183"/>
      <c r="J186" s="183"/>
      <c r="K186" s="183"/>
      <c r="L186" s="183"/>
      <c r="M186" s="183"/>
      <c r="N186" s="183"/>
    </row>
    <row r="187" spans="2:14">
      <c r="B187" s="172"/>
      <c r="D187" s="183"/>
      <c r="E187" s="183"/>
      <c r="F187" s="183"/>
      <c r="G187" s="183"/>
      <c r="H187" s="183"/>
      <c r="I187" s="183"/>
      <c r="J187" s="183"/>
      <c r="K187" s="183"/>
      <c r="L187" s="183"/>
      <c r="M187" s="183"/>
      <c r="N187" s="183"/>
    </row>
    <row r="188" spans="2:14">
      <c r="B188" s="172"/>
      <c r="D188" s="183"/>
      <c r="E188" s="183"/>
      <c r="F188" s="183"/>
      <c r="G188" s="183"/>
      <c r="H188" s="183"/>
      <c r="I188" s="183"/>
      <c r="J188" s="183"/>
      <c r="K188" s="183"/>
      <c r="L188" s="183"/>
      <c r="M188" s="183"/>
      <c r="N188" s="183"/>
    </row>
    <row r="189" spans="2:14">
      <c r="B189" s="172"/>
      <c r="D189" s="183"/>
      <c r="E189" s="183"/>
      <c r="F189" s="183"/>
      <c r="G189" s="183"/>
      <c r="H189" s="183"/>
      <c r="I189" s="183"/>
      <c r="J189" s="183"/>
      <c r="K189" s="183"/>
      <c r="L189" s="183"/>
      <c r="M189" s="183"/>
      <c r="N189" s="183"/>
    </row>
    <row r="190" spans="2:14">
      <c r="B190" s="172"/>
      <c r="D190" s="183"/>
      <c r="E190" s="183"/>
      <c r="F190" s="183"/>
      <c r="G190" s="183"/>
      <c r="H190" s="183"/>
      <c r="I190" s="183"/>
      <c r="J190" s="183"/>
      <c r="K190" s="183"/>
      <c r="L190" s="183"/>
      <c r="M190" s="183"/>
      <c r="N190" s="183"/>
    </row>
    <row r="191" spans="2:14">
      <c r="B191" s="172"/>
      <c r="D191" s="183"/>
      <c r="E191" s="183"/>
      <c r="F191" s="183"/>
      <c r="G191" s="183"/>
      <c r="H191" s="183"/>
      <c r="I191" s="183"/>
      <c r="J191" s="183"/>
      <c r="K191" s="183"/>
      <c r="L191" s="183"/>
      <c r="M191" s="183"/>
      <c r="N191" s="183"/>
    </row>
    <row r="192" spans="2:14">
      <c r="B192" s="172"/>
      <c r="D192" s="183"/>
      <c r="E192" s="183"/>
      <c r="F192" s="183"/>
      <c r="G192" s="183"/>
      <c r="H192" s="183"/>
      <c r="I192" s="183"/>
      <c r="J192" s="183"/>
      <c r="K192" s="183"/>
      <c r="L192" s="183"/>
      <c r="M192" s="183"/>
      <c r="N192" s="183"/>
    </row>
    <row r="193" spans="2:14">
      <c r="B193" s="172"/>
      <c r="D193" s="183"/>
      <c r="E193" s="183"/>
      <c r="F193" s="183"/>
      <c r="G193" s="183"/>
      <c r="H193" s="183"/>
      <c r="I193" s="183"/>
      <c r="J193" s="183"/>
      <c r="K193" s="183"/>
      <c r="L193" s="183"/>
      <c r="M193" s="183"/>
      <c r="N193" s="183"/>
    </row>
    <row r="194" spans="2:14">
      <c r="B194" s="172"/>
      <c r="D194" s="183"/>
      <c r="E194" s="183"/>
      <c r="F194" s="183"/>
      <c r="G194" s="183"/>
      <c r="H194" s="183"/>
      <c r="I194" s="183"/>
      <c r="J194" s="183"/>
      <c r="K194" s="183"/>
      <c r="L194" s="183"/>
      <c r="M194" s="183"/>
      <c r="N194" s="183"/>
    </row>
    <row r="195" spans="2:14">
      <c r="B195" s="172"/>
      <c r="D195" s="183"/>
      <c r="E195" s="183"/>
      <c r="F195" s="183"/>
      <c r="G195" s="183"/>
      <c r="H195" s="183"/>
      <c r="I195" s="183"/>
      <c r="J195" s="183"/>
      <c r="K195" s="183"/>
      <c r="L195" s="183"/>
      <c r="M195" s="183"/>
      <c r="N195" s="183"/>
    </row>
    <row r="196" spans="2:14">
      <c r="B196" s="172"/>
      <c r="D196" s="183"/>
      <c r="E196" s="183"/>
      <c r="F196" s="183"/>
      <c r="G196" s="183"/>
      <c r="H196" s="183"/>
      <c r="I196" s="183"/>
      <c r="J196" s="183"/>
      <c r="K196" s="183"/>
      <c r="L196" s="183"/>
      <c r="M196" s="183"/>
      <c r="N196" s="183"/>
    </row>
    <row r="197" spans="2:14">
      <c r="B197" s="172"/>
      <c r="D197" s="183"/>
      <c r="E197" s="183"/>
      <c r="F197" s="183"/>
      <c r="G197" s="183"/>
      <c r="H197" s="183"/>
      <c r="I197" s="183"/>
      <c r="J197" s="183"/>
      <c r="K197" s="183"/>
      <c r="L197" s="183"/>
      <c r="M197" s="183"/>
      <c r="N197" s="183"/>
    </row>
    <row r="198" spans="2:14">
      <c r="B198" s="172"/>
      <c r="D198" s="183"/>
      <c r="E198" s="183"/>
      <c r="F198" s="183"/>
      <c r="G198" s="183"/>
      <c r="H198" s="183"/>
      <c r="I198" s="183"/>
      <c r="J198" s="183"/>
      <c r="K198" s="183"/>
      <c r="L198" s="183"/>
      <c r="M198" s="183"/>
      <c r="N198" s="183"/>
    </row>
    <row r="199" spans="2:14">
      <c r="B199" s="172"/>
      <c r="D199" s="183"/>
      <c r="E199" s="183"/>
      <c r="F199" s="183"/>
      <c r="G199" s="183"/>
      <c r="H199" s="183"/>
      <c r="I199" s="183"/>
      <c r="J199" s="183"/>
      <c r="K199" s="183"/>
      <c r="L199" s="183"/>
      <c r="M199" s="183"/>
      <c r="N199" s="183"/>
    </row>
    <row r="200" spans="2:14">
      <c r="B200" s="172"/>
      <c r="D200" s="183"/>
      <c r="E200" s="183"/>
      <c r="F200" s="183"/>
      <c r="G200" s="183"/>
      <c r="H200" s="183"/>
      <c r="I200" s="183"/>
      <c r="J200" s="183"/>
      <c r="K200" s="183"/>
      <c r="L200" s="183"/>
      <c r="M200" s="183"/>
      <c r="N200" s="183"/>
    </row>
    <row r="201" spans="2:14">
      <c r="B201" s="172"/>
      <c r="D201" s="183"/>
      <c r="E201" s="183"/>
      <c r="F201" s="183"/>
      <c r="G201" s="183"/>
      <c r="H201" s="183"/>
      <c r="I201" s="183"/>
      <c r="J201" s="183"/>
      <c r="K201" s="183"/>
      <c r="L201" s="183"/>
      <c r="M201" s="183"/>
      <c r="N201" s="183"/>
    </row>
    <row r="202" spans="2:14">
      <c r="B202" s="172"/>
      <c r="D202" s="183"/>
      <c r="E202" s="183"/>
      <c r="F202" s="183"/>
      <c r="G202" s="183"/>
      <c r="H202" s="183"/>
      <c r="I202" s="183"/>
      <c r="J202" s="183"/>
      <c r="K202" s="183"/>
      <c r="L202" s="183"/>
      <c r="M202" s="183"/>
      <c r="N202" s="183"/>
    </row>
    <row r="203" spans="2:14">
      <c r="B203" s="172"/>
      <c r="D203" s="183"/>
      <c r="E203" s="183"/>
      <c r="F203" s="183"/>
      <c r="G203" s="183"/>
      <c r="H203" s="183"/>
      <c r="I203" s="183"/>
      <c r="J203" s="183"/>
      <c r="K203" s="183"/>
      <c r="L203" s="183"/>
      <c r="M203" s="183"/>
      <c r="N203" s="183"/>
    </row>
    <row r="204" spans="2:14">
      <c r="B204" s="172"/>
      <c r="D204" s="183"/>
      <c r="E204" s="183"/>
      <c r="F204" s="183"/>
      <c r="G204" s="183"/>
      <c r="H204" s="183"/>
      <c r="I204" s="183"/>
      <c r="J204" s="183"/>
      <c r="K204" s="183"/>
      <c r="L204" s="183"/>
      <c r="M204" s="183"/>
      <c r="N204" s="183"/>
    </row>
    <row r="205" spans="2:14">
      <c r="B205" s="172"/>
      <c r="D205" s="183"/>
      <c r="E205" s="183"/>
      <c r="F205" s="183"/>
      <c r="G205" s="183"/>
      <c r="H205" s="183"/>
      <c r="I205" s="183"/>
      <c r="J205" s="183"/>
      <c r="K205" s="183"/>
      <c r="L205" s="183"/>
      <c r="M205" s="183"/>
      <c r="N205" s="183"/>
    </row>
    <row r="206" spans="2:14">
      <c r="B206" s="172"/>
      <c r="D206" s="183"/>
      <c r="E206" s="183"/>
      <c r="F206" s="183"/>
      <c r="G206" s="183"/>
      <c r="H206" s="183"/>
      <c r="I206" s="183"/>
      <c r="J206" s="183"/>
      <c r="K206" s="183"/>
      <c r="L206" s="183"/>
      <c r="M206" s="183"/>
      <c r="N206" s="183"/>
    </row>
    <row r="207" spans="2:14">
      <c r="B207" s="172"/>
      <c r="D207" s="183"/>
      <c r="E207" s="183"/>
      <c r="F207" s="183"/>
      <c r="G207" s="183"/>
      <c r="H207" s="183"/>
      <c r="I207" s="183"/>
      <c r="J207" s="183"/>
      <c r="K207" s="183"/>
      <c r="L207" s="183"/>
      <c r="M207" s="183"/>
      <c r="N207" s="183"/>
    </row>
    <row r="208" spans="2:14">
      <c r="B208" s="172"/>
      <c r="D208" s="183"/>
      <c r="E208" s="183"/>
      <c r="F208" s="183"/>
      <c r="G208" s="183"/>
      <c r="H208" s="183"/>
      <c r="I208" s="183"/>
      <c r="J208" s="183"/>
      <c r="K208" s="183"/>
      <c r="L208" s="183"/>
      <c r="M208" s="183"/>
      <c r="N208" s="183"/>
    </row>
    <row r="209" spans="2:14">
      <c r="B209" s="172"/>
      <c r="D209" s="183"/>
      <c r="E209" s="183"/>
      <c r="F209" s="183"/>
      <c r="G209" s="183"/>
      <c r="H209" s="183"/>
      <c r="I209" s="183"/>
      <c r="J209" s="183"/>
      <c r="K209" s="183"/>
      <c r="L209" s="183"/>
      <c r="M209" s="183"/>
      <c r="N209" s="183"/>
    </row>
    <row r="210" spans="2:14">
      <c r="B210" s="172"/>
      <c r="D210" s="183"/>
      <c r="E210" s="183"/>
      <c r="F210" s="183"/>
      <c r="G210" s="183"/>
      <c r="H210" s="183"/>
      <c r="I210" s="183"/>
      <c r="J210" s="183"/>
      <c r="K210" s="183"/>
      <c r="L210" s="183"/>
      <c r="M210" s="183"/>
      <c r="N210" s="183"/>
    </row>
    <row r="211" spans="2:14">
      <c r="B211" s="172"/>
      <c r="D211" s="183"/>
      <c r="E211" s="183"/>
      <c r="F211" s="183"/>
      <c r="G211" s="183"/>
      <c r="H211" s="183"/>
      <c r="I211" s="183"/>
      <c r="J211" s="183"/>
      <c r="K211" s="183"/>
      <c r="L211" s="183"/>
      <c r="M211" s="183"/>
      <c r="N211" s="183"/>
    </row>
    <row r="212" spans="2:14">
      <c r="B212" s="172"/>
      <c r="D212" s="183"/>
      <c r="E212" s="183"/>
      <c r="F212" s="183"/>
      <c r="G212" s="183"/>
      <c r="H212" s="183"/>
      <c r="I212" s="183"/>
      <c r="J212" s="183"/>
      <c r="K212" s="183"/>
      <c r="L212" s="183"/>
      <c r="M212" s="183"/>
      <c r="N212" s="183"/>
    </row>
    <row r="213" spans="2:14">
      <c r="B213" s="172"/>
      <c r="D213" s="183"/>
      <c r="E213" s="183"/>
      <c r="F213" s="183"/>
      <c r="G213" s="183"/>
      <c r="H213" s="183"/>
      <c r="I213" s="183"/>
      <c r="J213" s="183"/>
      <c r="K213" s="183"/>
      <c r="L213" s="183"/>
      <c r="M213" s="183"/>
      <c r="N213" s="183"/>
    </row>
    <row r="214" spans="2:14">
      <c r="B214" s="172"/>
      <c r="D214" s="183"/>
      <c r="E214" s="183"/>
      <c r="F214" s="183"/>
      <c r="G214" s="183"/>
      <c r="H214" s="183"/>
      <c r="I214" s="183"/>
      <c r="J214" s="183"/>
      <c r="K214" s="183"/>
      <c r="L214" s="183"/>
      <c r="M214" s="183"/>
      <c r="N214" s="183"/>
    </row>
    <row r="215" spans="2:14">
      <c r="B215" s="172"/>
      <c r="D215" s="183"/>
      <c r="E215" s="183"/>
      <c r="F215" s="183"/>
      <c r="G215" s="183"/>
      <c r="H215" s="183"/>
      <c r="I215" s="183"/>
      <c r="J215" s="183"/>
      <c r="K215" s="183"/>
      <c r="L215" s="183"/>
      <c r="M215" s="183"/>
      <c r="N215" s="183"/>
    </row>
    <row r="216" spans="2:14">
      <c r="B216" s="172"/>
      <c r="D216" s="183"/>
      <c r="E216" s="183"/>
      <c r="F216" s="183"/>
      <c r="G216" s="183"/>
      <c r="H216" s="183"/>
      <c r="I216" s="183"/>
      <c r="J216" s="183"/>
      <c r="K216" s="183"/>
      <c r="L216" s="183"/>
      <c r="M216" s="183"/>
      <c r="N216" s="183"/>
    </row>
    <row r="217" spans="2:14">
      <c r="B217" s="172"/>
      <c r="D217" s="183"/>
      <c r="E217" s="183"/>
      <c r="F217" s="183"/>
      <c r="G217" s="183"/>
      <c r="H217" s="183"/>
      <c r="I217" s="183"/>
      <c r="J217" s="183"/>
      <c r="K217" s="183"/>
      <c r="L217" s="183"/>
      <c r="M217" s="183"/>
      <c r="N217" s="183"/>
    </row>
    <row r="218" spans="2:14">
      <c r="B218" s="172"/>
      <c r="D218" s="183"/>
      <c r="E218" s="183"/>
      <c r="F218" s="183"/>
      <c r="G218" s="183"/>
      <c r="H218" s="183"/>
      <c r="I218" s="183"/>
      <c r="J218" s="183"/>
      <c r="K218" s="183"/>
      <c r="L218" s="183"/>
      <c r="M218" s="183"/>
      <c r="N218" s="183"/>
    </row>
    <row r="219" spans="2:14">
      <c r="B219" s="172"/>
      <c r="D219" s="183"/>
      <c r="E219" s="183"/>
      <c r="F219" s="183"/>
      <c r="G219" s="183"/>
      <c r="H219" s="183"/>
      <c r="I219" s="183"/>
      <c r="J219" s="183"/>
      <c r="K219" s="183"/>
      <c r="L219" s="183"/>
      <c r="M219" s="183"/>
      <c r="N219" s="183"/>
    </row>
    <row r="220" spans="2:14">
      <c r="B220" s="172"/>
      <c r="D220" s="183"/>
      <c r="E220" s="183"/>
      <c r="F220" s="183"/>
      <c r="G220" s="183"/>
      <c r="H220" s="183"/>
      <c r="I220" s="183"/>
      <c r="J220" s="183"/>
      <c r="K220" s="183"/>
      <c r="L220" s="183"/>
      <c r="M220" s="183"/>
      <c r="N220" s="183"/>
    </row>
    <row r="221" spans="2:14">
      <c r="B221" s="172"/>
      <c r="D221" s="183"/>
      <c r="E221" s="183"/>
      <c r="F221" s="183"/>
      <c r="G221" s="183"/>
      <c r="H221" s="183"/>
      <c r="I221" s="183"/>
      <c r="J221" s="183"/>
      <c r="K221" s="183"/>
      <c r="L221" s="183"/>
      <c r="M221" s="183"/>
      <c r="N221" s="183"/>
    </row>
    <row r="222" spans="2:14">
      <c r="B222" s="172"/>
      <c r="D222" s="183"/>
      <c r="E222" s="183"/>
      <c r="F222" s="183"/>
      <c r="G222" s="183"/>
      <c r="H222" s="183"/>
      <c r="I222" s="183"/>
      <c r="J222" s="183"/>
      <c r="K222" s="183"/>
      <c r="L222" s="183"/>
      <c r="M222" s="183"/>
      <c r="N222" s="183"/>
    </row>
    <row r="223" spans="2:14">
      <c r="B223" s="172"/>
      <c r="D223" s="183"/>
      <c r="E223" s="183"/>
      <c r="F223" s="183"/>
      <c r="G223" s="183"/>
      <c r="H223" s="183"/>
      <c r="I223" s="183"/>
      <c r="J223" s="183"/>
      <c r="K223" s="183"/>
      <c r="L223" s="183"/>
      <c r="M223" s="183"/>
      <c r="N223" s="183"/>
    </row>
    <row r="224" spans="2:14">
      <c r="B224" s="172"/>
      <c r="D224" s="183"/>
      <c r="E224" s="183"/>
      <c r="F224" s="183"/>
      <c r="G224" s="183"/>
      <c r="H224" s="183"/>
      <c r="I224" s="183"/>
      <c r="J224" s="183"/>
      <c r="K224" s="183"/>
      <c r="L224" s="183"/>
      <c r="M224" s="183"/>
      <c r="N224" s="183"/>
    </row>
    <row r="225" spans="2:14">
      <c r="B225" s="172"/>
      <c r="D225" s="183"/>
      <c r="E225" s="183"/>
      <c r="F225" s="183"/>
      <c r="G225" s="183"/>
      <c r="H225" s="183"/>
      <c r="I225" s="183"/>
      <c r="J225" s="183"/>
      <c r="K225" s="183"/>
      <c r="L225" s="183"/>
      <c r="M225" s="183"/>
      <c r="N225" s="183"/>
    </row>
    <row r="226" spans="2:14">
      <c r="B226" s="172"/>
      <c r="D226" s="183"/>
      <c r="E226" s="183"/>
      <c r="F226" s="183"/>
      <c r="G226" s="183"/>
      <c r="H226" s="183"/>
      <c r="I226" s="183"/>
      <c r="J226" s="183"/>
      <c r="K226" s="183"/>
      <c r="L226" s="183"/>
      <c r="M226" s="183"/>
      <c r="N226" s="183"/>
    </row>
    <row r="227" spans="2:14">
      <c r="B227" s="172"/>
      <c r="D227" s="183"/>
      <c r="E227" s="183"/>
      <c r="F227" s="183"/>
      <c r="G227" s="183"/>
      <c r="H227" s="183"/>
      <c r="I227" s="183"/>
      <c r="J227" s="183"/>
      <c r="K227" s="183"/>
      <c r="L227" s="183"/>
      <c r="M227" s="183"/>
      <c r="N227" s="183"/>
    </row>
    <row r="228" spans="2:14">
      <c r="B228" s="172"/>
      <c r="D228" s="183"/>
      <c r="E228" s="183"/>
      <c r="F228" s="183"/>
      <c r="G228" s="183"/>
      <c r="H228" s="183"/>
      <c r="I228" s="183"/>
      <c r="J228" s="183"/>
      <c r="K228" s="183"/>
      <c r="L228" s="183"/>
      <c r="M228" s="183"/>
      <c r="N228" s="183"/>
    </row>
    <row r="229" spans="2:14">
      <c r="B229" s="172"/>
      <c r="D229" s="183"/>
      <c r="E229" s="183"/>
      <c r="F229" s="183"/>
      <c r="G229" s="183"/>
      <c r="H229" s="183"/>
      <c r="I229" s="183"/>
      <c r="J229" s="183"/>
      <c r="K229" s="183"/>
      <c r="L229" s="183"/>
      <c r="M229" s="183"/>
      <c r="N229" s="183"/>
    </row>
    <row r="230" spans="2:14">
      <c r="B230" s="172"/>
      <c r="D230" s="183"/>
      <c r="E230" s="183"/>
      <c r="F230" s="183"/>
      <c r="G230" s="183"/>
      <c r="H230" s="183"/>
      <c r="I230" s="183"/>
      <c r="J230" s="183"/>
      <c r="K230" s="183"/>
      <c r="L230" s="183"/>
      <c r="M230" s="183"/>
      <c r="N230" s="183"/>
    </row>
    <row r="231" spans="2:14">
      <c r="B231" s="172"/>
      <c r="D231" s="183"/>
      <c r="E231" s="183"/>
      <c r="F231" s="183"/>
      <c r="G231" s="183"/>
      <c r="H231" s="183"/>
      <c r="I231" s="183"/>
      <c r="J231" s="183"/>
      <c r="K231" s="183"/>
      <c r="L231" s="183"/>
      <c r="M231" s="183"/>
      <c r="N231" s="183"/>
    </row>
    <row r="232" spans="2:14">
      <c r="B232" s="172"/>
      <c r="D232" s="183"/>
      <c r="E232" s="183"/>
      <c r="F232" s="183"/>
      <c r="G232" s="183"/>
      <c r="H232" s="183"/>
      <c r="I232" s="183"/>
      <c r="J232" s="183"/>
      <c r="K232" s="183"/>
      <c r="L232" s="183"/>
      <c r="M232" s="183"/>
      <c r="N232" s="183"/>
    </row>
    <row r="233" spans="2:14">
      <c r="B233" s="172"/>
      <c r="D233" s="183"/>
      <c r="E233" s="183"/>
      <c r="F233" s="183"/>
      <c r="G233" s="183"/>
      <c r="H233" s="183"/>
      <c r="I233" s="183"/>
      <c r="J233" s="183"/>
      <c r="K233" s="183"/>
      <c r="L233" s="183"/>
      <c r="M233" s="183"/>
      <c r="N233" s="183"/>
    </row>
    <row r="234" spans="2:14">
      <c r="B234" s="172"/>
      <c r="D234" s="183"/>
      <c r="E234" s="183"/>
      <c r="F234" s="183"/>
      <c r="G234" s="183"/>
      <c r="H234" s="183"/>
      <c r="I234" s="183"/>
      <c r="J234" s="183"/>
      <c r="K234" s="183"/>
      <c r="L234" s="183"/>
      <c r="M234" s="183"/>
      <c r="N234" s="183"/>
    </row>
    <row r="235" spans="2:14">
      <c r="B235" s="172"/>
      <c r="D235" s="183"/>
      <c r="E235" s="183"/>
      <c r="F235" s="183"/>
      <c r="G235" s="183"/>
      <c r="H235" s="183"/>
      <c r="I235" s="183"/>
      <c r="J235" s="183"/>
      <c r="K235" s="183"/>
      <c r="L235" s="183"/>
      <c r="M235" s="183"/>
      <c r="N235" s="183"/>
    </row>
    <row r="236" spans="2:14">
      <c r="B236" s="172"/>
      <c r="D236" s="183"/>
      <c r="E236" s="183"/>
      <c r="F236" s="183"/>
      <c r="G236" s="183"/>
      <c r="H236" s="183"/>
      <c r="I236" s="183"/>
      <c r="J236" s="183"/>
      <c r="K236" s="183"/>
      <c r="L236" s="183"/>
      <c r="M236" s="183"/>
      <c r="N236" s="183"/>
    </row>
    <row r="237" spans="2:14">
      <c r="B237" s="172"/>
      <c r="D237" s="183"/>
      <c r="E237" s="183"/>
      <c r="F237" s="183"/>
      <c r="G237" s="183"/>
      <c r="H237" s="183"/>
      <c r="I237" s="183"/>
      <c r="J237" s="183"/>
      <c r="K237" s="183"/>
      <c r="L237" s="183"/>
      <c r="M237" s="183"/>
      <c r="N237" s="183"/>
    </row>
    <row r="238" spans="2:14">
      <c r="B238" s="172"/>
      <c r="D238" s="183"/>
      <c r="E238" s="183"/>
      <c r="F238" s="183"/>
      <c r="G238" s="183"/>
      <c r="H238" s="183"/>
      <c r="I238" s="183"/>
      <c r="J238" s="183"/>
      <c r="K238" s="183"/>
      <c r="L238" s="183"/>
      <c r="M238" s="183"/>
      <c r="N238" s="183"/>
    </row>
    <row r="239" spans="2:14">
      <c r="B239" s="172"/>
      <c r="D239" s="183"/>
      <c r="E239" s="183"/>
      <c r="F239" s="183"/>
      <c r="G239" s="183"/>
      <c r="H239" s="183"/>
      <c r="I239" s="183"/>
      <c r="J239" s="183"/>
      <c r="K239" s="183"/>
      <c r="L239" s="183"/>
      <c r="M239" s="183"/>
      <c r="N239" s="183"/>
    </row>
    <row r="240" spans="2:14">
      <c r="B240" s="172"/>
      <c r="D240" s="183"/>
      <c r="E240" s="183"/>
      <c r="F240" s="183"/>
      <c r="G240" s="183"/>
      <c r="H240" s="183"/>
      <c r="I240" s="183"/>
      <c r="J240" s="183"/>
      <c r="K240" s="183"/>
      <c r="L240" s="183"/>
      <c r="M240" s="183"/>
      <c r="N240" s="183"/>
    </row>
    <row r="241" spans="2:14">
      <c r="B241" s="172"/>
      <c r="D241" s="183"/>
      <c r="E241" s="183"/>
      <c r="F241" s="183"/>
      <c r="G241" s="183"/>
      <c r="H241" s="183"/>
      <c r="I241" s="183"/>
      <c r="J241" s="183"/>
      <c r="K241" s="183"/>
      <c r="L241" s="183"/>
      <c r="M241" s="183"/>
      <c r="N241" s="183"/>
    </row>
    <row r="242" spans="2:14">
      <c r="B242" s="172"/>
      <c r="D242" s="183"/>
      <c r="E242" s="183"/>
      <c r="F242" s="183"/>
      <c r="G242" s="183"/>
      <c r="H242" s="183"/>
      <c r="I242" s="183"/>
      <c r="J242" s="183"/>
      <c r="K242" s="183"/>
      <c r="L242" s="183"/>
      <c r="M242" s="183"/>
      <c r="N242" s="183"/>
    </row>
    <row r="243" spans="2:14">
      <c r="B243" s="172"/>
      <c r="D243" s="183"/>
      <c r="E243" s="183"/>
      <c r="F243" s="183"/>
      <c r="G243" s="183"/>
      <c r="H243" s="183"/>
      <c r="I243" s="183"/>
      <c r="J243" s="183"/>
      <c r="K243" s="183"/>
      <c r="L243" s="183"/>
      <c r="M243" s="183"/>
      <c r="N243" s="183"/>
    </row>
    <row r="244" spans="2:14">
      <c r="B244" s="172"/>
      <c r="D244" s="183"/>
      <c r="E244" s="183"/>
      <c r="F244" s="183"/>
      <c r="G244" s="183"/>
      <c r="H244" s="183"/>
      <c r="I244" s="183"/>
      <c r="J244" s="183"/>
      <c r="K244" s="183"/>
      <c r="L244" s="183"/>
      <c r="M244" s="183"/>
      <c r="N244" s="183"/>
    </row>
    <row r="245" spans="2:14">
      <c r="B245" s="172"/>
      <c r="D245" s="183"/>
      <c r="E245" s="183"/>
      <c r="F245" s="183"/>
      <c r="G245" s="183"/>
      <c r="H245" s="183"/>
      <c r="I245" s="183"/>
      <c r="J245" s="183"/>
      <c r="K245" s="183"/>
      <c r="L245" s="183"/>
      <c r="M245" s="183"/>
      <c r="N245" s="183"/>
    </row>
    <row r="246" spans="2:14">
      <c r="B246" s="172"/>
      <c r="D246" s="183"/>
      <c r="E246" s="183"/>
      <c r="F246" s="183"/>
      <c r="G246" s="183"/>
      <c r="H246" s="183"/>
      <c r="I246" s="183"/>
      <c r="J246" s="183"/>
      <c r="K246" s="183"/>
      <c r="L246" s="183"/>
      <c r="M246" s="183"/>
      <c r="N246" s="183"/>
    </row>
    <row r="247" spans="2:14">
      <c r="B247" s="172"/>
      <c r="D247" s="183"/>
      <c r="E247" s="183"/>
      <c r="F247" s="183"/>
      <c r="G247" s="183"/>
      <c r="H247" s="183"/>
      <c r="I247" s="183"/>
      <c r="J247" s="183"/>
      <c r="K247" s="183"/>
      <c r="L247" s="183"/>
      <c r="M247" s="183"/>
      <c r="N247" s="183"/>
    </row>
    <row r="248" spans="2:14">
      <c r="B248" s="172"/>
      <c r="D248" s="183"/>
      <c r="E248" s="183"/>
      <c r="F248" s="183"/>
      <c r="G248" s="183"/>
      <c r="H248" s="183"/>
      <c r="I248" s="183"/>
      <c r="J248" s="183"/>
      <c r="K248" s="183"/>
      <c r="L248" s="183"/>
      <c r="M248" s="183"/>
      <c r="N248" s="183"/>
    </row>
    <row r="249" spans="2:14">
      <c r="B249" s="172"/>
      <c r="D249" s="183"/>
      <c r="E249" s="183"/>
      <c r="F249" s="183"/>
      <c r="G249" s="183"/>
      <c r="H249" s="183"/>
      <c r="I249" s="183"/>
      <c r="J249" s="183"/>
      <c r="K249" s="183"/>
      <c r="L249" s="183"/>
      <c r="M249" s="183"/>
      <c r="N249" s="183"/>
    </row>
    <row r="250" spans="2:14">
      <c r="B250" s="172"/>
      <c r="D250" s="183"/>
      <c r="E250" s="183"/>
      <c r="F250" s="183"/>
      <c r="G250" s="183"/>
      <c r="H250" s="183"/>
      <c r="I250" s="183"/>
      <c r="J250" s="183"/>
      <c r="K250" s="183"/>
      <c r="L250" s="183"/>
      <c r="M250" s="183"/>
      <c r="N250" s="183"/>
    </row>
    <row r="251" spans="2:14">
      <c r="B251" s="172"/>
      <c r="D251" s="183"/>
      <c r="E251" s="183"/>
      <c r="F251" s="183"/>
      <c r="G251" s="183"/>
      <c r="H251" s="183"/>
      <c r="I251" s="183"/>
      <c r="J251" s="183"/>
      <c r="K251" s="183"/>
      <c r="L251" s="183"/>
      <c r="M251" s="183"/>
      <c r="N251" s="183"/>
    </row>
    <row r="252" spans="2:14">
      <c r="B252" s="172"/>
      <c r="D252" s="183"/>
      <c r="E252" s="183"/>
      <c r="F252" s="183"/>
      <c r="G252" s="183"/>
      <c r="H252" s="183"/>
      <c r="I252" s="183"/>
      <c r="J252" s="183"/>
      <c r="K252" s="183"/>
      <c r="L252" s="183"/>
      <c r="M252" s="183"/>
      <c r="N252" s="183"/>
    </row>
    <row r="253" spans="2:14">
      <c r="B253" s="172"/>
      <c r="D253" s="183"/>
      <c r="E253" s="183"/>
      <c r="F253" s="183"/>
      <c r="G253" s="183"/>
      <c r="H253" s="183"/>
      <c r="I253" s="183"/>
      <c r="J253" s="183"/>
      <c r="K253" s="183"/>
      <c r="L253" s="183"/>
      <c r="M253" s="183"/>
      <c r="N253" s="183"/>
    </row>
    <row r="254" spans="2:14">
      <c r="B254" s="172"/>
      <c r="D254" s="183"/>
      <c r="E254" s="183"/>
      <c r="F254" s="183"/>
      <c r="G254" s="183"/>
      <c r="H254" s="183"/>
      <c r="I254" s="183"/>
      <c r="J254" s="183"/>
      <c r="K254" s="183"/>
      <c r="L254" s="183"/>
      <c r="M254" s="183"/>
      <c r="N254" s="183"/>
    </row>
    <row r="255" spans="2:14">
      <c r="B255" s="172"/>
      <c r="D255" s="183"/>
      <c r="E255" s="183"/>
      <c r="F255" s="183"/>
      <c r="G255" s="183"/>
      <c r="H255" s="183"/>
      <c r="I255" s="183"/>
      <c r="J255" s="183"/>
      <c r="K255" s="183"/>
      <c r="L255" s="183"/>
      <c r="M255" s="183"/>
      <c r="N255" s="183"/>
    </row>
    <row r="256" spans="2:14">
      <c r="B256" s="172"/>
      <c r="D256" s="183"/>
      <c r="E256" s="183"/>
      <c r="F256" s="183"/>
      <c r="G256" s="183"/>
      <c r="H256" s="183"/>
      <c r="I256" s="183"/>
      <c r="J256" s="183"/>
      <c r="K256" s="183"/>
      <c r="L256" s="183"/>
      <c r="M256" s="183"/>
      <c r="N256" s="183"/>
    </row>
    <row r="257" spans="2:14">
      <c r="B257" s="172"/>
      <c r="D257" s="183"/>
      <c r="E257" s="183"/>
      <c r="F257" s="183"/>
      <c r="G257" s="183"/>
      <c r="H257" s="183"/>
      <c r="I257" s="183"/>
      <c r="J257" s="183"/>
      <c r="K257" s="183"/>
      <c r="L257" s="183"/>
      <c r="M257" s="183"/>
      <c r="N257" s="183"/>
    </row>
    <row r="258" spans="2:14">
      <c r="B258" s="172"/>
      <c r="D258" s="183"/>
      <c r="E258" s="183"/>
      <c r="F258" s="183"/>
      <c r="G258" s="183"/>
      <c r="H258" s="183"/>
      <c r="I258" s="183"/>
      <c r="J258" s="183"/>
      <c r="K258" s="183"/>
      <c r="L258" s="183"/>
      <c r="M258" s="183"/>
      <c r="N258" s="183"/>
    </row>
    <row r="259" spans="2:14">
      <c r="B259" s="172"/>
      <c r="D259" s="183"/>
      <c r="E259" s="183"/>
      <c r="F259" s="183"/>
      <c r="G259" s="183"/>
      <c r="H259" s="183"/>
      <c r="I259" s="183"/>
      <c r="J259" s="183"/>
      <c r="K259" s="183"/>
      <c r="L259" s="183"/>
      <c r="M259" s="183"/>
      <c r="N259" s="183"/>
    </row>
    <row r="260" spans="2:14">
      <c r="B260" s="172"/>
      <c r="D260" s="183"/>
      <c r="E260" s="183"/>
      <c r="F260" s="183"/>
      <c r="G260" s="183"/>
      <c r="H260" s="183"/>
      <c r="I260" s="183"/>
      <c r="J260" s="183"/>
      <c r="K260" s="183"/>
      <c r="L260" s="183"/>
      <c r="M260" s="183"/>
      <c r="N260" s="183"/>
    </row>
    <row r="261" spans="2:14">
      <c r="B261" s="172"/>
      <c r="D261" s="183"/>
      <c r="E261" s="183"/>
      <c r="F261" s="183"/>
      <c r="G261" s="183"/>
      <c r="H261" s="183"/>
      <c r="I261" s="183"/>
      <c r="J261" s="183"/>
      <c r="K261" s="183"/>
      <c r="L261" s="183"/>
      <c r="M261" s="183"/>
      <c r="N261" s="183"/>
    </row>
    <row r="262" spans="2:14">
      <c r="B262" s="172"/>
      <c r="D262" s="183"/>
      <c r="E262" s="183"/>
      <c r="F262" s="183"/>
      <c r="G262" s="183"/>
      <c r="H262" s="183"/>
      <c r="I262" s="183"/>
      <c r="J262" s="183"/>
      <c r="K262" s="183"/>
      <c r="L262" s="183"/>
      <c r="M262" s="183"/>
      <c r="N262" s="183"/>
    </row>
    <row r="263" spans="2:14">
      <c r="B263" s="172"/>
      <c r="D263" s="183"/>
      <c r="E263" s="183"/>
      <c r="F263" s="183"/>
      <c r="G263" s="183"/>
      <c r="H263" s="183"/>
      <c r="I263" s="183"/>
      <c r="J263" s="183"/>
      <c r="K263" s="183"/>
      <c r="L263" s="183"/>
      <c r="M263" s="183"/>
      <c r="N263" s="183"/>
    </row>
    <row r="264" spans="2:14">
      <c r="B264" s="172"/>
      <c r="D264" s="183"/>
      <c r="E264" s="183"/>
      <c r="F264" s="183"/>
      <c r="G264" s="183"/>
      <c r="H264" s="183"/>
      <c r="I264" s="183"/>
      <c r="J264" s="183"/>
      <c r="K264" s="183"/>
      <c r="L264" s="183"/>
      <c r="M264" s="183"/>
      <c r="N264" s="183"/>
    </row>
    <row r="265" spans="2:14">
      <c r="B265" s="172"/>
      <c r="D265" s="183"/>
      <c r="E265" s="183"/>
      <c r="F265" s="183"/>
      <c r="G265" s="183"/>
      <c r="H265" s="183"/>
      <c r="I265" s="183"/>
      <c r="J265" s="183"/>
      <c r="K265" s="183"/>
      <c r="L265" s="183"/>
      <c r="M265" s="183"/>
      <c r="N265" s="183"/>
    </row>
    <row r="266" spans="2:14">
      <c r="B266" s="172"/>
      <c r="D266" s="183"/>
      <c r="E266" s="183"/>
      <c r="F266" s="183"/>
      <c r="G266" s="183"/>
      <c r="H266" s="183"/>
      <c r="I266" s="183"/>
      <c r="J266" s="183"/>
      <c r="K266" s="183"/>
      <c r="L266" s="183"/>
      <c r="M266" s="183"/>
      <c r="N266" s="183"/>
    </row>
    <row r="267" spans="2:14">
      <c r="B267" s="172"/>
      <c r="D267" s="183"/>
      <c r="E267" s="183"/>
      <c r="F267" s="183"/>
      <c r="G267" s="183"/>
      <c r="H267" s="183"/>
      <c r="I267" s="183"/>
      <c r="J267" s="183"/>
      <c r="K267" s="183"/>
      <c r="L267" s="183"/>
      <c r="M267" s="183"/>
      <c r="N267" s="183"/>
    </row>
    <row r="268" spans="2:14">
      <c r="B268" s="172"/>
      <c r="D268" s="183"/>
      <c r="E268" s="183"/>
      <c r="F268" s="183"/>
      <c r="G268" s="183"/>
      <c r="H268" s="183"/>
      <c r="I268" s="183"/>
      <c r="J268" s="183"/>
      <c r="K268" s="183"/>
      <c r="L268" s="183"/>
      <c r="M268" s="183"/>
      <c r="N268" s="183"/>
    </row>
    <row r="269" spans="2:14">
      <c r="B269" s="172"/>
      <c r="D269" s="183"/>
      <c r="E269" s="183"/>
      <c r="F269" s="183"/>
      <c r="G269" s="183"/>
      <c r="H269" s="183"/>
      <c r="I269" s="183"/>
      <c r="J269" s="183"/>
      <c r="K269" s="183"/>
      <c r="L269" s="183"/>
      <c r="M269" s="183"/>
      <c r="N269" s="183"/>
    </row>
    <row r="270" spans="2:14">
      <c r="B270" s="172"/>
      <c r="D270" s="183"/>
      <c r="E270" s="183"/>
      <c r="F270" s="183"/>
      <c r="G270" s="183"/>
      <c r="H270" s="183"/>
      <c r="I270" s="183"/>
      <c r="J270" s="183"/>
      <c r="K270" s="183"/>
      <c r="L270" s="183"/>
      <c r="M270" s="183"/>
      <c r="N270" s="183"/>
    </row>
    <row r="271" spans="2:14">
      <c r="B271" s="172"/>
      <c r="D271" s="183"/>
      <c r="E271" s="183"/>
      <c r="F271" s="183"/>
      <c r="G271" s="183"/>
      <c r="H271" s="183"/>
      <c r="I271" s="183"/>
      <c r="J271" s="183"/>
      <c r="K271" s="183"/>
      <c r="L271" s="183"/>
      <c r="M271" s="183"/>
      <c r="N271" s="183"/>
    </row>
    <row r="272" spans="2:14">
      <c r="B272" s="172"/>
      <c r="D272" s="183"/>
      <c r="E272" s="183"/>
      <c r="F272" s="183"/>
      <c r="G272" s="183"/>
      <c r="H272" s="183"/>
      <c r="I272" s="183"/>
      <c r="J272" s="183"/>
      <c r="K272" s="183"/>
      <c r="L272" s="183"/>
      <c r="M272" s="183"/>
      <c r="N272" s="183"/>
    </row>
    <row r="273" spans="2:14">
      <c r="B273" s="172"/>
      <c r="D273" s="183"/>
      <c r="E273" s="183"/>
      <c r="F273" s="183"/>
      <c r="G273" s="183"/>
      <c r="H273" s="183"/>
      <c r="I273" s="183"/>
      <c r="J273" s="183"/>
      <c r="K273" s="183"/>
      <c r="L273" s="183"/>
      <c r="M273" s="183"/>
      <c r="N273" s="183"/>
    </row>
    <row r="274" spans="2:14">
      <c r="B274" s="172"/>
      <c r="D274" s="183"/>
      <c r="E274" s="183"/>
      <c r="F274" s="183"/>
      <c r="G274" s="183"/>
      <c r="H274" s="183"/>
      <c r="I274" s="183"/>
      <c r="J274" s="183"/>
      <c r="K274" s="183"/>
      <c r="L274" s="183"/>
      <c r="M274" s="183"/>
      <c r="N274" s="183"/>
    </row>
    <row r="275" spans="2:14">
      <c r="B275" s="172"/>
      <c r="D275" s="183"/>
      <c r="E275" s="183"/>
      <c r="F275" s="183"/>
      <c r="G275" s="183"/>
      <c r="H275" s="183"/>
      <c r="I275" s="183"/>
      <c r="J275" s="183"/>
      <c r="K275" s="183"/>
      <c r="L275" s="183"/>
      <c r="M275" s="183"/>
      <c r="N275" s="183"/>
    </row>
    <row r="276" spans="2:14">
      <c r="B276" s="172"/>
      <c r="D276" s="183"/>
      <c r="E276" s="183"/>
      <c r="F276" s="183"/>
      <c r="G276" s="183"/>
      <c r="H276" s="183"/>
      <c r="I276" s="183"/>
      <c r="J276" s="183"/>
      <c r="K276" s="183"/>
      <c r="L276" s="183"/>
      <c r="M276" s="183"/>
      <c r="N276" s="183"/>
    </row>
    <row r="277" spans="2:14">
      <c r="B277" s="172"/>
      <c r="D277" s="183"/>
      <c r="E277" s="183"/>
      <c r="F277" s="183"/>
      <c r="G277" s="183"/>
      <c r="H277" s="183"/>
      <c r="I277" s="183"/>
      <c r="J277" s="183"/>
      <c r="K277" s="183"/>
      <c r="L277" s="183"/>
      <c r="M277" s="183"/>
      <c r="N277" s="183"/>
    </row>
    <row r="278" spans="2:14">
      <c r="B278" s="172"/>
      <c r="D278" s="183"/>
      <c r="E278" s="183"/>
      <c r="F278" s="183"/>
      <c r="G278" s="183"/>
      <c r="H278" s="183"/>
      <c r="I278" s="183"/>
      <c r="J278" s="183"/>
      <c r="K278" s="183"/>
      <c r="L278" s="183"/>
      <c r="M278" s="183"/>
      <c r="N278" s="183"/>
    </row>
    <row r="279" spans="2:14">
      <c r="B279" s="172"/>
      <c r="D279" s="183"/>
      <c r="E279" s="183"/>
      <c r="F279" s="183"/>
      <c r="G279" s="183"/>
      <c r="H279" s="183"/>
      <c r="I279" s="183"/>
      <c r="J279" s="183"/>
      <c r="K279" s="183"/>
      <c r="L279" s="183"/>
      <c r="M279" s="183"/>
      <c r="N279" s="183"/>
    </row>
    <row r="280" spans="2:14">
      <c r="B280" s="172"/>
      <c r="D280" s="183"/>
      <c r="E280" s="183"/>
      <c r="F280" s="183"/>
      <c r="G280" s="183"/>
      <c r="H280" s="183"/>
      <c r="I280" s="183"/>
      <c r="J280" s="183"/>
      <c r="K280" s="183"/>
      <c r="L280" s="183"/>
      <c r="M280" s="183"/>
      <c r="N280" s="183"/>
    </row>
    <row r="281" spans="2:14">
      <c r="B281" s="172"/>
      <c r="D281" s="183"/>
      <c r="E281" s="183"/>
      <c r="F281" s="183"/>
      <c r="G281" s="183"/>
      <c r="H281" s="183"/>
      <c r="I281" s="183"/>
      <c r="J281" s="183"/>
      <c r="K281" s="183"/>
      <c r="L281" s="183"/>
      <c r="M281" s="183"/>
      <c r="N281" s="183"/>
    </row>
    <row r="282" spans="2:14">
      <c r="B282" s="172"/>
      <c r="D282" s="183"/>
      <c r="E282" s="183"/>
      <c r="F282" s="183"/>
      <c r="G282" s="183"/>
      <c r="H282" s="183"/>
      <c r="I282" s="183"/>
      <c r="J282" s="183"/>
      <c r="K282" s="183"/>
      <c r="L282" s="183"/>
      <c r="M282" s="183"/>
      <c r="N282" s="183"/>
    </row>
    <row r="283" spans="2:14">
      <c r="B283" s="172"/>
      <c r="D283" s="183"/>
      <c r="E283" s="183"/>
      <c r="F283" s="183"/>
      <c r="G283" s="183"/>
      <c r="H283" s="183"/>
      <c r="I283" s="183"/>
      <c r="J283" s="183"/>
      <c r="K283" s="183"/>
      <c r="L283" s="183"/>
      <c r="M283" s="183"/>
      <c r="N283" s="183"/>
    </row>
    <row r="284" spans="2:14">
      <c r="B284" s="172"/>
      <c r="D284" s="183"/>
      <c r="E284" s="183"/>
      <c r="F284" s="183"/>
      <c r="G284" s="183"/>
      <c r="H284" s="183"/>
      <c r="I284" s="183"/>
      <c r="J284" s="183"/>
      <c r="K284" s="183"/>
      <c r="L284" s="183"/>
      <c r="M284" s="183"/>
      <c r="N284" s="183"/>
    </row>
    <row r="285" spans="2:14">
      <c r="B285" s="172"/>
      <c r="D285" s="183"/>
      <c r="E285" s="183"/>
      <c r="F285" s="183"/>
      <c r="G285" s="183"/>
      <c r="H285" s="183"/>
      <c r="I285" s="183"/>
      <c r="J285" s="183"/>
      <c r="K285" s="183"/>
      <c r="L285" s="183"/>
      <c r="M285" s="183"/>
      <c r="N285" s="183"/>
    </row>
    <row r="286" spans="2:14">
      <c r="B286" s="172"/>
      <c r="D286" s="183"/>
      <c r="E286" s="183"/>
      <c r="F286" s="183"/>
      <c r="G286" s="183"/>
      <c r="H286" s="183"/>
      <c r="I286" s="183"/>
      <c r="J286" s="183"/>
      <c r="K286" s="183"/>
      <c r="L286" s="183"/>
      <c r="M286" s="183"/>
      <c r="N286" s="183"/>
    </row>
    <row r="287" spans="2:14">
      <c r="B287" s="172"/>
      <c r="D287" s="183"/>
      <c r="E287" s="183"/>
      <c r="F287" s="183"/>
      <c r="G287" s="183"/>
      <c r="H287" s="183"/>
      <c r="I287" s="183"/>
      <c r="J287" s="183"/>
      <c r="K287" s="183"/>
      <c r="L287" s="183"/>
      <c r="M287" s="183"/>
      <c r="N287" s="183"/>
    </row>
    <row r="288" spans="2:14">
      <c r="B288" s="172"/>
      <c r="D288" s="183"/>
      <c r="E288" s="183"/>
      <c r="F288" s="183"/>
      <c r="G288" s="183"/>
      <c r="H288" s="183"/>
      <c r="I288" s="183"/>
      <c r="J288" s="183"/>
      <c r="K288" s="183"/>
      <c r="L288" s="183"/>
      <c r="M288" s="183"/>
      <c r="N288" s="183"/>
    </row>
    <row r="289" spans="2:14">
      <c r="B289" s="172"/>
      <c r="D289" s="183"/>
      <c r="E289" s="183"/>
      <c r="F289" s="183"/>
      <c r="G289" s="183"/>
      <c r="H289" s="183"/>
      <c r="I289" s="183"/>
      <c r="J289" s="183"/>
      <c r="K289" s="183"/>
      <c r="L289" s="183"/>
      <c r="M289" s="183"/>
      <c r="N289" s="183"/>
    </row>
    <row r="290" spans="2:14">
      <c r="B290" s="172"/>
      <c r="D290" s="183"/>
      <c r="E290" s="183"/>
      <c r="F290" s="183"/>
      <c r="G290" s="183"/>
      <c r="H290" s="183"/>
      <c r="I290" s="183"/>
      <c r="J290" s="183"/>
      <c r="K290" s="183"/>
      <c r="L290" s="183"/>
      <c r="M290" s="183"/>
      <c r="N290" s="183"/>
    </row>
    <row r="291" spans="2:14">
      <c r="B291" s="172"/>
      <c r="D291" s="183"/>
      <c r="E291" s="183"/>
      <c r="F291" s="183"/>
      <c r="G291" s="183"/>
      <c r="H291" s="183"/>
      <c r="I291" s="183"/>
      <c r="J291" s="183"/>
      <c r="K291" s="183"/>
      <c r="L291" s="183"/>
      <c r="M291" s="183"/>
      <c r="N291" s="183"/>
    </row>
    <row r="292" spans="2:14">
      <c r="B292" s="172"/>
      <c r="D292" s="183"/>
      <c r="E292" s="183"/>
      <c r="F292" s="183"/>
      <c r="G292" s="183"/>
      <c r="H292" s="183"/>
      <c r="I292" s="183"/>
      <c r="J292" s="183"/>
      <c r="K292" s="183"/>
      <c r="L292" s="183"/>
      <c r="M292" s="183"/>
      <c r="N292" s="183"/>
    </row>
    <row r="293" spans="2:14">
      <c r="B293" s="172"/>
      <c r="D293" s="183"/>
      <c r="E293" s="183"/>
      <c r="F293" s="183"/>
      <c r="G293" s="183"/>
      <c r="H293" s="183"/>
      <c r="I293" s="183"/>
      <c r="J293" s="183"/>
      <c r="K293" s="183"/>
      <c r="L293" s="183"/>
      <c r="M293" s="183"/>
      <c r="N293" s="183"/>
    </row>
    <row r="294" spans="2:14">
      <c r="B294" s="172"/>
      <c r="D294" s="183"/>
      <c r="E294" s="183"/>
      <c r="F294" s="183"/>
      <c r="G294" s="183"/>
      <c r="H294" s="183"/>
      <c r="I294" s="183"/>
      <c r="J294" s="183"/>
      <c r="K294" s="183"/>
      <c r="L294" s="183"/>
      <c r="M294" s="183"/>
      <c r="N294" s="183"/>
    </row>
    <row r="295" spans="2:14">
      <c r="B295" s="172"/>
      <c r="D295" s="183"/>
      <c r="E295" s="183"/>
      <c r="F295" s="183"/>
      <c r="G295" s="183"/>
      <c r="H295" s="183"/>
      <c r="I295" s="183"/>
      <c r="J295" s="183"/>
      <c r="K295" s="183"/>
      <c r="L295" s="183"/>
      <c r="M295" s="183"/>
      <c r="N295" s="183"/>
    </row>
    <row r="296" spans="2:14">
      <c r="B296" s="172"/>
      <c r="D296" s="183"/>
      <c r="E296" s="183"/>
      <c r="F296" s="183"/>
      <c r="G296" s="183"/>
      <c r="H296" s="183"/>
      <c r="I296" s="183"/>
      <c r="J296" s="183"/>
      <c r="K296" s="183"/>
      <c r="L296" s="183"/>
      <c r="M296" s="183"/>
      <c r="N296" s="183"/>
    </row>
    <row r="297" spans="2:14">
      <c r="B297" s="172"/>
      <c r="D297" s="183"/>
      <c r="E297" s="183"/>
      <c r="F297" s="183"/>
      <c r="G297" s="183"/>
      <c r="H297" s="183"/>
      <c r="I297" s="183"/>
      <c r="J297" s="183"/>
      <c r="K297" s="183"/>
      <c r="L297" s="183"/>
      <c r="M297" s="183"/>
      <c r="N297" s="183"/>
    </row>
    <row r="298" spans="2:14">
      <c r="B298" s="172"/>
      <c r="D298" s="183"/>
      <c r="E298" s="183"/>
      <c r="F298" s="183"/>
      <c r="G298" s="183"/>
      <c r="H298" s="183"/>
      <c r="I298" s="183"/>
      <c r="J298" s="183"/>
      <c r="K298" s="183"/>
      <c r="L298" s="183"/>
      <c r="M298" s="183"/>
      <c r="N298" s="183"/>
    </row>
    <row r="299" spans="2:14">
      <c r="B299" s="172"/>
      <c r="D299" s="183"/>
      <c r="E299" s="183"/>
      <c r="F299" s="183"/>
      <c r="G299" s="183"/>
      <c r="H299" s="183"/>
      <c r="I299" s="183"/>
      <c r="J299" s="183"/>
      <c r="K299" s="183"/>
      <c r="L299" s="183"/>
      <c r="M299" s="183"/>
      <c r="N299" s="183"/>
    </row>
    <row r="300" spans="2:14">
      <c r="B300" s="172"/>
      <c r="D300" s="183"/>
      <c r="E300" s="183"/>
      <c r="F300" s="183"/>
      <c r="G300" s="183"/>
      <c r="H300" s="183"/>
      <c r="I300" s="183"/>
      <c r="J300" s="183"/>
      <c r="K300" s="183"/>
      <c r="L300" s="183"/>
      <c r="M300" s="183"/>
      <c r="N300" s="183"/>
    </row>
    <row r="301" spans="2:14">
      <c r="B301" s="172"/>
      <c r="D301" s="183"/>
      <c r="E301" s="183"/>
      <c r="F301" s="183"/>
      <c r="G301" s="183"/>
      <c r="H301" s="183"/>
      <c r="I301" s="183"/>
      <c r="J301" s="183"/>
      <c r="K301" s="183"/>
      <c r="L301" s="183"/>
      <c r="M301" s="183"/>
      <c r="N301" s="183"/>
    </row>
    <row r="302" spans="2:14">
      <c r="B302" s="172"/>
      <c r="D302" s="183"/>
      <c r="E302" s="183"/>
      <c r="F302" s="183"/>
      <c r="G302" s="183"/>
      <c r="H302" s="183"/>
      <c r="I302" s="183"/>
      <c r="J302" s="183"/>
      <c r="K302" s="183"/>
      <c r="L302" s="183"/>
      <c r="M302" s="183"/>
      <c r="N302" s="183"/>
    </row>
    <row r="303" spans="2:14">
      <c r="B303" s="172"/>
      <c r="D303" s="183"/>
      <c r="E303" s="183"/>
      <c r="F303" s="183"/>
      <c r="G303" s="183"/>
      <c r="H303" s="183"/>
      <c r="I303" s="183"/>
      <c r="J303" s="183"/>
      <c r="K303" s="183"/>
      <c r="L303" s="183"/>
      <c r="M303" s="183"/>
      <c r="N303" s="183"/>
    </row>
    <row r="304" spans="2:14">
      <c r="B304" s="172"/>
      <c r="D304" s="183"/>
      <c r="E304" s="183"/>
      <c r="F304" s="183"/>
      <c r="G304" s="183"/>
      <c r="H304" s="183"/>
      <c r="I304" s="183"/>
      <c r="J304" s="183"/>
      <c r="K304" s="183"/>
      <c r="L304" s="183"/>
      <c r="M304" s="183"/>
      <c r="N304" s="183"/>
    </row>
    <row r="305" spans="2:14">
      <c r="B305" s="172"/>
      <c r="D305" s="183"/>
      <c r="E305" s="183"/>
      <c r="F305" s="183"/>
      <c r="G305" s="183"/>
      <c r="H305" s="183"/>
      <c r="I305" s="183"/>
      <c r="J305" s="183"/>
      <c r="K305" s="183"/>
      <c r="L305" s="183"/>
      <c r="M305" s="183"/>
      <c r="N305" s="183"/>
    </row>
    <row r="306" spans="2:14">
      <c r="B306" s="172"/>
      <c r="D306" s="183"/>
      <c r="E306" s="183"/>
      <c r="F306" s="183"/>
      <c r="G306" s="183"/>
      <c r="H306" s="183"/>
      <c r="I306" s="183"/>
      <c r="J306" s="183"/>
      <c r="K306" s="183"/>
      <c r="L306" s="183"/>
      <c r="M306" s="183"/>
      <c r="N306" s="183"/>
    </row>
    <row r="307" spans="2:14">
      <c r="B307" s="172"/>
      <c r="D307" s="183"/>
      <c r="E307" s="183"/>
      <c r="F307" s="183"/>
      <c r="G307" s="183"/>
      <c r="H307" s="183"/>
      <c r="I307" s="183"/>
      <c r="J307" s="183"/>
      <c r="K307" s="183"/>
      <c r="L307" s="183"/>
      <c r="M307" s="183"/>
      <c r="N307" s="183"/>
    </row>
    <row r="308" spans="2:14">
      <c r="B308" s="172"/>
      <c r="D308" s="183"/>
      <c r="E308" s="183"/>
      <c r="F308" s="183"/>
      <c r="G308" s="183"/>
      <c r="H308" s="183"/>
      <c r="I308" s="183"/>
      <c r="J308" s="183"/>
      <c r="K308" s="183"/>
      <c r="L308" s="183"/>
      <c r="M308" s="183"/>
      <c r="N308" s="183"/>
    </row>
    <row r="309" spans="2:14">
      <c r="B309" s="172"/>
      <c r="D309" s="183"/>
      <c r="E309" s="183"/>
      <c r="F309" s="183"/>
      <c r="G309" s="183"/>
      <c r="H309" s="183"/>
      <c r="I309" s="183"/>
      <c r="J309" s="183"/>
      <c r="K309" s="183"/>
      <c r="L309" s="183"/>
      <c r="M309" s="183"/>
      <c r="N309" s="183"/>
    </row>
    <row r="310" spans="2:14">
      <c r="B310" s="172"/>
      <c r="D310" s="183"/>
      <c r="E310" s="183"/>
      <c r="F310" s="183"/>
      <c r="G310" s="183"/>
      <c r="H310" s="183"/>
      <c r="I310" s="183"/>
      <c r="J310" s="183"/>
      <c r="K310" s="183"/>
      <c r="L310" s="183"/>
      <c r="M310" s="183"/>
      <c r="N310" s="183"/>
    </row>
    <row r="311" spans="2:14">
      <c r="B311" s="172"/>
      <c r="D311" s="183"/>
      <c r="E311" s="183"/>
      <c r="F311" s="183"/>
      <c r="G311" s="183"/>
      <c r="H311" s="183"/>
      <c r="I311" s="183"/>
      <c r="J311" s="183"/>
      <c r="K311" s="183"/>
      <c r="L311" s="183"/>
      <c r="M311" s="183"/>
      <c r="N311" s="183"/>
    </row>
    <row r="312" spans="2:14">
      <c r="B312" s="172"/>
      <c r="D312" s="183"/>
      <c r="E312" s="183"/>
      <c r="F312" s="183"/>
      <c r="G312" s="183"/>
      <c r="H312" s="183"/>
      <c r="I312" s="183"/>
      <c r="J312" s="183"/>
      <c r="K312" s="183"/>
      <c r="L312" s="183"/>
      <c r="M312" s="183"/>
      <c r="N312" s="183"/>
    </row>
    <row r="313" spans="2:14">
      <c r="B313" s="172"/>
      <c r="D313" s="183"/>
      <c r="E313" s="183"/>
      <c r="F313" s="183"/>
      <c r="G313" s="183"/>
      <c r="H313" s="183"/>
      <c r="I313" s="183"/>
      <c r="J313" s="183"/>
      <c r="K313" s="183"/>
      <c r="L313" s="183"/>
      <c r="M313" s="183"/>
      <c r="N313" s="183"/>
    </row>
    <row r="314" spans="2:14">
      <c r="B314" s="172"/>
      <c r="D314" s="183"/>
      <c r="E314" s="183"/>
      <c r="F314" s="183"/>
      <c r="G314" s="183"/>
      <c r="H314" s="183"/>
      <c r="I314" s="183"/>
      <c r="J314" s="183"/>
      <c r="K314" s="183"/>
      <c r="L314" s="183"/>
      <c r="M314" s="183"/>
      <c r="N314" s="183"/>
    </row>
    <row r="315" spans="2:14">
      <c r="B315" s="172"/>
      <c r="D315" s="183"/>
      <c r="E315" s="183"/>
      <c r="F315" s="183"/>
      <c r="G315" s="183"/>
      <c r="H315" s="183"/>
      <c r="I315" s="183"/>
      <c r="J315" s="183"/>
      <c r="K315" s="183"/>
      <c r="L315" s="183"/>
      <c r="M315" s="183"/>
      <c r="N315" s="183"/>
    </row>
    <row r="316" spans="2:14">
      <c r="B316" s="172"/>
      <c r="D316" s="183"/>
      <c r="E316" s="183"/>
      <c r="F316" s="183"/>
      <c r="G316" s="183"/>
      <c r="H316" s="183"/>
      <c r="I316" s="183"/>
      <c r="J316" s="183"/>
      <c r="K316" s="183"/>
      <c r="L316" s="183"/>
      <c r="M316" s="183"/>
      <c r="N316" s="183"/>
    </row>
    <row r="317" spans="2:14">
      <c r="B317" s="172"/>
      <c r="D317" s="183"/>
      <c r="E317" s="183"/>
      <c r="F317" s="183"/>
      <c r="G317" s="183"/>
      <c r="H317" s="183"/>
      <c r="I317" s="183"/>
      <c r="J317" s="183"/>
      <c r="K317" s="183"/>
      <c r="L317" s="183"/>
      <c r="M317" s="183"/>
      <c r="N317" s="183"/>
    </row>
    <row r="318" spans="2:14">
      <c r="B318" s="172"/>
      <c r="D318" s="183"/>
      <c r="E318" s="183"/>
      <c r="F318" s="183"/>
      <c r="G318" s="183"/>
      <c r="H318" s="183"/>
      <c r="I318" s="183"/>
      <c r="J318" s="183"/>
      <c r="K318" s="183"/>
      <c r="L318" s="183"/>
      <c r="M318" s="183"/>
      <c r="N318" s="183"/>
    </row>
    <row r="319" spans="2:14">
      <c r="B319" s="172"/>
      <c r="D319" s="183"/>
      <c r="E319" s="183"/>
      <c r="F319" s="183"/>
      <c r="G319" s="183"/>
      <c r="H319" s="183"/>
      <c r="I319" s="183"/>
      <c r="J319" s="183"/>
      <c r="K319" s="183"/>
      <c r="L319" s="183"/>
      <c r="M319" s="183"/>
      <c r="N319" s="183"/>
    </row>
    <row r="320" spans="2:14">
      <c r="B320" s="172"/>
      <c r="D320" s="183"/>
      <c r="E320" s="183"/>
      <c r="F320" s="183"/>
      <c r="G320" s="183"/>
      <c r="H320" s="183"/>
      <c r="I320" s="183"/>
      <c r="J320" s="183"/>
      <c r="K320" s="183"/>
      <c r="L320" s="183"/>
      <c r="M320" s="183"/>
      <c r="N320" s="183"/>
    </row>
    <row r="321" spans="2:14">
      <c r="B321" s="172"/>
      <c r="D321" s="183"/>
      <c r="E321" s="183"/>
      <c r="F321" s="183"/>
      <c r="G321" s="183"/>
      <c r="H321" s="183"/>
      <c r="I321" s="183"/>
      <c r="J321" s="183"/>
      <c r="K321" s="183"/>
      <c r="L321" s="183"/>
      <c r="M321" s="183"/>
      <c r="N321" s="183"/>
    </row>
    <row r="322" spans="2:14">
      <c r="B322" s="172"/>
      <c r="D322" s="183"/>
      <c r="E322" s="183"/>
      <c r="F322" s="183"/>
      <c r="G322" s="183"/>
      <c r="H322" s="183"/>
      <c r="I322" s="183"/>
      <c r="J322" s="183"/>
      <c r="K322" s="183"/>
      <c r="L322" s="183"/>
      <c r="M322" s="183"/>
      <c r="N322" s="183"/>
    </row>
    <row r="323" spans="2:14">
      <c r="B323" s="172"/>
      <c r="D323" s="183"/>
      <c r="E323" s="183"/>
      <c r="F323" s="183"/>
      <c r="G323" s="183"/>
      <c r="H323" s="183"/>
      <c r="I323" s="183"/>
      <c r="J323" s="183"/>
      <c r="K323" s="183"/>
      <c r="L323" s="183"/>
      <c r="M323" s="183"/>
      <c r="N323" s="183"/>
    </row>
    <row r="324" spans="2:14">
      <c r="B324" s="172"/>
      <c r="D324" s="183"/>
      <c r="E324" s="183"/>
      <c r="F324" s="183"/>
      <c r="G324" s="183"/>
      <c r="H324" s="183"/>
      <c r="I324" s="183"/>
      <c r="J324" s="183"/>
      <c r="K324" s="183"/>
      <c r="L324" s="183"/>
      <c r="M324" s="183"/>
      <c r="N324" s="183"/>
    </row>
    <row r="325" spans="2:14">
      <c r="B325" s="172"/>
      <c r="D325" s="183"/>
      <c r="E325" s="183"/>
      <c r="F325" s="183"/>
      <c r="G325" s="183"/>
      <c r="H325" s="183"/>
      <c r="I325" s="183"/>
      <c r="J325" s="183"/>
      <c r="K325" s="183"/>
      <c r="L325" s="183"/>
      <c r="M325" s="183"/>
      <c r="N325" s="183"/>
    </row>
    <row r="326" spans="2:14">
      <c r="B326" s="172"/>
      <c r="D326" s="183"/>
      <c r="E326" s="183"/>
      <c r="F326" s="183"/>
      <c r="G326" s="183"/>
      <c r="H326" s="183"/>
      <c r="I326" s="183"/>
      <c r="J326" s="183"/>
      <c r="K326" s="183"/>
      <c r="L326" s="183"/>
      <c r="M326" s="183"/>
      <c r="N326" s="183"/>
    </row>
    <row r="327" spans="2:14">
      <c r="B327" s="172"/>
      <c r="D327" s="183"/>
      <c r="E327" s="183"/>
      <c r="F327" s="183"/>
      <c r="G327" s="183"/>
      <c r="H327" s="183"/>
      <c r="I327" s="183"/>
      <c r="J327" s="183"/>
      <c r="K327" s="183"/>
      <c r="L327" s="183"/>
      <c r="M327" s="183"/>
      <c r="N327" s="183"/>
    </row>
    <row r="328" spans="2:14">
      <c r="B328" s="172"/>
      <c r="D328" s="183"/>
      <c r="E328" s="183"/>
      <c r="F328" s="183"/>
      <c r="G328" s="183"/>
      <c r="H328" s="183"/>
      <c r="I328" s="183"/>
      <c r="J328" s="183"/>
      <c r="K328" s="183"/>
      <c r="L328" s="183"/>
      <c r="M328" s="183"/>
      <c r="N328" s="183"/>
    </row>
    <row r="329" spans="2:14">
      <c r="B329" s="172"/>
      <c r="D329" s="183"/>
      <c r="E329" s="183"/>
      <c r="F329" s="183"/>
      <c r="G329" s="183"/>
      <c r="H329" s="183"/>
      <c r="I329" s="183"/>
      <c r="J329" s="183"/>
      <c r="K329" s="183"/>
      <c r="L329" s="183"/>
      <c r="M329" s="183"/>
      <c r="N329" s="183"/>
    </row>
    <row r="330" spans="2:14">
      <c r="B330" s="172"/>
      <c r="D330" s="183"/>
      <c r="E330" s="183"/>
      <c r="F330" s="183"/>
      <c r="G330" s="183"/>
      <c r="H330" s="183"/>
      <c r="I330" s="183"/>
      <c r="J330" s="183"/>
      <c r="K330" s="183"/>
      <c r="L330" s="183"/>
      <c r="M330" s="183"/>
      <c r="N330" s="183"/>
    </row>
    <row r="331" spans="2:14">
      <c r="B331" s="172"/>
      <c r="D331" s="183"/>
      <c r="E331" s="183"/>
      <c r="F331" s="183"/>
      <c r="G331" s="183"/>
      <c r="H331" s="183"/>
      <c r="I331" s="183"/>
      <c r="J331" s="183"/>
      <c r="K331" s="183"/>
      <c r="L331" s="183"/>
      <c r="M331" s="183"/>
      <c r="N331" s="183"/>
    </row>
    <row r="332" spans="2:14">
      <c r="B332" s="172"/>
      <c r="D332" s="183"/>
      <c r="E332" s="183"/>
      <c r="F332" s="183"/>
      <c r="G332" s="183"/>
      <c r="H332" s="183"/>
      <c r="I332" s="183"/>
      <c r="J332" s="183"/>
      <c r="K332" s="183"/>
      <c r="L332" s="183"/>
      <c r="M332" s="183"/>
      <c r="N332" s="183"/>
    </row>
    <row r="333" spans="2:14">
      <c r="B333" s="172"/>
      <c r="D333" s="183"/>
      <c r="E333" s="183"/>
      <c r="F333" s="183"/>
      <c r="G333" s="183"/>
      <c r="H333" s="183"/>
      <c r="I333" s="183"/>
      <c r="J333" s="183"/>
      <c r="K333" s="183"/>
      <c r="L333" s="183"/>
      <c r="M333" s="183"/>
      <c r="N333" s="183"/>
    </row>
    <row r="334" spans="2:14">
      <c r="B334" s="172"/>
      <c r="D334" s="183"/>
      <c r="E334" s="183"/>
      <c r="F334" s="183"/>
      <c r="G334" s="183"/>
      <c r="H334" s="183"/>
      <c r="I334" s="183"/>
      <c r="J334" s="183"/>
      <c r="K334" s="183"/>
      <c r="L334" s="183"/>
      <c r="M334" s="183"/>
      <c r="N334" s="183"/>
    </row>
    <row r="335" spans="2:14">
      <c r="B335" s="172"/>
      <c r="D335" s="183"/>
      <c r="E335" s="183"/>
      <c r="F335" s="183"/>
      <c r="G335" s="183"/>
      <c r="H335" s="183"/>
      <c r="I335" s="183"/>
      <c r="J335" s="183"/>
      <c r="K335" s="183"/>
      <c r="L335" s="183"/>
      <c r="M335" s="183"/>
      <c r="N335" s="183"/>
    </row>
    <row r="336" spans="2:14">
      <c r="B336" s="172"/>
      <c r="D336" s="183"/>
      <c r="E336" s="183"/>
      <c r="F336" s="183"/>
      <c r="G336" s="183"/>
      <c r="H336" s="183"/>
      <c r="I336" s="183"/>
      <c r="J336" s="183"/>
      <c r="K336" s="183"/>
      <c r="L336" s="183"/>
      <c r="M336" s="183"/>
      <c r="N336" s="183"/>
    </row>
    <row r="337" spans="2:14">
      <c r="B337" s="172"/>
      <c r="D337" s="183"/>
      <c r="E337" s="183"/>
      <c r="F337" s="183"/>
      <c r="G337" s="183"/>
      <c r="H337" s="183"/>
      <c r="I337" s="183"/>
      <c r="J337" s="183"/>
      <c r="K337" s="183"/>
      <c r="L337" s="183"/>
      <c r="M337" s="183"/>
      <c r="N337" s="183"/>
    </row>
    <row r="338" spans="2:14">
      <c r="B338" s="172"/>
      <c r="D338" s="183"/>
      <c r="E338" s="183"/>
      <c r="F338" s="183"/>
      <c r="G338" s="183"/>
      <c r="H338" s="183"/>
      <c r="I338" s="183"/>
      <c r="J338" s="183"/>
      <c r="K338" s="183"/>
      <c r="L338" s="183"/>
      <c r="M338" s="183"/>
      <c r="N338" s="183"/>
    </row>
    <row r="339" spans="2:14">
      <c r="B339" s="172"/>
      <c r="D339" s="183"/>
      <c r="E339" s="183"/>
      <c r="F339" s="183"/>
      <c r="G339" s="183"/>
      <c r="H339" s="183"/>
      <c r="I339" s="183"/>
      <c r="J339" s="183"/>
      <c r="K339" s="183"/>
      <c r="L339" s="183"/>
      <c r="M339" s="183"/>
      <c r="N339" s="183"/>
    </row>
    <row r="340" spans="2:14">
      <c r="B340" s="172"/>
      <c r="D340" s="183"/>
      <c r="E340" s="183"/>
      <c r="F340" s="183"/>
      <c r="G340" s="183"/>
      <c r="H340" s="183"/>
      <c r="I340" s="183"/>
      <c r="J340" s="183"/>
      <c r="K340" s="183"/>
      <c r="L340" s="183"/>
      <c r="M340" s="183"/>
      <c r="N340" s="183"/>
    </row>
    <row r="341" spans="2:14">
      <c r="B341" s="172"/>
      <c r="D341" s="183"/>
      <c r="E341" s="183"/>
      <c r="F341" s="183"/>
      <c r="G341" s="183"/>
      <c r="H341" s="183"/>
      <c r="I341" s="183"/>
      <c r="J341" s="183"/>
      <c r="K341" s="183"/>
      <c r="L341" s="183"/>
      <c r="M341" s="183"/>
      <c r="N341" s="183"/>
    </row>
    <row r="342" spans="2:14">
      <c r="B342" s="172"/>
      <c r="D342" s="183"/>
      <c r="E342" s="183"/>
      <c r="F342" s="183"/>
      <c r="G342" s="183"/>
      <c r="H342" s="183"/>
      <c r="I342" s="183"/>
      <c r="J342" s="183"/>
      <c r="K342" s="183"/>
      <c r="L342" s="183"/>
      <c r="M342" s="183"/>
      <c r="N342" s="183"/>
    </row>
    <row r="343" spans="2:14">
      <c r="B343" s="172"/>
      <c r="D343" s="183"/>
      <c r="E343" s="183"/>
      <c r="F343" s="183"/>
      <c r="G343" s="183"/>
      <c r="H343" s="183"/>
      <c r="I343" s="183"/>
      <c r="J343" s="183"/>
      <c r="K343" s="183"/>
      <c r="L343" s="183"/>
      <c r="M343" s="183"/>
      <c r="N343" s="183"/>
    </row>
    <row r="344" spans="2:14">
      <c r="B344" s="172"/>
      <c r="D344" s="183"/>
      <c r="E344" s="183"/>
      <c r="F344" s="183"/>
      <c r="G344" s="183"/>
      <c r="H344" s="183"/>
      <c r="I344" s="183"/>
      <c r="J344" s="183"/>
      <c r="K344" s="183"/>
      <c r="L344" s="183"/>
      <c r="M344" s="183"/>
      <c r="N344" s="183"/>
    </row>
    <row r="345" spans="2:14">
      <c r="B345" s="172"/>
      <c r="D345" s="183"/>
      <c r="E345" s="183"/>
      <c r="F345" s="183"/>
      <c r="G345" s="183"/>
      <c r="H345" s="183"/>
      <c r="I345" s="183"/>
      <c r="J345" s="183"/>
      <c r="K345" s="183"/>
      <c r="L345" s="183"/>
      <c r="M345" s="183"/>
      <c r="N345" s="183"/>
    </row>
    <row r="346" spans="2:14">
      <c r="B346" s="172"/>
      <c r="D346" s="183"/>
      <c r="E346" s="183"/>
      <c r="F346" s="183"/>
      <c r="G346" s="183"/>
      <c r="H346" s="183"/>
      <c r="I346" s="183"/>
      <c r="J346" s="183"/>
      <c r="K346" s="183"/>
      <c r="L346" s="183"/>
      <c r="M346" s="183"/>
      <c r="N346" s="183"/>
    </row>
    <row r="347" spans="2:14">
      <c r="B347" s="172"/>
      <c r="D347" s="183"/>
      <c r="E347" s="183"/>
      <c r="F347" s="183"/>
      <c r="G347" s="183"/>
      <c r="H347" s="183"/>
      <c r="I347" s="183"/>
      <c r="J347" s="183"/>
      <c r="K347" s="183"/>
      <c r="L347" s="183"/>
      <c r="M347" s="183"/>
      <c r="N347" s="183"/>
    </row>
    <row r="348" spans="2:14">
      <c r="B348" s="172"/>
      <c r="D348" s="183"/>
      <c r="E348" s="183"/>
      <c r="F348" s="183"/>
      <c r="G348" s="183"/>
      <c r="H348" s="183"/>
      <c r="I348" s="183"/>
      <c r="J348" s="183"/>
      <c r="K348" s="183"/>
      <c r="L348" s="183"/>
      <c r="M348" s="183"/>
      <c r="N348" s="183"/>
    </row>
    <row r="349" spans="2:14">
      <c r="B349" s="172"/>
      <c r="D349" s="183"/>
      <c r="E349" s="183"/>
      <c r="F349" s="183"/>
      <c r="G349" s="183"/>
      <c r="H349" s="183"/>
      <c r="I349" s="183"/>
      <c r="J349" s="183"/>
      <c r="K349" s="183"/>
      <c r="L349" s="183"/>
      <c r="M349" s="183"/>
      <c r="N349" s="183"/>
    </row>
    <row r="350" spans="2:14">
      <c r="B350" s="172"/>
      <c r="D350" s="183"/>
      <c r="E350" s="183"/>
      <c r="F350" s="183"/>
      <c r="G350" s="183"/>
      <c r="H350" s="183"/>
      <c r="I350" s="183"/>
      <c r="J350" s="183"/>
      <c r="K350" s="183"/>
      <c r="L350" s="183"/>
      <c r="M350" s="183"/>
      <c r="N350" s="183"/>
    </row>
    <row r="351" spans="2:14">
      <c r="B351" s="172"/>
      <c r="D351" s="183"/>
      <c r="E351" s="183"/>
      <c r="F351" s="183"/>
      <c r="G351" s="183"/>
      <c r="H351" s="183"/>
      <c r="I351" s="183"/>
      <c r="J351" s="183"/>
      <c r="K351" s="183"/>
      <c r="L351" s="183"/>
      <c r="M351" s="183"/>
      <c r="N351" s="183"/>
    </row>
    <row r="352" spans="2:14">
      <c r="B352" s="172"/>
      <c r="D352" s="183"/>
      <c r="E352" s="183"/>
      <c r="F352" s="183"/>
      <c r="G352" s="183"/>
      <c r="H352" s="183"/>
      <c r="I352" s="183"/>
      <c r="J352" s="183"/>
      <c r="K352" s="183"/>
      <c r="L352" s="183"/>
      <c r="M352" s="183"/>
      <c r="N352" s="183"/>
    </row>
    <row r="353" spans="2:14">
      <c r="B353" s="172"/>
      <c r="D353" s="183"/>
      <c r="E353" s="183"/>
      <c r="F353" s="183"/>
      <c r="G353" s="183"/>
      <c r="H353" s="183"/>
      <c r="I353" s="183"/>
      <c r="J353" s="183"/>
      <c r="K353" s="183"/>
      <c r="L353" s="183"/>
      <c r="M353" s="183"/>
      <c r="N353" s="183"/>
    </row>
    <row r="354" spans="2:14">
      <c r="B354" s="172"/>
      <c r="D354" s="183"/>
      <c r="E354" s="183"/>
      <c r="F354" s="183"/>
      <c r="G354" s="183"/>
      <c r="H354" s="183"/>
      <c r="I354" s="183"/>
      <c r="J354" s="183"/>
      <c r="K354" s="183"/>
      <c r="L354" s="183"/>
      <c r="M354" s="183"/>
      <c r="N354" s="183"/>
    </row>
    <row r="355" spans="2:14">
      <c r="B355" s="172"/>
      <c r="D355" s="183"/>
      <c r="E355" s="183"/>
      <c r="F355" s="183"/>
      <c r="G355" s="183"/>
      <c r="H355" s="183"/>
      <c r="I355" s="183"/>
      <c r="J355" s="183"/>
      <c r="K355" s="183"/>
      <c r="L355" s="183"/>
      <c r="M355" s="183"/>
      <c r="N355" s="183"/>
    </row>
    <row r="356" spans="2:14">
      <c r="B356" s="172"/>
      <c r="D356" s="183"/>
      <c r="E356" s="183"/>
      <c r="F356" s="183"/>
      <c r="G356" s="183"/>
      <c r="H356" s="183"/>
      <c r="I356" s="183"/>
      <c r="J356" s="183"/>
      <c r="K356" s="183"/>
      <c r="L356" s="183"/>
      <c r="M356" s="183"/>
      <c r="N356" s="183"/>
    </row>
    <row r="357" spans="2:14">
      <c r="B357" s="172"/>
      <c r="D357" s="183"/>
      <c r="E357" s="183"/>
      <c r="F357" s="183"/>
      <c r="G357" s="183"/>
      <c r="H357" s="183"/>
      <c r="I357" s="183"/>
      <c r="J357" s="183"/>
      <c r="K357" s="183"/>
      <c r="L357" s="183"/>
      <c r="M357" s="183"/>
      <c r="N357" s="183"/>
    </row>
    <row r="358" spans="2:14">
      <c r="B358" s="172"/>
      <c r="D358" s="183"/>
      <c r="E358" s="183"/>
      <c r="F358" s="183"/>
      <c r="G358" s="183"/>
      <c r="H358" s="183"/>
      <c r="I358" s="183"/>
      <c r="J358" s="183"/>
      <c r="K358" s="183"/>
      <c r="L358" s="183"/>
      <c r="M358" s="183"/>
      <c r="N358" s="183"/>
    </row>
    <row r="359" spans="2:14">
      <c r="B359" s="172"/>
      <c r="D359" s="183"/>
      <c r="E359" s="183"/>
      <c r="F359" s="183"/>
      <c r="G359" s="183"/>
      <c r="H359" s="183"/>
      <c r="I359" s="183"/>
      <c r="J359" s="183"/>
      <c r="K359" s="183"/>
      <c r="L359" s="183"/>
      <c r="M359" s="183"/>
      <c r="N359" s="183"/>
    </row>
    <row r="360" spans="2:14">
      <c r="B360" s="172"/>
      <c r="D360" s="183"/>
      <c r="E360" s="183"/>
      <c r="F360" s="183"/>
      <c r="G360" s="183"/>
      <c r="H360" s="183"/>
      <c r="I360" s="183"/>
      <c r="J360" s="183"/>
      <c r="K360" s="183"/>
      <c r="L360" s="183"/>
      <c r="M360" s="183"/>
      <c r="N360" s="183"/>
    </row>
    <row r="361" spans="2:14">
      <c r="B361" s="172"/>
      <c r="D361" s="183"/>
      <c r="E361" s="183"/>
      <c r="F361" s="183"/>
      <c r="G361" s="183"/>
      <c r="H361" s="183"/>
      <c r="I361" s="183"/>
      <c r="J361" s="183"/>
      <c r="K361" s="183"/>
      <c r="L361" s="183"/>
      <c r="M361" s="183"/>
      <c r="N361" s="183"/>
    </row>
    <row r="362" spans="2:14">
      <c r="B362" s="172"/>
      <c r="D362" s="183"/>
      <c r="E362" s="183"/>
      <c r="F362" s="183"/>
      <c r="G362" s="183"/>
      <c r="H362" s="183"/>
      <c r="I362" s="183"/>
      <c r="J362" s="183"/>
      <c r="K362" s="183"/>
      <c r="L362" s="183"/>
      <c r="M362" s="183"/>
      <c r="N362" s="183"/>
    </row>
    <row r="363" spans="2:14">
      <c r="B363" s="172"/>
      <c r="D363" s="183"/>
      <c r="E363" s="183"/>
      <c r="F363" s="183"/>
      <c r="G363" s="183"/>
      <c r="H363" s="183"/>
      <c r="I363" s="183"/>
      <c r="J363" s="183"/>
      <c r="K363" s="183"/>
      <c r="L363" s="183"/>
      <c r="M363" s="183"/>
      <c r="N363" s="183"/>
    </row>
    <row r="364" spans="2:14">
      <c r="B364" s="172"/>
      <c r="D364" s="183"/>
      <c r="E364" s="183"/>
      <c r="F364" s="183"/>
      <c r="G364" s="183"/>
      <c r="H364" s="183"/>
      <c r="I364" s="183"/>
      <c r="J364" s="183"/>
      <c r="K364" s="183"/>
      <c r="L364" s="183"/>
      <c r="M364" s="183"/>
      <c r="N364" s="183"/>
    </row>
    <row r="365" spans="2:14">
      <c r="B365" s="172"/>
      <c r="D365" s="183"/>
      <c r="E365" s="183"/>
      <c r="F365" s="183"/>
      <c r="G365" s="183"/>
      <c r="H365" s="183"/>
      <c r="I365" s="183"/>
      <c r="J365" s="183"/>
      <c r="K365" s="183"/>
      <c r="L365" s="183"/>
      <c r="M365" s="183"/>
      <c r="N365" s="183"/>
    </row>
    <row r="366" spans="2:14">
      <c r="B366" s="172"/>
      <c r="D366" s="183"/>
      <c r="E366" s="183"/>
      <c r="F366" s="183"/>
      <c r="G366" s="183"/>
      <c r="H366" s="183"/>
      <c r="I366" s="183"/>
      <c r="J366" s="183"/>
      <c r="K366" s="183"/>
      <c r="L366" s="183"/>
      <c r="M366" s="183"/>
      <c r="N366" s="183"/>
    </row>
    <row r="367" spans="2:14">
      <c r="B367" s="172"/>
      <c r="D367" s="183"/>
      <c r="E367" s="183"/>
      <c r="F367" s="183"/>
      <c r="G367" s="183"/>
      <c r="H367" s="183"/>
      <c r="I367" s="183"/>
      <c r="J367" s="183"/>
      <c r="K367" s="183"/>
      <c r="L367" s="183"/>
      <c r="M367" s="183"/>
      <c r="N367" s="183"/>
    </row>
    <row r="368" spans="2:14">
      <c r="B368" s="172"/>
      <c r="D368" s="183"/>
      <c r="E368" s="183"/>
      <c r="F368" s="183"/>
      <c r="G368" s="183"/>
      <c r="H368" s="183"/>
      <c r="I368" s="183"/>
      <c r="J368" s="183"/>
      <c r="K368" s="183"/>
      <c r="L368" s="183"/>
      <c r="M368" s="183"/>
      <c r="N368" s="183"/>
    </row>
    <row r="369" spans="2:14">
      <c r="B369" s="172"/>
      <c r="D369" s="183"/>
      <c r="E369" s="183"/>
      <c r="F369" s="183"/>
      <c r="G369" s="183"/>
      <c r="H369" s="183"/>
      <c r="I369" s="183"/>
      <c r="J369" s="183"/>
      <c r="K369" s="183"/>
      <c r="L369" s="183"/>
      <c r="M369" s="183"/>
      <c r="N369" s="183"/>
    </row>
    <row r="370" spans="2:14">
      <c r="B370" s="172"/>
      <c r="D370" s="183"/>
      <c r="E370" s="183"/>
      <c r="F370" s="183"/>
      <c r="G370" s="183"/>
      <c r="H370" s="183"/>
      <c r="I370" s="183"/>
      <c r="J370" s="183"/>
      <c r="K370" s="183"/>
      <c r="L370" s="183"/>
      <c r="M370" s="183"/>
      <c r="N370" s="183"/>
    </row>
    <row r="371" spans="2:14">
      <c r="B371" s="172"/>
      <c r="D371" s="183"/>
      <c r="E371" s="183"/>
      <c r="F371" s="183"/>
      <c r="G371" s="183"/>
      <c r="H371" s="183"/>
      <c r="I371" s="183"/>
      <c r="J371" s="183"/>
      <c r="K371" s="183"/>
      <c r="L371" s="183"/>
      <c r="M371" s="183"/>
      <c r="N371" s="183"/>
    </row>
    <row r="372" spans="2:14">
      <c r="B372" s="172"/>
      <c r="D372" s="183"/>
      <c r="E372" s="183"/>
      <c r="F372" s="183"/>
      <c r="G372" s="183"/>
      <c r="H372" s="183"/>
      <c r="I372" s="183"/>
      <c r="J372" s="183"/>
      <c r="K372" s="183"/>
      <c r="L372" s="183"/>
      <c r="M372" s="183"/>
      <c r="N372" s="183"/>
    </row>
    <row r="373" spans="2:14">
      <c r="B373" s="172"/>
      <c r="D373" s="183"/>
      <c r="E373" s="183"/>
      <c r="F373" s="183"/>
      <c r="G373" s="183"/>
      <c r="H373" s="183"/>
      <c r="I373" s="183"/>
      <c r="J373" s="183"/>
      <c r="K373" s="183"/>
      <c r="L373" s="183"/>
      <c r="M373" s="183"/>
      <c r="N373" s="183"/>
    </row>
    <row r="374" spans="2:14">
      <c r="B374" s="172"/>
      <c r="D374" s="183"/>
      <c r="E374" s="183"/>
      <c r="F374" s="183"/>
      <c r="G374" s="183"/>
      <c r="H374" s="183"/>
      <c r="I374" s="183"/>
      <c r="J374" s="183"/>
      <c r="K374" s="183"/>
      <c r="L374" s="183"/>
      <c r="M374" s="183"/>
      <c r="N374" s="183"/>
    </row>
    <row r="375" spans="2:14">
      <c r="B375" s="172"/>
      <c r="D375" s="183"/>
      <c r="E375" s="183"/>
      <c r="F375" s="183"/>
      <c r="G375" s="183"/>
      <c r="H375" s="183"/>
      <c r="I375" s="183"/>
      <c r="J375" s="183"/>
      <c r="K375" s="183"/>
      <c r="L375" s="183"/>
      <c r="M375" s="183"/>
      <c r="N375" s="183"/>
    </row>
    <row r="376" spans="2:14">
      <c r="B376" s="172"/>
      <c r="D376" s="183"/>
      <c r="E376" s="183"/>
      <c r="F376" s="183"/>
      <c r="G376" s="183"/>
      <c r="H376" s="183"/>
      <c r="I376" s="183"/>
      <c r="J376" s="183"/>
      <c r="K376" s="183"/>
      <c r="L376" s="183"/>
      <c r="M376" s="183"/>
      <c r="N376" s="183"/>
    </row>
    <row r="377" spans="2:14">
      <c r="B377" s="172"/>
      <c r="D377" s="183"/>
      <c r="E377" s="183"/>
      <c r="F377" s="183"/>
      <c r="G377" s="183"/>
      <c r="H377" s="183"/>
      <c r="I377" s="183"/>
      <c r="J377" s="183"/>
      <c r="K377" s="183"/>
      <c r="L377" s="183"/>
      <c r="M377" s="183"/>
      <c r="N377" s="183"/>
    </row>
    <row r="378" spans="2:14">
      <c r="B378" s="172"/>
      <c r="D378" s="183"/>
      <c r="E378" s="183"/>
      <c r="F378" s="183"/>
      <c r="G378" s="183"/>
      <c r="H378" s="183"/>
      <c r="I378" s="183"/>
      <c r="J378" s="183"/>
      <c r="K378" s="183"/>
      <c r="L378" s="183"/>
      <c r="M378" s="183"/>
      <c r="N378" s="183"/>
    </row>
    <row r="379" spans="2:14">
      <c r="B379" s="172"/>
      <c r="D379" s="183"/>
      <c r="E379" s="183"/>
      <c r="F379" s="183"/>
      <c r="G379" s="183"/>
      <c r="H379" s="183"/>
      <c r="I379" s="183"/>
      <c r="J379" s="183"/>
      <c r="K379" s="183"/>
      <c r="L379" s="183"/>
      <c r="M379" s="183"/>
      <c r="N379" s="183"/>
    </row>
    <row r="380" spans="2:14">
      <c r="B380" s="172"/>
      <c r="D380" s="183"/>
      <c r="E380" s="183"/>
      <c r="F380" s="183"/>
      <c r="G380" s="183"/>
      <c r="H380" s="183"/>
      <c r="I380" s="183"/>
      <c r="J380" s="183"/>
      <c r="K380" s="183"/>
      <c r="L380" s="183"/>
      <c r="M380" s="183"/>
      <c r="N380" s="183"/>
    </row>
    <row r="381" spans="2:14">
      <c r="B381" s="172"/>
      <c r="D381" s="183"/>
      <c r="E381" s="183"/>
      <c r="F381" s="183"/>
      <c r="G381" s="183"/>
      <c r="H381" s="183"/>
      <c r="I381" s="183"/>
      <c r="J381" s="183"/>
      <c r="K381" s="183"/>
      <c r="L381" s="183"/>
      <c r="M381" s="183"/>
      <c r="N381" s="183"/>
    </row>
    <row r="382" spans="2:14">
      <c r="B382" s="172"/>
      <c r="D382" s="183"/>
      <c r="E382" s="183"/>
      <c r="F382" s="183"/>
      <c r="G382" s="183"/>
      <c r="H382" s="183"/>
      <c r="I382" s="183"/>
      <c r="J382" s="183"/>
      <c r="K382" s="183"/>
      <c r="L382" s="183"/>
      <c r="M382" s="183"/>
      <c r="N382" s="183"/>
    </row>
    <row r="383" spans="2:14">
      <c r="B383" s="172"/>
      <c r="D383" s="183"/>
      <c r="E383" s="183"/>
      <c r="F383" s="183"/>
      <c r="G383" s="183"/>
      <c r="H383" s="183"/>
      <c r="I383" s="183"/>
      <c r="J383" s="183"/>
      <c r="K383" s="183"/>
      <c r="L383" s="183"/>
      <c r="M383" s="183"/>
      <c r="N383" s="183"/>
    </row>
    <row r="384" spans="2:14">
      <c r="B384" s="172"/>
      <c r="D384" s="183"/>
      <c r="E384" s="183"/>
      <c r="F384" s="183"/>
      <c r="G384" s="183"/>
      <c r="H384" s="183"/>
      <c r="I384" s="183"/>
      <c r="J384" s="183"/>
      <c r="K384" s="183"/>
      <c r="L384" s="183"/>
      <c r="M384" s="183"/>
      <c r="N384" s="183"/>
    </row>
    <row r="385" spans="2:14">
      <c r="B385" s="172"/>
      <c r="D385" s="183"/>
      <c r="E385" s="183"/>
      <c r="F385" s="183"/>
      <c r="G385" s="183"/>
      <c r="H385" s="183"/>
      <c r="I385" s="183"/>
      <c r="J385" s="183"/>
      <c r="K385" s="183"/>
      <c r="L385" s="183"/>
      <c r="M385" s="183"/>
      <c r="N385" s="183"/>
    </row>
    <row r="386" spans="2:14">
      <c r="B386" s="172"/>
      <c r="D386" s="183"/>
      <c r="E386" s="183"/>
      <c r="F386" s="183"/>
      <c r="G386" s="183"/>
      <c r="H386" s="183"/>
      <c r="I386" s="183"/>
      <c r="J386" s="183"/>
      <c r="K386" s="183"/>
      <c r="L386" s="183"/>
      <c r="M386" s="183"/>
      <c r="N386" s="183"/>
    </row>
    <row r="387" spans="2:14">
      <c r="B387" s="172"/>
      <c r="D387" s="183"/>
      <c r="E387" s="183"/>
      <c r="F387" s="183"/>
      <c r="G387" s="183"/>
      <c r="H387" s="183"/>
      <c r="I387" s="183"/>
      <c r="J387" s="183"/>
      <c r="K387" s="183"/>
      <c r="L387" s="183"/>
      <c r="M387" s="183"/>
      <c r="N387" s="183"/>
    </row>
    <row r="388" spans="2:14">
      <c r="B388" s="172"/>
      <c r="D388" s="183"/>
      <c r="E388" s="183"/>
      <c r="F388" s="183"/>
      <c r="G388" s="183"/>
      <c r="H388" s="183"/>
      <c r="I388" s="183"/>
      <c r="J388" s="183"/>
      <c r="K388" s="183"/>
      <c r="L388" s="183"/>
      <c r="M388" s="183"/>
      <c r="N388" s="183"/>
    </row>
    <row r="389" spans="2:14">
      <c r="B389" s="172"/>
      <c r="D389" s="183"/>
      <c r="E389" s="183"/>
      <c r="F389" s="183"/>
      <c r="G389" s="183"/>
      <c r="H389" s="183"/>
      <c r="I389" s="183"/>
      <c r="J389" s="183"/>
      <c r="K389" s="183"/>
      <c r="L389" s="183"/>
      <c r="M389" s="183"/>
      <c r="N389" s="183"/>
    </row>
    <row r="390" spans="2:14">
      <c r="B390" s="172"/>
      <c r="D390" s="183"/>
      <c r="E390" s="183"/>
      <c r="F390" s="183"/>
      <c r="G390" s="183"/>
      <c r="H390" s="183"/>
      <c r="I390" s="183"/>
      <c r="J390" s="183"/>
      <c r="K390" s="183"/>
      <c r="L390" s="183"/>
      <c r="M390" s="183"/>
      <c r="N390" s="183"/>
    </row>
    <row r="391" spans="2:14">
      <c r="B391" s="172"/>
      <c r="D391" s="183"/>
      <c r="E391" s="183"/>
      <c r="F391" s="183"/>
      <c r="G391" s="183"/>
      <c r="H391" s="183"/>
      <c r="I391" s="183"/>
      <c r="J391" s="183"/>
      <c r="K391" s="183"/>
      <c r="L391" s="183"/>
      <c r="M391" s="183"/>
      <c r="N391" s="183"/>
    </row>
    <row r="392" spans="2:14">
      <c r="B392" s="172"/>
      <c r="D392" s="183"/>
      <c r="E392" s="183"/>
      <c r="F392" s="183"/>
      <c r="G392" s="183"/>
      <c r="H392" s="183"/>
      <c r="I392" s="183"/>
      <c r="J392" s="183"/>
      <c r="K392" s="183"/>
      <c r="L392" s="183"/>
      <c r="M392" s="183"/>
      <c r="N392" s="183"/>
    </row>
    <row r="393" spans="2:14">
      <c r="B393" s="172"/>
      <c r="D393" s="183"/>
      <c r="E393" s="183"/>
      <c r="F393" s="183"/>
      <c r="G393" s="183"/>
      <c r="H393" s="183"/>
      <c r="I393" s="183"/>
      <c r="J393" s="183"/>
      <c r="K393" s="183"/>
      <c r="L393" s="183"/>
      <c r="M393" s="183"/>
      <c r="N393" s="183"/>
    </row>
    <row r="394" spans="2:14">
      <c r="B394" s="172"/>
      <c r="D394" s="183"/>
      <c r="E394" s="183"/>
      <c r="F394" s="183"/>
      <c r="G394" s="183"/>
      <c r="H394" s="183"/>
      <c r="I394" s="183"/>
      <c r="J394" s="183"/>
      <c r="K394" s="183"/>
      <c r="L394" s="183"/>
      <c r="M394" s="183"/>
      <c r="N394" s="183"/>
    </row>
    <row r="395" spans="2:14">
      <c r="B395" s="172"/>
      <c r="D395" s="183"/>
      <c r="E395" s="183"/>
      <c r="F395" s="183"/>
      <c r="G395" s="183"/>
      <c r="H395" s="183"/>
      <c r="I395" s="183"/>
      <c r="J395" s="183"/>
      <c r="K395" s="183"/>
      <c r="L395" s="183"/>
      <c r="M395" s="183"/>
      <c r="N395" s="183"/>
    </row>
    <row r="396" spans="2:14">
      <c r="B396" s="172"/>
      <c r="D396" s="183"/>
      <c r="E396" s="183"/>
      <c r="F396" s="183"/>
      <c r="G396" s="183"/>
      <c r="H396" s="183"/>
      <c r="I396" s="183"/>
      <c r="J396" s="183"/>
      <c r="K396" s="183"/>
      <c r="L396" s="183"/>
      <c r="M396" s="183"/>
      <c r="N396" s="183"/>
    </row>
    <row r="397" spans="2:14">
      <c r="B397" s="172"/>
      <c r="D397" s="183"/>
      <c r="E397" s="183"/>
      <c r="F397" s="183"/>
      <c r="G397" s="183"/>
      <c r="H397" s="183"/>
      <c r="I397" s="183"/>
      <c r="J397" s="183"/>
      <c r="K397" s="183"/>
      <c r="L397" s="183"/>
      <c r="M397" s="183"/>
      <c r="N397" s="183"/>
    </row>
    <row r="398" spans="2:14">
      <c r="B398" s="172"/>
      <c r="D398" s="183"/>
      <c r="E398" s="183"/>
      <c r="F398" s="183"/>
      <c r="G398" s="183"/>
      <c r="H398" s="183"/>
      <c r="I398" s="183"/>
      <c r="J398" s="183"/>
      <c r="K398" s="183"/>
      <c r="L398" s="183"/>
      <c r="M398" s="183"/>
      <c r="N398" s="183"/>
    </row>
    <row r="399" spans="2:14">
      <c r="B399" s="172"/>
      <c r="D399" s="183"/>
      <c r="E399" s="183"/>
      <c r="F399" s="183"/>
      <c r="G399" s="183"/>
      <c r="H399" s="183"/>
      <c r="I399" s="183"/>
      <c r="J399" s="183"/>
      <c r="K399" s="183"/>
      <c r="L399" s="183"/>
      <c r="M399" s="183"/>
      <c r="N399" s="183"/>
    </row>
    <row r="400" spans="2:14">
      <c r="B400" s="172"/>
      <c r="D400" s="183"/>
      <c r="E400" s="183"/>
      <c r="F400" s="183"/>
      <c r="G400" s="183"/>
      <c r="H400" s="183"/>
      <c r="I400" s="183"/>
      <c r="J400" s="183"/>
      <c r="K400" s="183"/>
      <c r="L400" s="183"/>
      <c r="M400" s="183"/>
      <c r="N400" s="183"/>
    </row>
    <row r="401" spans="2:14">
      <c r="B401" s="172"/>
      <c r="D401" s="183"/>
      <c r="E401" s="183"/>
      <c r="F401" s="183"/>
      <c r="G401" s="183"/>
      <c r="H401" s="183"/>
      <c r="I401" s="183"/>
      <c r="J401" s="183"/>
      <c r="K401" s="183"/>
      <c r="L401" s="183"/>
      <c r="M401" s="183"/>
      <c r="N401" s="183"/>
    </row>
    <row r="402" spans="2:14">
      <c r="B402" s="172"/>
      <c r="D402" s="183"/>
      <c r="E402" s="183"/>
      <c r="F402" s="183"/>
      <c r="G402" s="183"/>
      <c r="H402" s="183"/>
      <c r="I402" s="183"/>
      <c r="J402" s="183"/>
      <c r="K402" s="183"/>
      <c r="L402" s="183"/>
      <c r="M402" s="183"/>
      <c r="N402" s="183"/>
    </row>
    <row r="403" spans="2:14">
      <c r="B403" s="172"/>
      <c r="D403" s="183"/>
      <c r="E403" s="183"/>
      <c r="F403" s="183"/>
      <c r="G403" s="183"/>
      <c r="H403" s="183"/>
      <c r="I403" s="183"/>
      <c r="J403" s="183"/>
      <c r="K403" s="183"/>
      <c r="L403" s="183"/>
      <c r="M403" s="183"/>
      <c r="N403" s="183"/>
    </row>
    <row r="404" spans="2:14">
      <c r="B404" s="172"/>
      <c r="D404" s="183"/>
      <c r="E404" s="183"/>
      <c r="F404" s="183"/>
      <c r="G404" s="183"/>
      <c r="H404" s="183"/>
      <c r="I404" s="183"/>
      <c r="J404" s="183"/>
      <c r="K404" s="183"/>
      <c r="L404" s="183"/>
      <c r="M404" s="183"/>
      <c r="N404" s="183"/>
    </row>
    <row r="405" spans="2:14">
      <c r="B405" s="172"/>
      <c r="D405" s="183"/>
      <c r="E405" s="183"/>
      <c r="F405" s="183"/>
      <c r="G405" s="183"/>
      <c r="H405" s="183"/>
      <c r="I405" s="183"/>
      <c r="J405" s="183"/>
      <c r="K405" s="183"/>
      <c r="L405" s="183"/>
      <c r="M405" s="183"/>
      <c r="N405" s="183"/>
    </row>
    <row r="406" spans="2:14">
      <c r="B406" s="172"/>
      <c r="D406" s="183"/>
      <c r="E406" s="183"/>
      <c r="F406" s="183"/>
      <c r="G406" s="183"/>
      <c r="H406" s="183"/>
      <c r="I406" s="183"/>
      <c r="J406" s="183"/>
      <c r="K406" s="183"/>
      <c r="L406" s="183"/>
      <c r="M406" s="183"/>
      <c r="N406" s="183"/>
    </row>
    <row r="407" spans="2:14">
      <c r="B407" s="172"/>
      <c r="D407" s="183"/>
      <c r="E407" s="183"/>
      <c r="F407" s="183"/>
      <c r="G407" s="183"/>
      <c r="H407" s="183"/>
      <c r="I407" s="183"/>
      <c r="J407" s="183"/>
      <c r="K407" s="183"/>
      <c r="L407" s="183"/>
      <c r="M407" s="183"/>
      <c r="N407" s="183"/>
    </row>
    <row r="408" spans="2:14">
      <c r="B408" s="172"/>
      <c r="D408" s="183"/>
      <c r="E408" s="183"/>
      <c r="F408" s="183"/>
      <c r="G408" s="183"/>
      <c r="H408" s="183"/>
      <c r="I408" s="183"/>
      <c r="J408" s="183"/>
      <c r="K408" s="183"/>
      <c r="L408" s="183"/>
      <c r="M408" s="183"/>
      <c r="N408" s="183"/>
    </row>
    <row r="409" spans="2:14">
      <c r="B409" s="172"/>
      <c r="D409" s="183"/>
      <c r="E409" s="183"/>
      <c r="F409" s="183"/>
      <c r="G409" s="183"/>
      <c r="H409" s="183"/>
      <c r="I409" s="183"/>
      <c r="J409" s="183"/>
      <c r="K409" s="183"/>
      <c r="L409" s="183"/>
      <c r="M409" s="183"/>
      <c r="N409" s="183"/>
    </row>
    <row r="410" spans="2:14">
      <c r="B410" s="172"/>
      <c r="D410" s="183"/>
      <c r="E410" s="183"/>
      <c r="F410" s="183"/>
      <c r="G410" s="183"/>
      <c r="H410" s="183"/>
      <c r="I410" s="183"/>
      <c r="J410" s="183"/>
      <c r="K410" s="183"/>
      <c r="L410" s="183"/>
      <c r="M410" s="183"/>
      <c r="N410" s="183"/>
    </row>
    <row r="411" spans="2:14">
      <c r="B411" s="172"/>
      <c r="D411" s="183"/>
      <c r="E411" s="183"/>
      <c r="F411" s="183"/>
      <c r="G411" s="183"/>
      <c r="H411" s="183"/>
      <c r="I411" s="183"/>
      <c r="J411" s="183"/>
      <c r="K411" s="183"/>
      <c r="L411" s="183"/>
      <c r="M411" s="183"/>
      <c r="N411" s="183"/>
    </row>
    <row r="412" spans="2:14">
      <c r="B412" s="172"/>
      <c r="D412" s="183"/>
      <c r="E412" s="183"/>
      <c r="F412" s="183"/>
      <c r="G412" s="183"/>
      <c r="H412" s="183"/>
      <c r="I412" s="183"/>
      <c r="J412" s="183"/>
      <c r="K412" s="183"/>
      <c r="L412" s="183"/>
      <c r="M412" s="183"/>
      <c r="N412" s="183"/>
    </row>
    <row r="413" spans="2:14">
      <c r="B413" s="172"/>
      <c r="D413" s="183"/>
      <c r="E413" s="183"/>
      <c r="F413" s="183"/>
      <c r="G413" s="183"/>
      <c r="H413" s="183"/>
      <c r="I413" s="183"/>
      <c r="J413" s="183"/>
      <c r="K413" s="183"/>
      <c r="L413" s="183"/>
      <c r="M413" s="183"/>
      <c r="N413" s="183"/>
    </row>
    <row r="414" spans="2:14">
      <c r="B414" s="172"/>
      <c r="D414" s="183"/>
      <c r="E414" s="183"/>
      <c r="F414" s="183"/>
      <c r="G414" s="183"/>
      <c r="H414" s="183"/>
      <c r="I414" s="183"/>
      <c r="J414" s="183"/>
      <c r="K414" s="183"/>
      <c r="L414" s="183"/>
      <c r="M414" s="183"/>
      <c r="N414" s="183"/>
    </row>
    <row r="415" spans="2:14">
      <c r="B415" s="172"/>
      <c r="D415" s="183"/>
      <c r="E415" s="183"/>
      <c r="F415" s="183"/>
      <c r="G415" s="183"/>
      <c r="H415" s="183"/>
      <c r="I415" s="183"/>
      <c r="J415" s="183"/>
      <c r="K415" s="183"/>
      <c r="L415" s="183"/>
      <c r="M415" s="183"/>
      <c r="N415" s="183"/>
    </row>
    <row r="416" spans="2:14">
      <c r="B416" s="172"/>
      <c r="D416" s="183"/>
      <c r="E416" s="183"/>
      <c r="F416" s="183"/>
      <c r="G416" s="183"/>
      <c r="H416" s="183"/>
      <c r="I416" s="183"/>
      <c r="J416" s="183"/>
      <c r="K416" s="183"/>
      <c r="L416" s="183"/>
      <c r="M416" s="183"/>
      <c r="N416" s="183"/>
    </row>
    <row r="417" spans="2:14">
      <c r="B417" s="172"/>
      <c r="D417" s="183"/>
      <c r="E417" s="183"/>
      <c r="F417" s="183"/>
      <c r="G417" s="183"/>
      <c r="H417" s="183"/>
      <c r="I417" s="183"/>
      <c r="J417" s="183"/>
      <c r="K417" s="183"/>
      <c r="L417" s="183"/>
      <c r="M417" s="183"/>
      <c r="N417" s="183"/>
    </row>
    <row r="418" spans="2:14">
      <c r="B418" s="172"/>
      <c r="D418" s="183"/>
      <c r="E418" s="183"/>
      <c r="F418" s="183"/>
      <c r="G418" s="183"/>
      <c r="H418" s="183"/>
      <c r="I418" s="183"/>
      <c r="J418" s="183"/>
      <c r="K418" s="183"/>
      <c r="L418" s="183"/>
      <c r="M418" s="183"/>
      <c r="N418" s="183"/>
    </row>
    <row r="419" spans="2:14">
      <c r="B419" s="172"/>
      <c r="D419" s="183"/>
      <c r="E419" s="183"/>
      <c r="F419" s="183"/>
      <c r="G419" s="183"/>
      <c r="H419" s="183"/>
      <c r="I419" s="183"/>
      <c r="J419" s="183"/>
      <c r="K419" s="183"/>
      <c r="L419" s="183"/>
      <c r="M419" s="183"/>
      <c r="N419" s="183"/>
    </row>
    <row r="420" spans="2:14">
      <c r="B420" s="172"/>
      <c r="D420" s="183"/>
      <c r="E420" s="183"/>
      <c r="F420" s="183"/>
      <c r="G420" s="183"/>
      <c r="H420" s="183"/>
      <c r="I420" s="183"/>
      <c r="J420" s="183"/>
      <c r="K420" s="183"/>
      <c r="L420" s="183"/>
      <c r="M420" s="183"/>
      <c r="N420" s="183"/>
    </row>
    <row r="421" spans="2:14">
      <c r="B421" s="172"/>
      <c r="D421" s="183"/>
      <c r="E421" s="183"/>
      <c r="F421" s="183"/>
      <c r="G421" s="183"/>
      <c r="H421" s="183"/>
      <c r="I421" s="183"/>
      <c r="J421" s="183"/>
      <c r="K421" s="183"/>
      <c r="L421" s="183"/>
      <c r="M421" s="183"/>
      <c r="N421" s="183"/>
    </row>
    <row r="422" spans="2:14">
      <c r="B422" s="172"/>
      <c r="D422" s="183"/>
      <c r="E422" s="183"/>
      <c r="F422" s="183"/>
      <c r="G422" s="183"/>
      <c r="H422" s="183"/>
      <c r="I422" s="183"/>
      <c r="J422" s="183"/>
      <c r="K422" s="183"/>
      <c r="L422" s="183"/>
      <c r="M422" s="183"/>
      <c r="N422" s="183"/>
    </row>
    <row r="423" spans="2:14">
      <c r="B423" s="172"/>
      <c r="D423" s="183"/>
      <c r="E423" s="183"/>
      <c r="F423" s="183"/>
      <c r="G423" s="183"/>
      <c r="H423" s="183"/>
      <c r="I423" s="183"/>
      <c r="J423" s="183"/>
      <c r="K423" s="183"/>
      <c r="L423" s="183"/>
      <c r="M423" s="183"/>
      <c r="N423" s="183"/>
    </row>
    <row r="424" spans="2:14">
      <c r="B424" s="172"/>
      <c r="D424" s="183"/>
      <c r="E424" s="183"/>
      <c r="F424" s="183"/>
      <c r="G424" s="183"/>
      <c r="H424" s="183"/>
      <c r="I424" s="183"/>
      <c r="J424" s="183"/>
      <c r="K424" s="183"/>
      <c r="L424" s="183"/>
      <c r="M424" s="183"/>
      <c r="N424" s="183"/>
    </row>
    <row r="425" spans="2:14">
      <c r="B425" s="172"/>
      <c r="D425" s="183"/>
      <c r="E425" s="183"/>
      <c r="F425" s="183"/>
      <c r="G425" s="183"/>
      <c r="H425" s="183"/>
      <c r="I425" s="183"/>
      <c r="J425" s="183"/>
      <c r="K425" s="183"/>
      <c r="L425" s="183"/>
      <c r="M425" s="183"/>
      <c r="N425" s="183"/>
    </row>
    <row r="426" spans="2:14">
      <c r="B426" s="172"/>
      <c r="D426" s="183"/>
      <c r="E426" s="183"/>
      <c r="F426" s="183"/>
      <c r="G426" s="183"/>
      <c r="H426" s="183"/>
      <c r="I426" s="183"/>
      <c r="J426" s="183"/>
      <c r="K426" s="183"/>
      <c r="L426" s="183"/>
      <c r="M426" s="183"/>
      <c r="N426" s="183"/>
    </row>
    <row r="427" spans="2:14">
      <c r="B427" s="172"/>
      <c r="D427" s="183"/>
      <c r="E427" s="183"/>
      <c r="F427" s="183"/>
      <c r="G427" s="183"/>
      <c r="H427" s="183"/>
      <c r="I427" s="183"/>
      <c r="J427" s="183"/>
      <c r="K427" s="183"/>
      <c r="L427" s="183"/>
      <c r="M427" s="183"/>
      <c r="N427" s="183"/>
    </row>
    <row r="428" spans="2:14">
      <c r="B428" s="172"/>
      <c r="D428" s="183"/>
      <c r="E428" s="183"/>
      <c r="F428" s="183"/>
      <c r="G428" s="183"/>
      <c r="H428" s="183"/>
      <c r="I428" s="183"/>
      <c r="J428" s="183"/>
      <c r="K428" s="183"/>
      <c r="L428" s="183"/>
      <c r="M428" s="183"/>
      <c r="N428" s="183"/>
    </row>
    <row r="429" spans="2:14">
      <c r="B429" s="172"/>
      <c r="D429" s="183"/>
      <c r="E429" s="183"/>
      <c r="F429" s="183"/>
      <c r="G429" s="183"/>
      <c r="H429" s="183"/>
      <c r="I429" s="183"/>
      <c r="J429" s="183"/>
      <c r="K429" s="183"/>
      <c r="L429" s="183"/>
      <c r="M429" s="183"/>
      <c r="N429" s="183"/>
    </row>
    <row r="430" spans="2:14">
      <c r="B430" s="172"/>
      <c r="D430" s="183"/>
      <c r="E430" s="183"/>
      <c r="F430" s="183"/>
      <c r="G430" s="183"/>
      <c r="H430" s="183"/>
      <c r="I430" s="183"/>
      <c r="J430" s="183"/>
      <c r="K430" s="183"/>
      <c r="L430" s="183"/>
      <c r="M430" s="183"/>
      <c r="N430" s="183"/>
    </row>
    <row r="431" spans="2:14">
      <c r="B431" s="172"/>
      <c r="D431" s="183"/>
      <c r="E431" s="183"/>
      <c r="F431" s="183"/>
      <c r="G431" s="183"/>
      <c r="H431" s="183"/>
      <c r="I431" s="183"/>
      <c r="J431" s="183"/>
      <c r="K431" s="183"/>
      <c r="L431" s="183"/>
      <c r="M431" s="183"/>
      <c r="N431" s="183"/>
    </row>
    <row r="432" spans="2:14">
      <c r="B432" s="172"/>
      <c r="D432" s="183"/>
      <c r="E432" s="183"/>
      <c r="F432" s="183"/>
      <c r="G432" s="183"/>
      <c r="H432" s="183"/>
      <c r="I432" s="183"/>
      <c r="J432" s="183"/>
      <c r="K432" s="183"/>
      <c r="L432" s="183"/>
      <c r="M432" s="183"/>
      <c r="N432" s="183"/>
    </row>
    <row r="433" spans="2:14">
      <c r="B433" s="172"/>
      <c r="D433" s="183"/>
      <c r="E433" s="183"/>
      <c r="F433" s="183"/>
      <c r="G433" s="183"/>
      <c r="H433" s="183"/>
      <c r="I433" s="183"/>
      <c r="J433" s="183"/>
      <c r="K433" s="183"/>
      <c r="L433" s="183"/>
      <c r="M433" s="183"/>
      <c r="N433" s="183"/>
    </row>
    <row r="434" spans="2:14">
      <c r="B434" s="172"/>
      <c r="D434" s="183"/>
      <c r="E434" s="183"/>
      <c r="F434" s="183"/>
      <c r="G434" s="183"/>
      <c r="H434" s="183"/>
      <c r="I434" s="183"/>
      <c r="J434" s="183"/>
      <c r="K434" s="183"/>
      <c r="L434" s="183"/>
      <c r="M434" s="183"/>
      <c r="N434" s="183"/>
    </row>
    <row r="435" spans="2:14">
      <c r="B435" s="172"/>
      <c r="D435" s="183"/>
      <c r="E435" s="183"/>
      <c r="F435" s="183"/>
      <c r="G435" s="183"/>
      <c r="H435" s="183"/>
      <c r="I435" s="183"/>
      <c r="J435" s="183"/>
      <c r="K435" s="183"/>
      <c r="L435" s="183"/>
      <c r="M435" s="183"/>
      <c r="N435" s="183"/>
    </row>
    <row r="436" spans="2:14">
      <c r="B436" s="172"/>
      <c r="D436" s="183"/>
      <c r="E436" s="183"/>
      <c r="F436" s="183"/>
      <c r="G436" s="183"/>
      <c r="H436" s="183"/>
      <c r="I436" s="183"/>
      <c r="J436" s="183"/>
      <c r="K436" s="183"/>
      <c r="L436" s="183"/>
      <c r="M436" s="183"/>
      <c r="N436" s="183"/>
    </row>
    <row r="437" spans="2:14">
      <c r="B437" s="172"/>
      <c r="D437" s="183"/>
      <c r="E437" s="183"/>
      <c r="F437" s="183"/>
      <c r="G437" s="183"/>
      <c r="H437" s="183"/>
      <c r="I437" s="183"/>
      <c r="J437" s="183"/>
      <c r="K437" s="183"/>
      <c r="L437" s="183"/>
      <c r="M437" s="183"/>
      <c r="N437" s="183"/>
    </row>
    <row r="438" spans="2:14">
      <c r="B438" s="172"/>
      <c r="D438" s="183"/>
      <c r="E438" s="183"/>
      <c r="F438" s="183"/>
      <c r="G438" s="183"/>
      <c r="H438" s="183"/>
      <c r="I438" s="183"/>
      <c r="J438" s="183"/>
      <c r="K438" s="183"/>
      <c r="L438" s="183"/>
      <c r="M438" s="183"/>
      <c r="N438" s="183"/>
    </row>
    <row r="439" spans="2:14">
      <c r="B439" s="172"/>
      <c r="D439" s="183"/>
      <c r="E439" s="183"/>
      <c r="F439" s="183"/>
      <c r="G439" s="183"/>
      <c r="H439" s="183"/>
      <c r="I439" s="183"/>
      <c r="J439" s="183"/>
      <c r="K439" s="183"/>
      <c r="L439" s="183"/>
      <c r="M439" s="183"/>
      <c r="N439" s="183"/>
    </row>
    <row r="440" spans="2:14">
      <c r="B440" s="172"/>
      <c r="D440" s="183"/>
      <c r="E440" s="183"/>
      <c r="F440" s="183"/>
      <c r="G440" s="183"/>
      <c r="H440" s="183"/>
      <c r="I440" s="183"/>
      <c r="J440" s="183"/>
      <c r="K440" s="183"/>
      <c r="L440" s="183"/>
      <c r="M440" s="183"/>
      <c r="N440" s="183"/>
    </row>
    <row r="441" spans="2:14">
      <c r="B441" s="172"/>
      <c r="D441" s="183"/>
      <c r="E441" s="183"/>
      <c r="F441" s="183"/>
      <c r="G441" s="183"/>
      <c r="H441" s="183"/>
      <c r="I441" s="183"/>
      <c r="J441" s="183"/>
      <c r="K441" s="183"/>
      <c r="L441" s="183"/>
      <c r="M441" s="183"/>
      <c r="N441" s="183"/>
    </row>
    <row r="442" spans="2:14">
      <c r="B442" s="172"/>
      <c r="D442" s="183"/>
      <c r="E442" s="183"/>
      <c r="F442" s="183"/>
      <c r="G442" s="183"/>
      <c r="H442" s="183"/>
      <c r="I442" s="183"/>
      <c r="J442" s="183"/>
      <c r="K442" s="183"/>
      <c r="L442" s="183"/>
      <c r="M442" s="183"/>
      <c r="N442" s="183"/>
    </row>
    <row r="443" spans="2:14">
      <c r="B443" s="172"/>
      <c r="D443" s="183"/>
      <c r="E443" s="183"/>
      <c r="F443" s="183"/>
      <c r="G443" s="183"/>
      <c r="H443" s="183"/>
      <c r="I443" s="183"/>
      <c r="J443" s="183"/>
      <c r="K443" s="183"/>
      <c r="L443" s="183"/>
      <c r="M443" s="183"/>
      <c r="N443" s="183"/>
    </row>
    <row r="444" spans="2:14">
      <c r="B444" s="172"/>
      <c r="D444" s="183"/>
      <c r="E444" s="183"/>
      <c r="F444" s="183"/>
      <c r="G444" s="183"/>
      <c r="H444" s="183"/>
      <c r="I444" s="183"/>
      <c r="J444" s="183"/>
      <c r="K444" s="183"/>
      <c r="L444" s="183"/>
      <c r="M444" s="183"/>
      <c r="N444" s="183"/>
    </row>
    <row r="445" spans="2:14">
      <c r="B445" s="172"/>
      <c r="D445" s="183"/>
      <c r="E445" s="183"/>
      <c r="F445" s="183"/>
      <c r="G445" s="183"/>
      <c r="H445" s="183"/>
      <c r="I445" s="183"/>
      <c r="J445" s="183"/>
      <c r="K445" s="183"/>
      <c r="L445" s="183"/>
      <c r="M445" s="183"/>
      <c r="N445" s="183"/>
    </row>
    <row r="446" spans="2:14">
      <c r="B446" s="172"/>
      <c r="D446" s="183"/>
      <c r="E446" s="183"/>
      <c r="F446" s="183"/>
      <c r="G446" s="183"/>
      <c r="H446" s="183"/>
      <c r="I446" s="183"/>
      <c r="J446" s="183"/>
      <c r="K446" s="183"/>
      <c r="L446" s="183"/>
      <c r="M446" s="183"/>
      <c r="N446" s="183"/>
    </row>
    <row r="447" spans="2:14">
      <c r="B447" s="172"/>
      <c r="D447" s="183"/>
      <c r="E447" s="183"/>
      <c r="F447" s="183"/>
      <c r="G447" s="183"/>
      <c r="H447" s="183"/>
      <c r="I447" s="183"/>
      <c r="J447" s="183"/>
      <c r="K447" s="183"/>
      <c r="L447" s="183"/>
      <c r="M447" s="183"/>
      <c r="N447" s="183"/>
    </row>
    <row r="448" spans="2:14">
      <c r="B448" s="172"/>
      <c r="D448" s="183"/>
      <c r="E448" s="183"/>
      <c r="F448" s="183"/>
      <c r="G448" s="183"/>
      <c r="H448" s="183"/>
      <c r="I448" s="183"/>
      <c r="J448" s="183"/>
      <c r="K448" s="183"/>
      <c r="L448" s="183"/>
      <c r="M448" s="183"/>
      <c r="N448" s="183"/>
    </row>
    <row r="449" spans="2:14">
      <c r="B449" s="172"/>
      <c r="D449" s="183"/>
      <c r="E449" s="183"/>
      <c r="F449" s="183"/>
      <c r="G449" s="183"/>
      <c r="H449" s="183"/>
      <c r="I449" s="183"/>
      <c r="J449" s="183"/>
      <c r="K449" s="183"/>
      <c r="L449" s="183"/>
      <c r="M449" s="183"/>
      <c r="N449" s="183"/>
    </row>
    <row r="450" spans="2:14">
      <c r="B450" s="172"/>
      <c r="D450" s="183"/>
      <c r="E450" s="183"/>
      <c r="F450" s="183"/>
      <c r="G450" s="183"/>
      <c r="H450" s="183"/>
      <c r="I450" s="183"/>
      <c r="J450" s="183"/>
      <c r="K450" s="183"/>
      <c r="L450" s="183"/>
      <c r="M450" s="183"/>
      <c r="N450" s="183"/>
    </row>
    <row r="451" spans="2:14">
      <c r="B451" s="172"/>
      <c r="D451" s="183"/>
      <c r="E451" s="183"/>
      <c r="F451" s="183"/>
      <c r="G451" s="183"/>
      <c r="H451" s="183"/>
      <c r="I451" s="183"/>
      <c r="J451" s="183"/>
      <c r="K451" s="183"/>
      <c r="L451" s="183"/>
      <c r="M451" s="183"/>
      <c r="N451" s="183"/>
    </row>
    <row r="452" spans="2:14">
      <c r="B452" s="172"/>
      <c r="D452" s="183"/>
      <c r="E452" s="183"/>
      <c r="F452" s="183"/>
      <c r="G452" s="183"/>
      <c r="H452" s="183"/>
      <c r="I452" s="183"/>
      <c r="J452" s="183"/>
      <c r="K452" s="183"/>
      <c r="L452" s="183"/>
      <c r="M452" s="183"/>
      <c r="N452" s="183"/>
    </row>
    <row r="453" spans="2:14">
      <c r="B453" s="172"/>
      <c r="D453" s="183"/>
      <c r="E453" s="183"/>
      <c r="F453" s="183"/>
      <c r="G453" s="183"/>
      <c r="H453" s="183"/>
      <c r="I453" s="183"/>
      <c r="J453" s="183"/>
      <c r="K453" s="183"/>
      <c r="L453" s="183"/>
      <c r="M453" s="183"/>
      <c r="N453" s="183"/>
    </row>
    <row r="454" spans="2:14">
      <c r="B454" s="172"/>
      <c r="D454" s="183"/>
      <c r="E454" s="183"/>
      <c r="F454" s="183"/>
      <c r="G454" s="183"/>
      <c r="H454" s="183"/>
      <c r="I454" s="183"/>
      <c r="J454" s="183"/>
      <c r="K454" s="183"/>
      <c r="L454" s="183"/>
      <c r="M454" s="183"/>
      <c r="N454" s="183"/>
    </row>
    <row r="455" spans="2:14">
      <c r="B455" s="172"/>
      <c r="D455" s="183"/>
      <c r="E455" s="183"/>
      <c r="F455" s="183"/>
      <c r="G455" s="183"/>
      <c r="H455" s="183"/>
      <c r="I455" s="183"/>
      <c r="J455" s="183"/>
      <c r="K455" s="183"/>
      <c r="L455" s="183"/>
      <c r="M455" s="183"/>
      <c r="N455" s="183"/>
    </row>
    <row r="456" spans="2:14">
      <c r="B456" s="172"/>
      <c r="D456" s="183"/>
      <c r="E456" s="183"/>
      <c r="F456" s="183"/>
      <c r="G456" s="183"/>
      <c r="H456" s="183"/>
      <c r="I456" s="183"/>
      <c r="J456" s="183"/>
      <c r="K456" s="183"/>
      <c r="L456" s="183"/>
      <c r="M456" s="183"/>
      <c r="N456" s="183"/>
    </row>
    <row r="457" spans="2:14">
      <c r="B457" s="172"/>
      <c r="D457" s="183"/>
      <c r="E457" s="183"/>
      <c r="F457" s="183"/>
      <c r="G457" s="183"/>
      <c r="H457" s="183"/>
      <c r="I457" s="183"/>
      <c r="J457" s="183"/>
      <c r="K457" s="183"/>
      <c r="L457" s="183"/>
      <c r="M457" s="183"/>
      <c r="N457" s="183"/>
    </row>
    <row r="458" spans="2:14">
      <c r="B458" s="172"/>
      <c r="D458" s="183"/>
      <c r="E458" s="183"/>
      <c r="F458" s="183"/>
      <c r="G458" s="183"/>
      <c r="H458" s="183"/>
      <c r="I458" s="183"/>
      <c r="J458" s="183"/>
      <c r="K458" s="183"/>
      <c r="L458" s="183"/>
      <c r="M458" s="183"/>
      <c r="N458" s="183"/>
    </row>
    <row r="459" spans="2:14">
      <c r="B459" s="172"/>
      <c r="D459" s="183"/>
      <c r="E459" s="183"/>
      <c r="F459" s="183"/>
      <c r="G459" s="183"/>
      <c r="H459" s="183"/>
      <c r="I459" s="183"/>
      <c r="J459" s="183"/>
      <c r="K459" s="183"/>
      <c r="L459" s="183"/>
      <c r="M459" s="183"/>
      <c r="N459" s="183"/>
    </row>
    <row r="460" spans="2:14">
      <c r="B460" s="172"/>
      <c r="D460" s="183"/>
      <c r="E460" s="183"/>
      <c r="F460" s="183"/>
      <c r="G460" s="183"/>
      <c r="H460" s="183"/>
      <c r="I460" s="183"/>
      <c r="J460" s="183"/>
      <c r="K460" s="183"/>
      <c r="L460" s="183"/>
      <c r="M460" s="183"/>
      <c r="N460" s="183"/>
    </row>
    <row r="461" spans="2:14">
      <c r="B461" s="172"/>
      <c r="D461" s="183"/>
      <c r="E461" s="183"/>
      <c r="F461" s="183"/>
      <c r="G461" s="183"/>
      <c r="H461" s="183"/>
      <c r="I461" s="183"/>
      <c r="J461" s="183"/>
      <c r="K461" s="183"/>
      <c r="L461" s="183"/>
      <c r="M461" s="183"/>
      <c r="N461" s="183"/>
    </row>
    <row r="462" spans="2:14">
      <c r="B462" s="172"/>
      <c r="D462" s="183"/>
      <c r="E462" s="183"/>
      <c r="F462" s="183"/>
      <c r="G462" s="183"/>
      <c r="H462" s="183"/>
      <c r="I462" s="183"/>
      <c r="J462" s="183"/>
      <c r="K462" s="183"/>
      <c r="L462" s="183"/>
      <c r="M462" s="183"/>
      <c r="N462" s="183"/>
    </row>
    <row r="463" spans="2:14">
      <c r="B463" s="172"/>
      <c r="D463" s="183"/>
      <c r="E463" s="183"/>
      <c r="F463" s="183"/>
      <c r="G463" s="183"/>
      <c r="H463" s="183"/>
      <c r="I463" s="183"/>
      <c r="J463" s="183"/>
      <c r="K463" s="183"/>
      <c r="L463" s="183"/>
      <c r="M463" s="183"/>
      <c r="N463" s="183"/>
    </row>
    <row r="464" spans="2:14">
      <c r="B464" s="172"/>
      <c r="D464" s="183"/>
      <c r="E464" s="183"/>
      <c r="F464" s="183"/>
      <c r="G464" s="183"/>
      <c r="H464" s="183"/>
      <c r="I464" s="183"/>
      <c r="J464" s="183"/>
      <c r="K464" s="183"/>
      <c r="L464" s="183"/>
      <c r="M464" s="183"/>
      <c r="N464" s="183"/>
    </row>
    <row r="465" spans="2:14">
      <c r="B465" s="172"/>
      <c r="D465" s="183"/>
      <c r="E465" s="183"/>
      <c r="F465" s="183"/>
      <c r="G465" s="183"/>
      <c r="H465" s="183"/>
      <c r="I465" s="183"/>
      <c r="J465" s="183"/>
      <c r="K465" s="183"/>
      <c r="L465" s="183"/>
      <c r="M465" s="183"/>
      <c r="N465" s="183"/>
    </row>
    <row r="466" spans="2:14">
      <c r="B466" s="172"/>
      <c r="D466" s="183"/>
      <c r="E466" s="183"/>
      <c r="F466" s="183"/>
      <c r="G466" s="183"/>
      <c r="H466" s="183"/>
      <c r="I466" s="183"/>
      <c r="J466" s="183"/>
      <c r="K466" s="183"/>
      <c r="L466" s="183"/>
      <c r="M466" s="183"/>
      <c r="N466" s="183"/>
    </row>
    <row r="467" spans="2:14">
      <c r="B467" s="172"/>
      <c r="D467" s="183"/>
      <c r="E467" s="183"/>
      <c r="F467" s="183"/>
      <c r="G467" s="183"/>
      <c r="H467" s="183"/>
      <c r="I467" s="183"/>
      <c r="J467" s="183"/>
      <c r="K467" s="183"/>
      <c r="L467" s="183"/>
      <c r="M467" s="183"/>
      <c r="N467" s="183"/>
    </row>
    <row r="468" spans="2:14">
      <c r="B468" s="172"/>
      <c r="D468" s="183"/>
      <c r="E468" s="183"/>
      <c r="F468" s="183"/>
      <c r="G468" s="183"/>
      <c r="H468" s="183"/>
      <c r="I468" s="183"/>
      <c r="J468" s="183"/>
      <c r="K468" s="183"/>
      <c r="L468" s="183"/>
      <c r="M468" s="183"/>
      <c r="N468" s="183"/>
    </row>
    <row r="469" spans="2:14">
      <c r="B469" s="172"/>
      <c r="D469" s="183"/>
      <c r="E469" s="183"/>
      <c r="F469" s="183"/>
      <c r="G469" s="183"/>
      <c r="H469" s="183"/>
      <c r="I469" s="183"/>
      <c r="J469" s="183"/>
      <c r="K469" s="183"/>
      <c r="L469" s="183"/>
      <c r="M469" s="183"/>
      <c r="N469" s="183"/>
    </row>
    <row r="470" spans="2:14">
      <c r="B470" s="172"/>
      <c r="D470" s="183"/>
      <c r="E470" s="183"/>
      <c r="F470" s="183"/>
      <c r="G470" s="183"/>
      <c r="H470" s="183"/>
      <c r="I470" s="183"/>
      <c r="J470" s="183"/>
      <c r="K470" s="183"/>
      <c r="L470" s="183"/>
      <c r="M470" s="183"/>
      <c r="N470" s="183"/>
    </row>
    <row r="471" spans="2:14">
      <c r="B471" s="172"/>
      <c r="D471" s="183"/>
      <c r="E471" s="183"/>
      <c r="F471" s="183"/>
      <c r="G471" s="183"/>
      <c r="H471" s="183"/>
      <c r="I471" s="183"/>
      <c r="J471" s="183"/>
      <c r="K471" s="183"/>
      <c r="L471" s="183"/>
      <c r="M471" s="183"/>
      <c r="N471" s="183"/>
    </row>
    <row r="472" spans="2:14">
      <c r="B472" s="172"/>
      <c r="D472" s="183"/>
      <c r="E472" s="183"/>
      <c r="F472" s="183"/>
      <c r="G472" s="183"/>
      <c r="H472" s="183"/>
      <c r="I472" s="183"/>
      <c r="J472" s="183"/>
      <c r="K472" s="183"/>
      <c r="L472" s="183"/>
      <c r="M472" s="183"/>
      <c r="N472" s="183"/>
    </row>
    <row r="473" spans="2:14">
      <c r="B473" s="172"/>
      <c r="D473" s="183"/>
      <c r="E473" s="183"/>
      <c r="F473" s="183"/>
      <c r="G473" s="183"/>
      <c r="H473" s="183"/>
      <c r="I473" s="183"/>
      <c r="J473" s="183"/>
      <c r="K473" s="183"/>
      <c r="L473" s="183"/>
      <c r="M473" s="183"/>
      <c r="N473" s="183"/>
    </row>
    <row r="474" spans="2:14">
      <c r="B474" s="172"/>
      <c r="D474" s="183"/>
      <c r="E474" s="183"/>
      <c r="F474" s="183"/>
      <c r="G474" s="183"/>
      <c r="H474" s="183"/>
      <c r="I474" s="183"/>
      <c r="J474" s="183"/>
      <c r="K474" s="183"/>
      <c r="L474" s="183"/>
      <c r="M474" s="183"/>
      <c r="N474" s="183"/>
    </row>
    <row r="475" spans="2:14">
      <c r="B475" s="172"/>
      <c r="D475" s="183"/>
      <c r="E475" s="183"/>
      <c r="F475" s="183"/>
      <c r="G475" s="183"/>
      <c r="H475" s="183"/>
      <c r="I475" s="183"/>
      <c r="J475" s="183"/>
      <c r="K475" s="183"/>
      <c r="L475" s="183"/>
      <c r="M475" s="183"/>
      <c r="N475" s="183"/>
    </row>
    <row r="476" spans="2:14">
      <c r="B476" s="172"/>
      <c r="D476" s="183"/>
      <c r="E476" s="183"/>
      <c r="F476" s="183"/>
      <c r="G476" s="183"/>
      <c r="H476" s="183"/>
      <c r="I476" s="183"/>
      <c r="J476" s="183"/>
      <c r="K476" s="183"/>
      <c r="L476" s="183"/>
      <c r="M476" s="183"/>
      <c r="N476" s="183"/>
    </row>
    <row r="477" spans="2:14">
      <c r="B477" s="172"/>
      <c r="D477" s="183"/>
      <c r="E477" s="183"/>
      <c r="F477" s="183"/>
      <c r="G477" s="183"/>
      <c r="H477" s="183"/>
      <c r="I477" s="183"/>
      <c r="J477" s="183"/>
      <c r="K477" s="183"/>
      <c r="L477" s="183"/>
      <c r="M477" s="183"/>
      <c r="N477" s="183"/>
    </row>
    <row r="478" spans="2:14">
      <c r="B478" s="172"/>
      <c r="D478" s="183"/>
      <c r="E478" s="183"/>
      <c r="F478" s="183"/>
      <c r="G478" s="183"/>
      <c r="H478" s="183"/>
      <c r="I478" s="183"/>
      <c r="J478" s="183"/>
      <c r="K478" s="183"/>
      <c r="L478" s="183"/>
      <c r="M478" s="183"/>
      <c r="N478" s="183"/>
    </row>
    <row r="479" spans="2:14">
      <c r="B479" s="172"/>
      <c r="D479" s="183"/>
      <c r="E479" s="183"/>
      <c r="F479" s="183"/>
      <c r="G479" s="183"/>
      <c r="H479" s="183"/>
      <c r="I479" s="183"/>
      <c r="J479" s="183"/>
      <c r="K479" s="183"/>
      <c r="L479" s="183"/>
      <c r="M479" s="183"/>
      <c r="N479" s="183"/>
    </row>
    <row r="480" spans="2:14">
      <c r="B480" s="172"/>
      <c r="D480" s="183"/>
      <c r="E480" s="183"/>
      <c r="F480" s="183"/>
      <c r="G480" s="183"/>
      <c r="H480" s="183"/>
      <c r="I480" s="183"/>
      <c r="J480" s="183"/>
      <c r="K480" s="183"/>
      <c r="L480" s="183"/>
      <c r="M480" s="183"/>
      <c r="N480" s="183"/>
    </row>
    <row r="481" spans="2:14">
      <c r="B481" s="172"/>
      <c r="D481" s="183"/>
      <c r="E481" s="183"/>
      <c r="F481" s="183"/>
      <c r="G481" s="183"/>
      <c r="H481" s="183"/>
      <c r="I481" s="183"/>
      <c r="J481" s="183"/>
      <c r="K481" s="183"/>
      <c r="L481" s="183"/>
      <c r="M481" s="183"/>
      <c r="N481" s="183"/>
    </row>
    <row r="482" spans="2:14">
      <c r="B482" s="172"/>
      <c r="D482" s="183"/>
      <c r="E482" s="183"/>
      <c r="F482" s="183"/>
      <c r="G482" s="183"/>
      <c r="H482" s="183"/>
      <c r="I482" s="183"/>
      <c r="J482" s="183"/>
      <c r="K482" s="183"/>
      <c r="L482" s="183"/>
      <c r="M482" s="183"/>
      <c r="N482" s="183"/>
    </row>
    <row r="483" spans="2:14">
      <c r="B483" s="172"/>
      <c r="D483" s="183"/>
      <c r="E483" s="183"/>
      <c r="F483" s="183"/>
      <c r="G483" s="183"/>
      <c r="H483" s="183"/>
      <c r="I483" s="183"/>
      <c r="J483" s="183"/>
      <c r="K483" s="183"/>
      <c r="L483" s="183"/>
      <c r="M483" s="183"/>
      <c r="N483" s="183"/>
    </row>
    <row r="484" spans="2:14">
      <c r="B484" s="172"/>
      <c r="D484" s="183"/>
      <c r="E484" s="183"/>
      <c r="F484" s="183"/>
      <c r="G484" s="183"/>
      <c r="H484" s="183"/>
      <c r="I484" s="183"/>
      <c r="J484" s="183"/>
      <c r="K484" s="183"/>
      <c r="L484" s="183"/>
      <c r="M484" s="183"/>
      <c r="N484" s="183"/>
    </row>
    <row r="485" spans="2:14">
      <c r="B485" s="172"/>
      <c r="D485" s="183"/>
      <c r="E485" s="183"/>
      <c r="F485" s="183"/>
      <c r="G485" s="183"/>
      <c r="H485" s="183"/>
      <c r="I485" s="183"/>
      <c r="J485" s="183"/>
      <c r="K485" s="183"/>
      <c r="L485" s="183"/>
      <c r="M485" s="183"/>
      <c r="N485" s="183"/>
    </row>
    <row r="486" spans="2:14">
      <c r="B486" s="172"/>
      <c r="D486" s="183"/>
      <c r="E486" s="183"/>
      <c r="F486" s="183"/>
      <c r="G486" s="183"/>
      <c r="H486" s="183"/>
      <c r="I486" s="183"/>
      <c r="J486" s="183"/>
      <c r="K486" s="183"/>
      <c r="L486" s="183"/>
      <c r="M486" s="183"/>
      <c r="N486" s="183"/>
    </row>
    <row r="487" spans="2:14">
      <c r="B487" s="172"/>
      <c r="D487" s="183"/>
      <c r="E487" s="183"/>
      <c r="F487" s="183"/>
      <c r="G487" s="183"/>
      <c r="H487" s="183"/>
      <c r="I487" s="183"/>
      <c r="J487" s="183"/>
      <c r="K487" s="183"/>
      <c r="L487" s="183"/>
      <c r="M487" s="183"/>
      <c r="N487" s="183"/>
    </row>
    <row r="488" spans="2:14">
      <c r="B488" s="172"/>
      <c r="D488" s="183"/>
      <c r="E488" s="183"/>
      <c r="F488" s="183"/>
      <c r="G488" s="183"/>
      <c r="H488" s="183"/>
      <c r="I488" s="183"/>
      <c r="J488" s="183"/>
      <c r="K488" s="183"/>
      <c r="L488" s="183"/>
      <c r="M488" s="183"/>
      <c r="N488" s="183"/>
    </row>
    <row r="489" spans="2:14">
      <c r="B489" s="172"/>
      <c r="D489" s="183"/>
      <c r="E489" s="183"/>
      <c r="F489" s="183"/>
      <c r="G489" s="183"/>
      <c r="H489" s="183"/>
      <c r="I489" s="183"/>
      <c r="J489" s="183"/>
      <c r="K489" s="183"/>
      <c r="L489" s="183"/>
      <c r="M489" s="183"/>
      <c r="N489" s="183"/>
    </row>
    <row r="490" spans="2:14">
      <c r="B490" s="172"/>
      <c r="D490" s="183"/>
      <c r="E490" s="183"/>
      <c r="F490" s="183"/>
      <c r="G490" s="183"/>
      <c r="H490" s="183"/>
      <c r="I490" s="183"/>
      <c r="J490" s="183"/>
      <c r="K490" s="183"/>
      <c r="L490" s="183"/>
      <c r="M490" s="183"/>
      <c r="N490" s="183"/>
    </row>
    <row r="491" spans="2:14">
      <c r="B491" s="172"/>
      <c r="D491" s="183"/>
      <c r="E491" s="183"/>
      <c r="F491" s="183"/>
      <c r="G491" s="183"/>
      <c r="H491" s="183"/>
      <c r="I491" s="183"/>
      <c r="J491" s="183"/>
      <c r="K491" s="183"/>
      <c r="L491" s="183"/>
      <c r="M491" s="183"/>
      <c r="N491" s="183"/>
    </row>
    <row r="492" spans="2:14">
      <c r="B492" s="172"/>
      <c r="D492" s="183"/>
      <c r="E492" s="183"/>
      <c r="F492" s="183"/>
      <c r="G492" s="183"/>
      <c r="H492" s="183"/>
      <c r="I492" s="183"/>
      <c r="J492" s="183"/>
      <c r="K492" s="183"/>
      <c r="L492" s="183"/>
      <c r="M492" s="183"/>
      <c r="N492" s="183"/>
    </row>
    <row r="493" spans="2:14">
      <c r="B493" s="172"/>
      <c r="D493" s="183"/>
      <c r="E493" s="183"/>
      <c r="F493" s="183"/>
      <c r="G493" s="183"/>
      <c r="H493" s="183"/>
      <c r="I493" s="183"/>
      <c r="J493" s="183"/>
      <c r="K493" s="183"/>
      <c r="L493" s="183"/>
      <c r="M493" s="183"/>
      <c r="N493" s="183"/>
    </row>
    <row r="494" spans="2:14">
      <c r="B494" s="172"/>
      <c r="D494" s="183"/>
      <c r="E494" s="183"/>
      <c r="F494" s="183"/>
      <c r="G494" s="183"/>
      <c r="H494" s="183"/>
      <c r="I494" s="183"/>
      <c r="J494" s="183"/>
      <c r="K494" s="183"/>
      <c r="L494" s="183"/>
      <c r="M494" s="183"/>
      <c r="N494" s="183"/>
    </row>
    <row r="495" spans="2:14">
      <c r="B495" s="172"/>
      <c r="D495" s="183"/>
      <c r="E495" s="183"/>
      <c r="F495" s="183"/>
      <c r="G495" s="183"/>
      <c r="H495" s="183"/>
      <c r="I495" s="183"/>
      <c r="J495" s="183"/>
      <c r="K495" s="183"/>
      <c r="L495" s="183"/>
      <c r="M495" s="183"/>
      <c r="N495" s="183"/>
    </row>
    <row r="496" spans="2:14">
      <c r="B496" s="172"/>
      <c r="D496" s="183"/>
      <c r="E496" s="183"/>
      <c r="F496" s="183"/>
      <c r="G496" s="183"/>
      <c r="H496" s="183"/>
      <c r="I496" s="183"/>
      <c r="J496" s="183"/>
      <c r="K496" s="183"/>
      <c r="L496" s="183"/>
      <c r="M496" s="183"/>
      <c r="N496" s="183"/>
    </row>
    <row r="497" spans="2:14">
      <c r="B497" s="172"/>
      <c r="D497" s="183"/>
      <c r="E497" s="183"/>
      <c r="F497" s="183"/>
      <c r="G497" s="183"/>
      <c r="H497" s="183"/>
      <c r="I497" s="183"/>
      <c r="J497" s="183"/>
      <c r="K497" s="183"/>
      <c r="L497" s="183"/>
      <c r="M497" s="183"/>
      <c r="N497" s="183"/>
    </row>
    <row r="498" spans="2:14">
      <c r="B498" s="172"/>
      <c r="D498" s="183"/>
      <c r="E498" s="183"/>
      <c r="F498" s="183"/>
      <c r="G498" s="183"/>
      <c r="H498" s="183"/>
      <c r="I498" s="183"/>
      <c r="J498" s="183"/>
      <c r="K498" s="183"/>
      <c r="L498" s="183"/>
      <c r="M498" s="183"/>
      <c r="N498" s="183"/>
    </row>
    <row r="499" spans="2:14">
      <c r="B499" s="172"/>
      <c r="D499" s="183"/>
      <c r="E499" s="183"/>
      <c r="F499" s="183"/>
      <c r="G499" s="183"/>
      <c r="H499" s="183"/>
      <c r="I499" s="183"/>
      <c r="J499" s="183"/>
      <c r="K499" s="183"/>
      <c r="L499" s="183"/>
      <c r="M499" s="183"/>
      <c r="N499" s="183"/>
    </row>
    <row r="500" spans="2:14">
      <c r="B500" s="172"/>
      <c r="D500" s="183"/>
      <c r="E500" s="183"/>
      <c r="F500" s="183"/>
      <c r="G500" s="183"/>
      <c r="H500" s="183"/>
      <c r="I500" s="183"/>
      <c r="J500" s="183"/>
      <c r="K500" s="183"/>
      <c r="L500" s="183"/>
      <c r="M500" s="183"/>
      <c r="N500" s="183"/>
    </row>
    <row r="501" spans="2:14">
      <c r="B501" s="172"/>
      <c r="D501" s="183"/>
      <c r="E501" s="183"/>
      <c r="F501" s="183"/>
      <c r="G501" s="183"/>
      <c r="H501" s="183"/>
      <c r="I501" s="183"/>
      <c r="J501" s="183"/>
      <c r="K501" s="183"/>
      <c r="L501" s="183"/>
      <c r="M501" s="183"/>
      <c r="N501" s="183"/>
    </row>
    <row r="502" spans="2:14">
      <c r="B502" s="172"/>
      <c r="D502" s="183"/>
      <c r="E502" s="183"/>
      <c r="F502" s="183"/>
      <c r="G502" s="183"/>
      <c r="H502" s="183"/>
      <c r="I502" s="183"/>
      <c r="J502" s="183"/>
      <c r="K502" s="183"/>
      <c r="L502" s="183"/>
      <c r="M502" s="183"/>
      <c r="N502" s="183"/>
    </row>
    <row r="503" spans="2:14">
      <c r="B503" s="172"/>
      <c r="D503" s="183"/>
      <c r="E503" s="183"/>
      <c r="F503" s="183"/>
      <c r="G503" s="183"/>
      <c r="H503" s="183"/>
      <c r="I503" s="183"/>
      <c r="J503" s="183"/>
      <c r="K503" s="183"/>
      <c r="L503" s="183"/>
      <c r="M503" s="183"/>
      <c r="N503" s="183"/>
    </row>
    <row r="504" spans="2:14">
      <c r="B504" s="172"/>
      <c r="D504" s="183"/>
      <c r="E504" s="183"/>
      <c r="F504" s="183"/>
      <c r="G504" s="183"/>
      <c r="H504" s="183"/>
      <c r="I504" s="183"/>
      <c r="J504" s="183"/>
      <c r="K504" s="183"/>
      <c r="L504" s="183"/>
      <c r="M504" s="183"/>
      <c r="N504" s="183"/>
    </row>
    <row r="505" spans="2:14">
      <c r="B505" s="172"/>
      <c r="D505" s="183"/>
      <c r="E505" s="183"/>
      <c r="F505" s="183"/>
      <c r="G505" s="183"/>
      <c r="H505" s="183"/>
      <c r="I505" s="183"/>
      <c r="J505" s="183"/>
      <c r="K505" s="183"/>
      <c r="L505" s="183"/>
      <c r="M505" s="183"/>
      <c r="N505" s="183"/>
    </row>
    <row r="506" spans="2:14">
      <c r="B506" s="172"/>
      <c r="D506" s="183"/>
      <c r="E506" s="183"/>
      <c r="F506" s="183"/>
      <c r="G506" s="183"/>
      <c r="H506" s="183"/>
      <c r="I506" s="183"/>
      <c r="J506" s="183"/>
      <c r="K506" s="183"/>
      <c r="L506" s="183"/>
      <c r="M506" s="183"/>
      <c r="N506" s="183"/>
    </row>
    <row r="507" spans="2:14">
      <c r="B507" s="172"/>
      <c r="D507" s="183"/>
      <c r="E507" s="183"/>
      <c r="F507" s="183"/>
      <c r="G507" s="183"/>
      <c r="H507" s="183"/>
      <c r="I507" s="183"/>
      <c r="J507" s="183"/>
      <c r="K507" s="183"/>
      <c r="L507" s="183"/>
      <c r="M507" s="183"/>
      <c r="N507" s="183"/>
    </row>
    <row r="508" spans="2:14">
      <c r="B508" s="172"/>
      <c r="D508" s="183"/>
      <c r="E508" s="183"/>
      <c r="F508" s="183"/>
      <c r="G508" s="183"/>
      <c r="H508" s="183"/>
      <c r="I508" s="183"/>
      <c r="J508" s="183"/>
      <c r="K508" s="183"/>
      <c r="L508" s="183"/>
      <c r="M508" s="183"/>
      <c r="N508" s="183"/>
    </row>
    <row r="509" spans="2:14">
      <c r="B509" s="172"/>
      <c r="D509" s="183"/>
      <c r="E509" s="183"/>
      <c r="F509" s="183"/>
      <c r="G509" s="183"/>
      <c r="H509" s="183"/>
      <c r="I509" s="183"/>
      <c r="J509" s="183"/>
      <c r="K509" s="183"/>
      <c r="L509" s="183"/>
      <c r="M509" s="183"/>
      <c r="N509" s="183"/>
    </row>
    <row r="510" spans="2:14">
      <c r="B510" s="172"/>
      <c r="D510" s="183"/>
      <c r="E510" s="183"/>
      <c r="F510" s="183"/>
      <c r="G510" s="183"/>
      <c r="H510" s="183"/>
      <c r="I510" s="183"/>
      <c r="J510" s="183"/>
      <c r="K510" s="183"/>
      <c r="L510" s="183"/>
      <c r="M510" s="183"/>
      <c r="N510" s="183"/>
    </row>
    <row r="511" spans="2:14">
      <c r="B511" s="172"/>
      <c r="D511" s="183"/>
      <c r="E511" s="183"/>
      <c r="F511" s="183"/>
      <c r="G511" s="183"/>
      <c r="H511" s="183"/>
      <c r="I511" s="183"/>
      <c r="J511" s="183"/>
      <c r="K511" s="183"/>
      <c r="L511" s="183"/>
      <c r="M511" s="183"/>
      <c r="N511" s="183"/>
    </row>
    <row r="512" spans="2:14">
      <c r="B512" s="172"/>
      <c r="D512" s="183"/>
      <c r="E512" s="183"/>
      <c r="F512" s="183"/>
      <c r="G512" s="183"/>
      <c r="H512" s="183"/>
      <c r="I512" s="183"/>
      <c r="J512" s="183"/>
      <c r="K512" s="183"/>
      <c r="L512" s="183"/>
      <c r="M512" s="183"/>
      <c r="N512" s="183"/>
    </row>
    <row r="513" spans="2:14">
      <c r="B513" s="172"/>
      <c r="D513" s="183"/>
      <c r="E513" s="183"/>
      <c r="F513" s="183"/>
      <c r="G513" s="183"/>
      <c r="H513" s="183"/>
      <c r="I513" s="183"/>
      <c r="J513" s="183"/>
      <c r="K513" s="183"/>
      <c r="L513" s="183"/>
      <c r="M513" s="183"/>
      <c r="N513" s="183"/>
    </row>
    <row r="514" spans="2:14">
      <c r="B514" s="172"/>
      <c r="D514" s="183"/>
      <c r="E514" s="183"/>
      <c r="F514" s="183"/>
      <c r="G514" s="183"/>
      <c r="H514" s="183"/>
      <c r="I514" s="183"/>
      <c r="J514" s="183"/>
      <c r="K514" s="183"/>
      <c r="L514" s="183"/>
      <c r="M514" s="183"/>
      <c r="N514" s="183"/>
    </row>
    <row r="515" spans="2:14">
      <c r="B515" s="172"/>
      <c r="D515" s="183"/>
      <c r="E515" s="183"/>
      <c r="F515" s="183"/>
      <c r="G515" s="183"/>
      <c r="H515" s="183"/>
      <c r="I515" s="183"/>
      <c r="J515" s="183"/>
      <c r="K515" s="183"/>
      <c r="L515" s="183"/>
      <c r="M515" s="183"/>
      <c r="N515" s="183"/>
    </row>
    <row r="516" spans="2:14">
      <c r="B516" s="172"/>
      <c r="D516" s="183"/>
      <c r="E516" s="183"/>
      <c r="F516" s="183"/>
      <c r="G516" s="183"/>
      <c r="H516" s="183"/>
      <c r="I516" s="183"/>
      <c r="J516" s="183"/>
      <c r="K516" s="183"/>
      <c r="L516" s="183"/>
      <c r="M516" s="183"/>
      <c r="N516" s="183"/>
    </row>
    <row r="517" spans="2:14">
      <c r="B517" s="172"/>
      <c r="D517" s="183"/>
      <c r="E517" s="183"/>
      <c r="F517" s="183"/>
      <c r="G517" s="183"/>
      <c r="H517" s="183"/>
      <c r="I517" s="183"/>
      <c r="J517" s="183"/>
      <c r="K517" s="183"/>
      <c r="L517" s="183"/>
      <c r="M517" s="183"/>
      <c r="N517" s="183"/>
    </row>
    <row r="518" spans="2:14">
      <c r="B518" s="172"/>
      <c r="D518" s="183"/>
      <c r="E518" s="183"/>
      <c r="F518" s="183"/>
      <c r="G518" s="183"/>
      <c r="H518" s="183"/>
      <c r="I518" s="183"/>
      <c r="J518" s="183"/>
      <c r="K518" s="183"/>
      <c r="L518" s="183"/>
      <c r="M518" s="183"/>
      <c r="N518" s="183"/>
    </row>
    <row r="519" spans="2:14">
      <c r="B519" s="172"/>
      <c r="D519" s="183"/>
      <c r="E519" s="183"/>
      <c r="F519" s="183"/>
      <c r="G519" s="183"/>
      <c r="H519" s="183"/>
      <c r="I519" s="183"/>
      <c r="J519" s="183"/>
      <c r="K519" s="183"/>
      <c r="L519" s="183"/>
      <c r="M519" s="183"/>
      <c r="N519" s="183"/>
    </row>
    <row r="520" spans="2:14">
      <c r="B520" s="172"/>
      <c r="D520" s="183"/>
      <c r="E520" s="183"/>
      <c r="F520" s="183"/>
      <c r="G520" s="183"/>
      <c r="H520" s="183"/>
      <c r="I520" s="183"/>
      <c r="J520" s="183"/>
      <c r="K520" s="183"/>
      <c r="L520" s="183"/>
      <c r="M520" s="183"/>
      <c r="N520" s="183"/>
    </row>
    <row r="521" spans="2:14">
      <c r="B521" s="172"/>
      <c r="D521" s="183"/>
      <c r="E521" s="183"/>
      <c r="F521" s="183"/>
      <c r="G521" s="183"/>
      <c r="H521" s="183"/>
      <c r="I521" s="183"/>
      <c r="J521" s="183"/>
      <c r="K521" s="183"/>
      <c r="L521" s="183"/>
      <c r="M521" s="183"/>
      <c r="N521" s="183"/>
    </row>
    <row r="522" spans="2:14">
      <c r="B522" s="172"/>
      <c r="D522" s="183"/>
      <c r="E522" s="183"/>
      <c r="F522" s="183"/>
      <c r="G522" s="183"/>
      <c r="H522" s="183"/>
      <c r="I522" s="183"/>
      <c r="J522" s="183"/>
      <c r="K522" s="183"/>
      <c r="L522" s="183"/>
      <c r="M522" s="183"/>
      <c r="N522" s="183"/>
    </row>
    <row r="523" spans="2:14">
      <c r="B523" s="172"/>
      <c r="D523" s="183"/>
      <c r="E523" s="183"/>
      <c r="F523" s="183"/>
      <c r="G523" s="183"/>
      <c r="H523" s="183"/>
      <c r="I523" s="183"/>
      <c r="J523" s="183"/>
      <c r="K523" s="183"/>
      <c r="L523" s="183"/>
      <c r="M523" s="183"/>
      <c r="N523" s="183"/>
    </row>
    <row r="524" spans="2:14">
      <c r="B524" s="172"/>
      <c r="D524" s="183"/>
      <c r="E524" s="183"/>
      <c r="F524" s="183"/>
      <c r="G524" s="183"/>
      <c r="H524" s="183"/>
      <c r="I524" s="183"/>
      <c r="J524" s="183"/>
      <c r="K524" s="183"/>
      <c r="L524" s="183"/>
      <c r="M524" s="183"/>
      <c r="N524" s="183"/>
    </row>
    <row r="525" spans="2:14">
      <c r="B525" s="172"/>
      <c r="D525" s="183"/>
      <c r="E525" s="183"/>
      <c r="F525" s="183"/>
      <c r="G525" s="183"/>
      <c r="H525" s="183"/>
      <c r="I525" s="183"/>
      <c r="J525" s="183"/>
      <c r="K525" s="183"/>
      <c r="L525" s="183"/>
      <c r="M525" s="183"/>
      <c r="N525" s="183"/>
    </row>
    <row r="526" spans="2:14">
      <c r="B526" s="172"/>
      <c r="D526" s="183"/>
      <c r="E526" s="183"/>
      <c r="F526" s="183"/>
      <c r="G526" s="183"/>
      <c r="H526" s="183"/>
      <c r="I526" s="183"/>
      <c r="J526" s="183"/>
      <c r="K526" s="183"/>
      <c r="L526" s="183"/>
      <c r="M526" s="183"/>
      <c r="N526" s="183"/>
    </row>
    <row r="527" spans="2:14">
      <c r="B527" s="172"/>
      <c r="D527" s="183"/>
      <c r="E527" s="183"/>
      <c r="F527" s="183"/>
      <c r="G527" s="183"/>
      <c r="H527" s="183"/>
      <c r="I527" s="183"/>
      <c r="J527" s="183"/>
      <c r="K527" s="183"/>
      <c r="L527" s="183"/>
      <c r="M527" s="183"/>
      <c r="N527" s="183"/>
    </row>
    <row r="528" spans="2:14">
      <c r="B528" s="172"/>
      <c r="D528" s="183"/>
      <c r="E528" s="183"/>
      <c r="F528" s="183"/>
      <c r="G528" s="183"/>
      <c r="H528" s="183"/>
      <c r="I528" s="183"/>
      <c r="J528" s="183"/>
      <c r="K528" s="183"/>
      <c r="L528" s="183"/>
      <c r="M528" s="183"/>
      <c r="N528" s="183"/>
    </row>
    <row r="529" spans="2:14">
      <c r="B529" s="172"/>
      <c r="D529" s="183"/>
      <c r="E529" s="183"/>
      <c r="F529" s="183"/>
      <c r="G529" s="183"/>
      <c r="H529" s="183"/>
      <c r="I529" s="183"/>
      <c r="J529" s="183"/>
      <c r="K529" s="183"/>
      <c r="L529" s="183"/>
      <c r="M529" s="183"/>
      <c r="N529" s="183"/>
    </row>
    <row r="530" spans="2:14">
      <c r="B530" s="172"/>
      <c r="D530" s="183"/>
      <c r="E530" s="183"/>
      <c r="F530" s="183"/>
      <c r="G530" s="183"/>
      <c r="H530" s="183"/>
      <c r="I530" s="183"/>
      <c r="J530" s="183"/>
      <c r="K530" s="183"/>
      <c r="L530" s="183"/>
      <c r="M530" s="183"/>
      <c r="N530" s="183"/>
    </row>
    <row r="531" spans="2:14">
      <c r="B531" s="172"/>
      <c r="D531" s="183"/>
      <c r="E531" s="183"/>
      <c r="F531" s="183"/>
      <c r="G531" s="183"/>
      <c r="H531" s="183"/>
      <c r="I531" s="183"/>
      <c r="J531" s="183"/>
      <c r="K531" s="183"/>
      <c r="L531" s="183"/>
      <c r="M531" s="183"/>
      <c r="N531" s="183"/>
    </row>
    <row r="532" spans="2:14">
      <c r="B532" s="172"/>
      <c r="D532" s="183"/>
      <c r="E532" s="183"/>
      <c r="F532" s="183"/>
      <c r="G532" s="183"/>
      <c r="H532" s="183"/>
      <c r="I532" s="183"/>
      <c r="J532" s="183"/>
      <c r="K532" s="183"/>
      <c r="L532" s="183"/>
      <c r="M532" s="183"/>
      <c r="N532" s="183"/>
    </row>
    <row r="533" spans="2:14">
      <c r="B533" s="172"/>
      <c r="D533" s="183"/>
      <c r="E533" s="183"/>
      <c r="F533" s="183"/>
      <c r="G533" s="183"/>
      <c r="H533" s="183"/>
      <c r="I533" s="183"/>
      <c r="J533" s="183"/>
      <c r="K533" s="183"/>
      <c r="L533" s="183"/>
      <c r="M533" s="183"/>
      <c r="N533" s="183"/>
    </row>
    <row r="534" spans="2:14">
      <c r="B534" s="172"/>
      <c r="D534" s="183"/>
      <c r="E534" s="183"/>
      <c r="F534" s="183"/>
      <c r="G534" s="183"/>
      <c r="H534" s="183"/>
      <c r="I534" s="183"/>
      <c r="J534" s="183"/>
      <c r="K534" s="183"/>
      <c r="L534" s="183"/>
      <c r="M534" s="183"/>
      <c r="N534" s="183"/>
    </row>
    <row r="535" spans="2:14">
      <c r="B535" s="172"/>
      <c r="D535" s="183"/>
      <c r="E535" s="183"/>
      <c r="F535" s="183"/>
      <c r="G535" s="183"/>
      <c r="H535" s="183"/>
      <c r="I535" s="183"/>
      <c r="J535" s="183"/>
      <c r="K535" s="183"/>
      <c r="L535" s="183"/>
      <c r="M535" s="183"/>
      <c r="N535" s="183"/>
    </row>
    <row r="536" spans="2:14">
      <c r="B536" s="172"/>
      <c r="D536" s="183"/>
      <c r="E536" s="183"/>
      <c r="F536" s="183"/>
      <c r="G536" s="183"/>
      <c r="H536" s="183"/>
      <c r="I536" s="183"/>
      <c r="J536" s="183"/>
      <c r="K536" s="183"/>
      <c r="L536" s="183"/>
      <c r="M536" s="183"/>
      <c r="N536" s="183"/>
    </row>
    <row r="537" spans="2:14">
      <c r="B537" s="172"/>
      <c r="D537" s="183"/>
      <c r="E537" s="183"/>
      <c r="F537" s="183"/>
      <c r="G537" s="183"/>
      <c r="H537" s="183"/>
      <c r="I537" s="183"/>
      <c r="J537" s="183"/>
      <c r="K537" s="183"/>
      <c r="L537" s="183"/>
      <c r="M537" s="183"/>
      <c r="N537" s="183"/>
    </row>
    <row r="538" spans="2:14">
      <c r="B538" s="172"/>
      <c r="D538" s="183"/>
      <c r="E538" s="183"/>
      <c r="F538" s="183"/>
      <c r="G538" s="183"/>
      <c r="H538" s="183"/>
      <c r="I538" s="183"/>
      <c r="J538" s="183"/>
      <c r="K538" s="183"/>
      <c r="L538" s="183"/>
      <c r="M538" s="183"/>
      <c r="N538" s="183"/>
    </row>
    <row r="539" spans="2:14">
      <c r="B539" s="172"/>
      <c r="D539" s="183"/>
      <c r="E539" s="183"/>
      <c r="F539" s="183"/>
      <c r="G539" s="183"/>
      <c r="H539" s="183"/>
      <c r="I539" s="183"/>
      <c r="J539" s="183"/>
      <c r="K539" s="183"/>
      <c r="L539" s="183"/>
      <c r="M539" s="183"/>
      <c r="N539" s="183"/>
    </row>
    <row r="540" spans="2:14">
      <c r="B540" s="172"/>
      <c r="D540" s="183"/>
      <c r="E540" s="183"/>
      <c r="F540" s="183"/>
      <c r="G540" s="183"/>
      <c r="H540" s="183"/>
      <c r="I540" s="183"/>
      <c r="J540" s="183"/>
      <c r="K540" s="183"/>
      <c r="L540" s="183"/>
      <c r="M540" s="183"/>
      <c r="N540" s="183"/>
    </row>
    <row r="541" spans="2:14">
      <c r="B541" s="172"/>
      <c r="D541" s="183"/>
      <c r="E541" s="183"/>
      <c r="F541" s="183"/>
      <c r="G541" s="183"/>
      <c r="H541" s="183"/>
      <c r="I541" s="183"/>
      <c r="J541" s="183"/>
      <c r="K541" s="183"/>
      <c r="L541" s="183"/>
      <c r="M541" s="183"/>
      <c r="N541" s="183"/>
    </row>
    <row r="542" spans="2:14">
      <c r="B542" s="172"/>
      <c r="D542" s="183"/>
      <c r="E542" s="183"/>
      <c r="F542" s="183"/>
      <c r="G542" s="183"/>
      <c r="H542" s="183"/>
      <c r="I542" s="183"/>
      <c r="J542" s="183"/>
      <c r="K542" s="183"/>
      <c r="L542" s="183"/>
      <c r="M542" s="183"/>
      <c r="N542" s="183"/>
    </row>
    <row r="543" spans="2:14">
      <c r="B543" s="172"/>
      <c r="D543" s="183"/>
      <c r="E543" s="183"/>
      <c r="F543" s="183"/>
      <c r="G543" s="183"/>
      <c r="H543" s="183"/>
      <c r="I543" s="183"/>
      <c r="J543" s="183"/>
      <c r="K543" s="183"/>
      <c r="L543" s="183"/>
      <c r="M543" s="183"/>
      <c r="N543" s="183"/>
    </row>
    <row r="544" spans="2:14">
      <c r="B544" s="172"/>
      <c r="D544" s="183"/>
      <c r="E544" s="183"/>
      <c r="F544" s="183"/>
      <c r="G544" s="183"/>
      <c r="H544" s="183"/>
      <c r="I544" s="183"/>
      <c r="J544" s="183"/>
      <c r="K544" s="183"/>
      <c r="L544" s="183"/>
      <c r="M544" s="183"/>
      <c r="N544" s="183"/>
    </row>
    <row r="545" spans="2:14">
      <c r="B545" s="172"/>
      <c r="D545" s="183"/>
      <c r="E545" s="183"/>
      <c r="F545" s="183"/>
      <c r="G545" s="183"/>
      <c r="H545" s="183"/>
      <c r="I545" s="183"/>
      <c r="J545" s="183"/>
      <c r="K545" s="183"/>
      <c r="L545" s="183"/>
      <c r="M545" s="183"/>
      <c r="N545" s="183"/>
    </row>
    <row r="546" spans="2:14">
      <c r="B546" s="172"/>
      <c r="D546" s="183"/>
      <c r="E546" s="183"/>
      <c r="F546" s="183"/>
      <c r="G546" s="183"/>
      <c r="H546" s="183"/>
      <c r="I546" s="183"/>
      <c r="J546" s="183"/>
      <c r="K546" s="183"/>
      <c r="L546" s="183"/>
      <c r="M546" s="183"/>
      <c r="N546" s="183"/>
    </row>
    <row r="547" spans="2:14">
      <c r="B547" s="172"/>
      <c r="D547" s="183"/>
      <c r="E547" s="183"/>
      <c r="F547" s="183"/>
      <c r="G547" s="183"/>
      <c r="H547" s="183"/>
      <c r="I547" s="183"/>
      <c r="J547" s="183"/>
      <c r="K547" s="183"/>
      <c r="L547" s="183"/>
      <c r="M547" s="183"/>
      <c r="N547" s="183"/>
    </row>
    <row r="548" spans="2:14">
      <c r="B548" s="172"/>
      <c r="D548" s="183"/>
      <c r="E548" s="183"/>
      <c r="F548" s="183"/>
      <c r="G548" s="183"/>
      <c r="H548" s="183"/>
      <c r="I548" s="183"/>
      <c r="J548" s="183"/>
      <c r="K548" s="183"/>
      <c r="L548" s="183"/>
      <c r="M548" s="183"/>
      <c r="N548" s="183"/>
    </row>
    <row r="549" spans="2:14">
      <c r="B549" s="172"/>
      <c r="D549" s="183"/>
      <c r="E549" s="183"/>
      <c r="F549" s="183"/>
      <c r="G549" s="183"/>
      <c r="H549" s="183"/>
      <c r="I549" s="183"/>
      <c r="J549" s="183"/>
      <c r="K549" s="183"/>
      <c r="L549" s="183"/>
      <c r="M549" s="183"/>
      <c r="N549" s="183"/>
    </row>
    <row r="550" spans="2:14">
      <c r="B550" s="172"/>
      <c r="D550" s="183"/>
      <c r="E550" s="183"/>
      <c r="F550" s="183"/>
      <c r="G550" s="183"/>
      <c r="H550" s="183"/>
      <c r="I550" s="183"/>
      <c r="J550" s="183"/>
      <c r="K550" s="183"/>
      <c r="L550" s="183"/>
      <c r="M550" s="183"/>
      <c r="N550" s="183"/>
    </row>
    <row r="551" spans="2:14">
      <c r="B551" s="172"/>
      <c r="D551" s="183"/>
      <c r="E551" s="183"/>
      <c r="F551" s="183"/>
      <c r="G551" s="183"/>
      <c r="H551" s="183"/>
      <c r="I551" s="183"/>
      <c r="J551" s="183"/>
      <c r="K551" s="183"/>
      <c r="L551" s="183"/>
      <c r="M551" s="183"/>
      <c r="N551" s="183"/>
    </row>
    <row r="552" spans="2:14">
      <c r="B552" s="172"/>
      <c r="D552" s="183"/>
      <c r="E552" s="183"/>
      <c r="F552" s="183"/>
      <c r="G552" s="183"/>
      <c r="H552" s="183"/>
      <c r="I552" s="183"/>
      <c r="J552" s="183"/>
      <c r="K552" s="183"/>
      <c r="L552" s="183"/>
      <c r="M552" s="183"/>
      <c r="N552" s="183"/>
    </row>
    <row r="553" spans="2:14">
      <c r="B553" s="172"/>
      <c r="D553" s="183"/>
      <c r="E553" s="183"/>
      <c r="F553" s="183"/>
      <c r="G553" s="183"/>
      <c r="H553" s="183"/>
      <c r="I553" s="183"/>
      <c r="J553" s="183"/>
      <c r="K553" s="183"/>
      <c r="L553" s="183"/>
      <c r="M553" s="183"/>
      <c r="N553" s="183"/>
    </row>
    <row r="554" spans="2:14">
      <c r="B554" s="172"/>
      <c r="D554" s="183"/>
      <c r="E554" s="183"/>
      <c r="F554" s="183"/>
      <c r="G554" s="183"/>
      <c r="H554" s="183"/>
      <c r="I554" s="183"/>
      <c r="J554" s="183"/>
      <c r="K554" s="183"/>
      <c r="L554" s="183"/>
      <c r="M554" s="183"/>
      <c r="N554" s="183"/>
    </row>
    <row r="555" spans="2:14">
      <c r="B555" s="172"/>
      <c r="D555" s="183"/>
      <c r="E555" s="183"/>
      <c r="F555" s="183"/>
      <c r="G555" s="183"/>
      <c r="H555" s="183"/>
      <c r="I555" s="183"/>
      <c r="J555" s="183"/>
      <c r="K555" s="183"/>
      <c r="L555" s="183"/>
      <c r="M555" s="183"/>
      <c r="N555" s="183"/>
    </row>
    <row r="556" spans="2:14">
      <c r="B556" s="172"/>
      <c r="D556" s="183"/>
      <c r="E556" s="183"/>
      <c r="F556" s="183"/>
      <c r="G556" s="183"/>
      <c r="H556" s="183"/>
      <c r="I556" s="183"/>
      <c r="J556" s="183"/>
      <c r="K556" s="183"/>
      <c r="L556" s="183"/>
      <c r="M556" s="183"/>
      <c r="N556" s="183"/>
    </row>
    <row r="557" spans="2:14">
      <c r="B557" s="172"/>
      <c r="D557" s="183"/>
      <c r="E557" s="183"/>
      <c r="F557" s="183"/>
      <c r="G557" s="183"/>
      <c r="H557" s="183"/>
      <c r="I557" s="183"/>
      <c r="J557" s="183"/>
      <c r="K557" s="183"/>
      <c r="L557" s="183"/>
      <c r="M557" s="183"/>
      <c r="N557" s="183"/>
    </row>
    <row r="558" spans="2:14">
      <c r="B558" s="172"/>
      <c r="D558" s="183"/>
      <c r="E558" s="183"/>
      <c r="F558" s="183"/>
      <c r="G558" s="183"/>
      <c r="H558" s="183"/>
      <c r="I558" s="183"/>
      <c r="J558" s="183"/>
      <c r="K558" s="183"/>
      <c r="L558" s="183"/>
      <c r="M558" s="183"/>
      <c r="N558" s="183"/>
    </row>
    <row r="559" spans="2:14">
      <c r="B559" s="172"/>
      <c r="D559" s="183"/>
      <c r="E559" s="183"/>
      <c r="F559" s="183"/>
      <c r="G559" s="183"/>
      <c r="H559" s="183"/>
      <c r="I559" s="183"/>
      <c r="J559" s="183"/>
      <c r="K559" s="183"/>
      <c r="L559" s="183"/>
      <c r="M559" s="183"/>
      <c r="N559" s="183"/>
    </row>
    <row r="560" spans="2:14">
      <c r="B560" s="172"/>
      <c r="D560" s="183"/>
      <c r="E560" s="183"/>
      <c r="F560" s="183"/>
      <c r="G560" s="183"/>
      <c r="H560" s="183"/>
      <c r="I560" s="183"/>
      <c r="J560" s="183"/>
      <c r="K560" s="183"/>
      <c r="L560" s="183"/>
      <c r="M560" s="183"/>
      <c r="N560" s="183"/>
    </row>
    <row r="561" spans="2:14">
      <c r="B561" s="172"/>
      <c r="D561" s="183"/>
      <c r="E561" s="183"/>
      <c r="F561" s="183"/>
      <c r="G561" s="183"/>
      <c r="H561" s="183"/>
      <c r="I561" s="183"/>
      <c r="J561" s="183"/>
      <c r="K561" s="183"/>
      <c r="L561" s="183"/>
      <c r="M561" s="183"/>
      <c r="N561" s="183"/>
    </row>
    <row r="562" spans="2:14">
      <c r="B562" s="172"/>
      <c r="D562" s="183"/>
      <c r="E562" s="183"/>
      <c r="F562" s="183"/>
      <c r="G562" s="183"/>
      <c r="H562" s="183"/>
      <c r="I562" s="183"/>
      <c r="J562" s="183"/>
      <c r="K562" s="183"/>
      <c r="L562" s="183"/>
      <c r="M562" s="183"/>
      <c r="N562" s="183"/>
    </row>
    <row r="563" spans="2:14">
      <c r="B563" s="172"/>
      <c r="D563" s="183"/>
      <c r="E563" s="183"/>
      <c r="F563" s="183"/>
      <c r="G563" s="183"/>
      <c r="H563" s="183"/>
      <c r="I563" s="183"/>
      <c r="J563" s="183"/>
      <c r="K563" s="183"/>
      <c r="L563" s="183"/>
      <c r="M563" s="183"/>
      <c r="N563" s="183"/>
    </row>
    <row r="564" spans="2:14">
      <c r="B564" s="172"/>
      <c r="D564" s="183"/>
      <c r="E564" s="183"/>
      <c r="F564" s="183"/>
      <c r="G564" s="183"/>
      <c r="H564" s="183"/>
      <c r="I564" s="183"/>
      <c r="J564" s="183"/>
      <c r="K564" s="183"/>
      <c r="L564" s="183"/>
      <c r="M564" s="183"/>
      <c r="N564" s="183"/>
    </row>
    <row r="565" spans="2:14">
      <c r="B565" s="172"/>
      <c r="D565" s="183"/>
      <c r="E565" s="183"/>
      <c r="F565" s="183"/>
      <c r="G565" s="183"/>
      <c r="H565" s="183"/>
      <c r="I565" s="183"/>
      <c r="J565" s="183"/>
      <c r="K565" s="183"/>
      <c r="L565" s="183"/>
      <c r="M565" s="183"/>
      <c r="N565" s="183"/>
    </row>
    <row r="566" spans="2:14">
      <c r="B566" s="172"/>
      <c r="D566" s="183"/>
      <c r="E566" s="183"/>
      <c r="F566" s="183"/>
      <c r="G566" s="183"/>
      <c r="H566" s="183"/>
      <c r="I566" s="183"/>
      <c r="J566" s="183"/>
      <c r="K566" s="183"/>
      <c r="L566" s="183"/>
      <c r="M566" s="183"/>
      <c r="N566" s="183"/>
    </row>
    <row r="567" spans="2:14">
      <c r="B567" s="172"/>
      <c r="D567" s="183"/>
      <c r="E567" s="183"/>
      <c r="F567" s="183"/>
      <c r="G567" s="183"/>
      <c r="H567" s="183"/>
      <c r="I567" s="183"/>
      <c r="J567" s="183"/>
      <c r="K567" s="183"/>
      <c r="L567" s="183"/>
      <c r="M567" s="183"/>
      <c r="N567" s="183"/>
    </row>
    <row r="568" spans="2:14">
      <c r="B568" s="172"/>
      <c r="D568" s="183"/>
      <c r="E568" s="183"/>
      <c r="F568" s="183"/>
      <c r="G568" s="183"/>
      <c r="H568" s="183"/>
      <c r="I568" s="183"/>
      <c r="J568" s="183"/>
      <c r="K568" s="183"/>
      <c r="L568" s="183"/>
      <c r="M568" s="183"/>
      <c r="N568" s="183"/>
    </row>
    <row r="569" spans="2:14">
      <c r="B569" s="172"/>
      <c r="D569" s="183"/>
      <c r="E569" s="183"/>
      <c r="F569" s="183"/>
      <c r="G569" s="183"/>
      <c r="H569" s="183"/>
      <c r="I569" s="183"/>
      <c r="J569" s="183"/>
      <c r="K569" s="183"/>
      <c r="L569" s="183"/>
      <c r="M569" s="183"/>
      <c r="N569" s="183"/>
    </row>
    <row r="570" spans="2:14">
      <c r="B570" s="172"/>
      <c r="D570" s="183"/>
      <c r="E570" s="183"/>
      <c r="F570" s="183"/>
      <c r="G570" s="183"/>
      <c r="H570" s="183"/>
      <c r="I570" s="183"/>
      <c r="J570" s="183"/>
      <c r="K570" s="183"/>
      <c r="L570" s="183"/>
      <c r="M570" s="183"/>
      <c r="N570" s="183"/>
    </row>
    <row r="571" spans="2:14">
      <c r="B571" s="172"/>
      <c r="D571" s="183"/>
      <c r="E571" s="183"/>
      <c r="F571" s="183"/>
      <c r="G571" s="183"/>
      <c r="H571" s="183"/>
      <c r="I571" s="183"/>
      <c r="J571" s="183"/>
      <c r="K571" s="183"/>
      <c r="L571" s="183"/>
      <c r="M571" s="183"/>
      <c r="N571" s="183"/>
    </row>
    <row r="572" spans="2:14">
      <c r="B572" s="172"/>
      <c r="D572" s="183"/>
      <c r="E572" s="183"/>
      <c r="F572" s="183"/>
      <c r="G572" s="183"/>
      <c r="H572" s="183"/>
      <c r="I572" s="183"/>
      <c r="J572" s="183"/>
      <c r="K572" s="183"/>
      <c r="L572" s="183"/>
      <c r="M572" s="183"/>
      <c r="N572" s="183"/>
    </row>
    <row r="573" spans="2:14">
      <c r="B573" s="172"/>
      <c r="D573" s="183"/>
      <c r="E573" s="183"/>
      <c r="F573" s="183"/>
      <c r="G573" s="183"/>
      <c r="H573" s="183"/>
      <c r="I573" s="183"/>
      <c r="J573" s="183"/>
      <c r="K573" s="183"/>
      <c r="L573" s="183"/>
      <c r="M573" s="183"/>
      <c r="N573" s="183"/>
    </row>
    <row r="574" spans="2:14">
      <c r="B574" s="172"/>
      <c r="D574" s="183"/>
      <c r="E574" s="183"/>
      <c r="F574" s="183"/>
      <c r="G574" s="183"/>
      <c r="H574" s="183"/>
      <c r="I574" s="183"/>
      <c r="J574" s="183"/>
      <c r="K574" s="183"/>
      <c r="L574" s="183"/>
      <c r="M574" s="183"/>
      <c r="N574" s="183"/>
    </row>
    <row r="575" spans="2:14">
      <c r="B575" s="172"/>
      <c r="D575" s="183"/>
      <c r="E575" s="183"/>
      <c r="F575" s="183"/>
      <c r="G575" s="183"/>
      <c r="H575" s="183"/>
      <c r="I575" s="183"/>
      <c r="J575" s="183"/>
      <c r="K575" s="183"/>
      <c r="L575" s="183"/>
      <c r="M575" s="183"/>
      <c r="N575" s="183"/>
    </row>
    <row r="576" spans="2:14">
      <c r="B576" s="172"/>
      <c r="D576" s="183"/>
      <c r="E576" s="183"/>
      <c r="F576" s="183"/>
      <c r="G576" s="183"/>
      <c r="H576" s="183"/>
      <c r="I576" s="183"/>
      <c r="J576" s="183"/>
      <c r="K576" s="183"/>
      <c r="L576" s="183"/>
      <c r="M576" s="183"/>
      <c r="N576" s="183"/>
    </row>
    <row r="577" spans="2:14">
      <c r="B577" s="172"/>
      <c r="D577" s="183"/>
      <c r="E577" s="183"/>
      <c r="F577" s="183"/>
      <c r="G577" s="183"/>
      <c r="H577" s="183"/>
      <c r="I577" s="183"/>
      <c r="J577" s="183"/>
      <c r="K577" s="183"/>
      <c r="L577" s="183"/>
      <c r="M577" s="183"/>
      <c r="N577" s="183"/>
    </row>
    <row r="578" spans="2:14">
      <c r="B578" s="172"/>
      <c r="D578" s="183"/>
      <c r="E578" s="183"/>
      <c r="F578" s="183"/>
      <c r="G578" s="183"/>
      <c r="H578" s="183"/>
      <c r="I578" s="183"/>
      <c r="J578" s="183"/>
      <c r="K578" s="183"/>
      <c r="L578" s="183"/>
      <c r="M578" s="183"/>
      <c r="N578" s="183"/>
    </row>
    <row r="579" spans="2:14">
      <c r="B579" s="172"/>
      <c r="D579" s="183"/>
      <c r="E579" s="183"/>
      <c r="F579" s="183"/>
      <c r="G579" s="183"/>
      <c r="H579" s="183"/>
      <c r="I579" s="183"/>
      <c r="J579" s="183"/>
      <c r="K579" s="183"/>
      <c r="L579" s="183"/>
      <c r="M579" s="183"/>
      <c r="N579" s="183"/>
    </row>
    <row r="580" spans="2:14">
      <c r="B580" s="172"/>
      <c r="D580" s="183"/>
      <c r="E580" s="183"/>
      <c r="F580" s="183"/>
      <c r="G580" s="183"/>
      <c r="H580" s="183"/>
      <c r="I580" s="183"/>
      <c r="J580" s="183"/>
      <c r="K580" s="183"/>
      <c r="L580" s="183"/>
      <c r="M580" s="183"/>
      <c r="N580" s="183"/>
    </row>
    <row r="581" spans="2:14">
      <c r="B581" s="172"/>
      <c r="D581" s="183"/>
      <c r="E581" s="183"/>
      <c r="F581" s="183"/>
      <c r="G581" s="183"/>
      <c r="H581" s="183"/>
      <c r="I581" s="183"/>
      <c r="J581" s="183"/>
      <c r="K581" s="183"/>
      <c r="L581" s="183"/>
      <c r="M581" s="183"/>
      <c r="N581" s="183"/>
    </row>
    <row r="582" spans="2:14">
      <c r="B582" s="172"/>
      <c r="D582" s="183"/>
      <c r="E582" s="183"/>
      <c r="F582" s="183"/>
      <c r="G582" s="183"/>
      <c r="H582" s="183"/>
      <c r="I582" s="183"/>
      <c r="J582" s="183"/>
      <c r="K582" s="183"/>
      <c r="L582" s="183"/>
      <c r="M582" s="183"/>
      <c r="N582" s="183"/>
    </row>
    <row r="583" spans="2:14">
      <c r="B583" s="172"/>
      <c r="D583" s="183"/>
      <c r="E583" s="183"/>
      <c r="F583" s="183"/>
      <c r="G583" s="183"/>
      <c r="H583" s="183"/>
      <c r="I583" s="183"/>
      <c r="J583" s="183"/>
      <c r="K583" s="183"/>
      <c r="L583" s="183"/>
      <c r="M583" s="183"/>
      <c r="N583" s="183"/>
    </row>
    <row r="584" spans="2:14">
      <c r="B584" s="172"/>
      <c r="D584" s="183"/>
      <c r="E584" s="183"/>
      <c r="F584" s="183"/>
      <c r="G584" s="183"/>
      <c r="H584" s="183"/>
      <c r="I584" s="183"/>
      <c r="J584" s="183"/>
      <c r="K584" s="183"/>
      <c r="L584" s="183"/>
      <c r="M584" s="183"/>
      <c r="N584" s="183"/>
    </row>
    <row r="585" spans="2:14">
      <c r="B585" s="172"/>
      <c r="D585" s="183"/>
      <c r="E585" s="183"/>
      <c r="F585" s="183"/>
      <c r="G585" s="183"/>
      <c r="H585" s="183"/>
      <c r="I585" s="183"/>
      <c r="J585" s="183"/>
      <c r="K585" s="183"/>
      <c r="L585" s="183"/>
      <c r="M585" s="183"/>
      <c r="N585" s="183"/>
    </row>
    <row r="586" spans="2:14">
      <c r="B586" s="172"/>
      <c r="D586" s="183"/>
      <c r="E586" s="183"/>
      <c r="F586" s="183"/>
      <c r="G586" s="183"/>
      <c r="H586" s="183"/>
      <c r="I586" s="183"/>
      <c r="J586" s="183"/>
      <c r="K586" s="183"/>
      <c r="L586" s="183"/>
      <c r="M586" s="183"/>
      <c r="N586" s="183"/>
    </row>
    <row r="587" spans="2:14">
      <c r="B587" s="172"/>
      <c r="D587" s="183"/>
      <c r="E587" s="183"/>
      <c r="F587" s="183"/>
      <c r="G587" s="183"/>
      <c r="H587" s="183"/>
      <c r="I587" s="183"/>
      <c r="J587" s="183"/>
      <c r="K587" s="183"/>
      <c r="L587" s="183"/>
      <c r="M587" s="183"/>
      <c r="N587" s="183"/>
    </row>
    <row r="588" spans="2:14">
      <c r="B588" s="172"/>
      <c r="D588" s="183"/>
      <c r="E588" s="183"/>
      <c r="F588" s="183"/>
      <c r="G588" s="183"/>
      <c r="H588" s="183"/>
      <c r="I588" s="183"/>
      <c r="J588" s="183"/>
      <c r="K588" s="183"/>
      <c r="L588" s="183"/>
      <c r="M588" s="183"/>
      <c r="N588" s="183"/>
    </row>
    <row r="589" spans="2:14">
      <c r="B589" s="172"/>
      <c r="D589" s="183"/>
      <c r="E589" s="183"/>
      <c r="F589" s="183"/>
      <c r="G589" s="183"/>
      <c r="H589" s="183"/>
      <c r="I589" s="183"/>
      <c r="J589" s="183"/>
      <c r="K589" s="183"/>
      <c r="L589" s="183"/>
      <c r="M589" s="183"/>
      <c r="N589" s="183"/>
    </row>
    <row r="590" spans="2:14">
      <c r="B590" s="172"/>
      <c r="D590" s="183"/>
      <c r="E590" s="183"/>
      <c r="F590" s="183"/>
      <c r="G590" s="183"/>
      <c r="H590" s="183"/>
      <c r="I590" s="183"/>
      <c r="J590" s="183"/>
      <c r="K590" s="183"/>
      <c r="L590" s="183"/>
      <c r="M590" s="183"/>
      <c r="N590" s="183"/>
    </row>
    <row r="591" spans="2:14">
      <c r="B591" s="172"/>
      <c r="D591" s="183"/>
      <c r="E591" s="183"/>
      <c r="F591" s="183"/>
      <c r="G591" s="183"/>
      <c r="H591" s="183"/>
      <c r="I591" s="183"/>
      <c r="J591" s="183"/>
      <c r="K591" s="183"/>
      <c r="L591" s="183"/>
      <c r="M591" s="183"/>
      <c r="N591" s="183"/>
    </row>
    <row r="592" spans="2:14">
      <c r="B592" s="172"/>
      <c r="D592" s="183"/>
      <c r="E592" s="183"/>
      <c r="F592" s="183"/>
      <c r="G592" s="183"/>
      <c r="H592" s="183"/>
      <c r="I592" s="183"/>
      <c r="J592" s="183"/>
      <c r="K592" s="183"/>
      <c r="L592" s="183"/>
      <c r="M592" s="183"/>
      <c r="N592" s="183"/>
    </row>
    <row r="593" spans="2:14">
      <c r="B593" s="172"/>
      <c r="D593" s="183"/>
      <c r="E593" s="183"/>
      <c r="F593" s="183"/>
      <c r="G593" s="183"/>
      <c r="H593" s="183"/>
      <c r="I593" s="183"/>
      <c r="J593" s="183"/>
      <c r="K593" s="183"/>
      <c r="L593" s="183"/>
      <c r="M593" s="183"/>
      <c r="N593" s="183"/>
    </row>
    <row r="594" spans="2:14">
      <c r="B594" s="172"/>
      <c r="D594" s="183"/>
      <c r="E594" s="183"/>
      <c r="F594" s="183"/>
      <c r="G594" s="183"/>
      <c r="H594" s="183"/>
      <c r="I594" s="183"/>
      <c r="J594" s="183"/>
      <c r="K594" s="183"/>
      <c r="L594" s="183"/>
      <c r="M594" s="183"/>
      <c r="N594" s="183"/>
    </row>
    <row r="595" spans="2:14">
      <c r="B595" s="172"/>
      <c r="D595" s="183"/>
      <c r="E595" s="183"/>
      <c r="F595" s="183"/>
      <c r="G595" s="183"/>
      <c r="H595" s="183"/>
      <c r="I595" s="183"/>
      <c r="J595" s="183"/>
      <c r="K595" s="183"/>
      <c r="L595" s="183"/>
      <c r="M595" s="183"/>
      <c r="N595" s="183"/>
    </row>
    <row r="596" spans="2:14">
      <c r="B596" s="172"/>
      <c r="D596" s="183"/>
      <c r="E596" s="183"/>
      <c r="F596" s="183"/>
      <c r="G596" s="183"/>
      <c r="H596" s="183"/>
      <c r="I596" s="183"/>
      <c r="J596" s="183"/>
      <c r="K596" s="183"/>
      <c r="L596" s="183"/>
      <c r="M596" s="183"/>
      <c r="N596" s="183"/>
    </row>
    <row r="597" spans="2:14">
      <c r="B597" s="172"/>
      <c r="D597" s="183"/>
      <c r="E597" s="183"/>
      <c r="F597" s="183"/>
      <c r="G597" s="183"/>
      <c r="H597" s="183"/>
      <c r="I597" s="183"/>
      <c r="J597" s="183"/>
      <c r="K597" s="183"/>
      <c r="L597" s="183"/>
      <c r="M597" s="183"/>
      <c r="N597" s="183"/>
    </row>
    <row r="598" spans="2:14">
      <c r="B598" s="172"/>
      <c r="D598" s="183"/>
      <c r="E598" s="183"/>
      <c r="F598" s="183"/>
      <c r="G598" s="183"/>
      <c r="H598" s="183"/>
      <c r="I598" s="183"/>
      <c r="J598" s="183"/>
      <c r="K598" s="183"/>
      <c r="L598" s="183"/>
      <c r="M598" s="183"/>
      <c r="N598" s="183"/>
    </row>
    <row r="599" spans="2:14">
      <c r="B599" s="172"/>
      <c r="D599" s="183"/>
      <c r="E599" s="183"/>
      <c r="F599" s="183"/>
      <c r="G599" s="183"/>
      <c r="H599" s="183"/>
      <c r="I599" s="183"/>
      <c r="J599" s="183"/>
      <c r="K599" s="183"/>
      <c r="L599" s="183"/>
      <c r="M599" s="183"/>
      <c r="N599" s="183"/>
    </row>
    <row r="600" spans="2:14">
      <c r="B600" s="172"/>
      <c r="D600" s="183"/>
      <c r="E600" s="183"/>
      <c r="F600" s="183"/>
      <c r="G600" s="183"/>
      <c r="H600" s="183"/>
      <c r="I600" s="183"/>
      <c r="J600" s="183"/>
      <c r="K600" s="183"/>
      <c r="L600" s="183"/>
      <c r="M600" s="183"/>
      <c r="N600" s="183"/>
    </row>
    <row r="601" spans="2:14">
      <c r="B601" s="172"/>
      <c r="D601" s="183"/>
      <c r="E601" s="183"/>
      <c r="F601" s="183"/>
      <c r="G601" s="183"/>
      <c r="H601" s="183"/>
      <c r="I601" s="183"/>
      <c r="J601" s="183"/>
      <c r="K601" s="183"/>
      <c r="L601" s="183"/>
      <c r="M601" s="183"/>
      <c r="N601" s="183"/>
    </row>
    <row r="602" spans="2:14">
      <c r="B602" s="172"/>
      <c r="D602" s="183"/>
      <c r="E602" s="183"/>
      <c r="F602" s="183"/>
      <c r="G602" s="183"/>
      <c r="H602" s="183"/>
      <c r="I602" s="183"/>
      <c r="J602" s="183"/>
      <c r="K602" s="183"/>
      <c r="L602" s="183"/>
      <c r="M602" s="183"/>
      <c r="N602" s="183"/>
    </row>
    <row r="603" spans="2:14">
      <c r="B603" s="172"/>
      <c r="D603" s="183"/>
      <c r="E603" s="183"/>
      <c r="F603" s="183"/>
      <c r="G603" s="183"/>
      <c r="H603" s="183"/>
      <c r="I603" s="183"/>
      <c r="J603" s="183"/>
      <c r="K603" s="183"/>
      <c r="L603" s="183"/>
      <c r="M603" s="183"/>
      <c r="N603" s="183"/>
    </row>
    <row r="604" spans="2:14">
      <c r="B604" s="172"/>
      <c r="D604" s="183"/>
      <c r="E604" s="183"/>
      <c r="F604" s="183"/>
      <c r="G604" s="183"/>
      <c r="H604" s="183"/>
      <c r="I604" s="183"/>
      <c r="J604" s="183"/>
      <c r="K604" s="183"/>
      <c r="L604" s="183"/>
      <c r="M604" s="183"/>
      <c r="N604" s="183"/>
    </row>
    <row r="605" spans="2:14">
      <c r="B605" s="172"/>
      <c r="D605" s="183"/>
      <c r="E605" s="183"/>
      <c r="F605" s="183"/>
      <c r="G605" s="183"/>
      <c r="H605" s="183"/>
      <c r="I605" s="183"/>
      <c r="J605" s="183"/>
      <c r="K605" s="183"/>
      <c r="L605" s="183"/>
      <c r="M605" s="183"/>
      <c r="N605" s="183"/>
    </row>
    <row r="606" spans="2:14">
      <c r="B606" s="172"/>
      <c r="D606" s="183"/>
      <c r="E606" s="183"/>
      <c r="F606" s="183"/>
      <c r="G606" s="183"/>
      <c r="H606" s="183"/>
      <c r="I606" s="183"/>
      <c r="J606" s="183"/>
      <c r="K606" s="183"/>
      <c r="L606" s="183"/>
      <c r="M606" s="183"/>
      <c r="N606" s="183"/>
    </row>
    <row r="607" spans="2:14">
      <c r="B607" s="172"/>
      <c r="D607" s="183"/>
      <c r="E607" s="183"/>
      <c r="F607" s="183"/>
      <c r="G607" s="183"/>
      <c r="H607" s="183"/>
      <c r="I607" s="183"/>
      <c r="J607" s="183"/>
      <c r="K607" s="183"/>
      <c r="L607" s="183"/>
      <c r="M607" s="183"/>
      <c r="N607" s="183"/>
    </row>
    <row r="608" spans="2:14">
      <c r="B608" s="172"/>
      <c r="D608" s="183"/>
      <c r="E608" s="183"/>
      <c r="F608" s="183"/>
      <c r="G608" s="183"/>
      <c r="H608" s="183"/>
      <c r="I608" s="183"/>
      <c r="J608" s="183"/>
      <c r="K608" s="183"/>
      <c r="L608" s="183"/>
      <c r="M608" s="183"/>
      <c r="N608" s="183"/>
    </row>
    <row r="609" spans="2:14">
      <c r="B609" s="172"/>
      <c r="D609" s="183"/>
      <c r="E609" s="183"/>
      <c r="F609" s="183"/>
      <c r="G609" s="183"/>
      <c r="H609" s="183"/>
      <c r="I609" s="183"/>
      <c r="J609" s="183"/>
      <c r="K609" s="183"/>
      <c r="L609" s="183"/>
      <c r="M609" s="183"/>
      <c r="N609" s="183"/>
    </row>
    <row r="610" spans="2:14">
      <c r="B610" s="172"/>
      <c r="D610" s="183"/>
      <c r="E610" s="183"/>
      <c r="F610" s="183"/>
      <c r="G610" s="183"/>
      <c r="H610" s="183"/>
      <c r="I610" s="183"/>
      <c r="J610" s="183"/>
      <c r="K610" s="183"/>
      <c r="L610" s="183"/>
      <c r="M610" s="183"/>
      <c r="N610" s="183"/>
    </row>
    <row r="611" spans="2:14">
      <c r="B611" s="172"/>
      <c r="D611" s="183"/>
      <c r="E611" s="183"/>
      <c r="F611" s="183"/>
      <c r="G611" s="183"/>
      <c r="H611" s="183"/>
      <c r="I611" s="183"/>
      <c r="J611" s="183"/>
      <c r="K611" s="183"/>
      <c r="L611" s="183"/>
      <c r="M611" s="183"/>
      <c r="N611" s="183"/>
    </row>
    <row r="612" spans="2:14">
      <c r="B612" s="172"/>
      <c r="D612" s="183"/>
      <c r="E612" s="183"/>
      <c r="F612" s="183"/>
      <c r="G612" s="183"/>
      <c r="H612" s="183"/>
      <c r="I612" s="183"/>
      <c r="J612" s="183"/>
      <c r="K612" s="183"/>
      <c r="L612" s="183"/>
      <c r="M612" s="183"/>
      <c r="N612" s="183"/>
    </row>
    <row r="613" spans="2:14">
      <c r="B613" s="172"/>
      <c r="D613" s="183"/>
      <c r="E613" s="183"/>
      <c r="F613" s="183"/>
      <c r="G613" s="183"/>
      <c r="H613" s="183"/>
      <c r="I613" s="183"/>
      <c r="J613" s="183"/>
      <c r="K613" s="183"/>
      <c r="L613" s="183"/>
      <c r="M613" s="183"/>
      <c r="N613" s="183"/>
    </row>
    <row r="614" spans="2:14">
      <c r="B614" s="172"/>
      <c r="D614" s="183"/>
      <c r="E614" s="183"/>
      <c r="F614" s="183"/>
      <c r="G614" s="183"/>
      <c r="H614" s="183"/>
      <c r="I614" s="183"/>
      <c r="J614" s="183"/>
      <c r="K614" s="183"/>
      <c r="L614" s="183"/>
      <c r="M614" s="183"/>
      <c r="N614" s="183"/>
    </row>
    <row r="615" spans="2:14">
      <c r="B615" s="172"/>
      <c r="D615" s="183"/>
      <c r="E615" s="183"/>
      <c r="F615" s="183"/>
      <c r="G615" s="183"/>
      <c r="H615" s="183"/>
      <c r="I615" s="183"/>
      <c r="J615" s="183"/>
      <c r="K615" s="183"/>
      <c r="L615" s="183"/>
      <c r="M615" s="183"/>
      <c r="N615" s="183"/>
    </row>
    <row r="616" spans="2:14">
      <c r="D616" s="183"/>
      <c r="E616" s="183"/>
      <c r="F616" s="183"/>
      <c r="G616" s="183"/>
      <c r="H616" s="183"/>
      <c r="I616" s="183"/>
      <c r="J616" s="183"/>
      <c r="K616" s="183"/>
      <c r="L616" s="183"/>
      <c r="M616" s="183"/>
      <c r="N616" s="183"/>
    </row>
    <row r="617" spans="2:14">
      <c r="D617" s="183"/>
      <c r="E617" s="183"/>
      <c r="F617" s="183"/>
      <c r="G617" s="183"/>
      <c r="H617" s="183"/>
      <c r="I617" s="183"/>
      <c r="J617" s="183"/>
      <c r="K617" s="183"/>
      <c r="L617" s="183"/>
      <c r="M617" s="183"/>
      <c r="N617" s="183"/>
    </row>
    <row r="618" spans="2:14">
      <c r="D618" s="183"/>
      <c r="E618" s="183"/>
      <c r="F618" s="183"/>
      <c r="G618" s="183"/>
      <c r="H618" s="183"/>
      <c r="I618" s="183"/>
      <c r="J618" s="183"/>
      <c r="K618" s="183"/>
      <c r="L618" s="183"/>
      <c r="M618" s="183"/>
      <c r="N618" s="183"/>
    </row>
    <row r="619" spans="2:14">
      <c r="D619" s="183"/>
      <c r="E619" s="183"/>
      <c r="F619" s="183"/>
      <c r="G619" s="183"/>
      <c r="H619" s="183"/>
      <c r="I619" s="183"/>
      <c r="J619" s="183"/>
      <c r="K619" s="183"/>
      <c r="L619" s="183"/>
      <c r="M619" s="183"/>
      <c r="N619" s="183"/>
    </row>
    <row r="620" spans="2:14">
      <c r="D620" s="183"/>
      <c r="E620" s="183"/>
      <c r="F620" s="183"/>
      <c r="G620" s="183"/>
      <c r="H620" s="183"/>
      <c r="I620" s="183"/>
      <c r="J620" s="183"/>
      <c r="K620" s="183"/>
      <c r="L620" s="183"/>
      <c r="M620" s="183"/>
      <c r="N620" s="183"/>
    </row>
    <row r="621" spans="2:14">
      <c r="D621" s="183"/>
      <c r="E621" s="183"/>
      <c r="F621" s="183"/>
      <c r="G621" s="183"/>
      <c r="H621" s="183"/>
      <c r="I621" s="183"/>
      <c r="J621" s="183"/>
      <c r="K621" s="183"/>
      <c r="L621" s="183"/>
      <c r="M621" s="183"/>
      <c r="N621" s="183"/>
    </row>
    <row r="622" spans="2:14">
      <c r="D622" s="183"/>
      <c r="E622" s="183"/>
      <c r="F622" s="183"/>
      <c r="G622" s="183"/>
      <c r="H622" s="183"/>
      <c r="I622" s="183"/>
      <c r="J622" s="183"/>
      <c r="K622" s="183"/>
      <c r="L622" s="183"/>
      <c r="M622" s="183"/>
      <c r="N622" s="183"/>
    </row>
    <row r="623" spans="2:14">
      <c r="D623" s="183"/>
      <c r="E623" s="183"/>
      <c r="F623" s="183"/>
      <c r="G623" s="183"/>
      <c r="H623" s="183"/>
      <c r="I623" s="183"/>
      <c r="J623" s="183"/>
      <c r="K623" s="183"/>
      <c r="L623" s="183"/>
      <c r="M623" s="183"/>
      <c r="N623" s="183"/>
    </row>
    <row r="624" spans="2:14">
      <c r="D624" s="183"/>
      <c r="E624" s="183"/>
      <c r="F624" s="183"/>
      <c r="G624" s="183"/>
      <c r="H624" s="183"/>
      <c r="I624" s="183"/>
      <c r="J624" s="183"/>
      <c r="K624" s="183"/>
      <c r="L624" s="183"/>
      <c r="M624" s="183"/>
      <c r="N624" s="183"/>
    </row>
    <row r="625" spans="4:14">
      <c r="D625" s="183"/>
      <c r="E625" s="183"/>
      <c r="F625" s="183"/>
      <c r="G625" s="183"/>
      <c r="H625" s="183"/>
      <c r="I625" s="183"/>
      <c r="J625" s="183"/>
      <c r="K625" s="183"/>
      <c r="L625" s="183"/>
      <c r="M625" s="183"/>
      <c r="N625" s="183"/>
    </row>
    <row r="626" spans="4:14">
      <c r="D626" s="183"/>
      <c r="E626" s="183"/>
      <c r="F626" s="183"/>
      <c r="G626" s="183"/>
      <c r="H626" s="183"/>
      <c r="I626" s="183"/>
      <c r="J626" s="183"/>
      <c r="K626" s="183"/>
      <c r="L626" s="183"/>
      <c r="M626" s="183"/>
      <c r="N626" s="183"/>
    </row>
    <row r="627" spans="4:14">
      <c r="D627" s="183"/>
      <c r="E627" s="183"/>
      <c r="F627" s="183"/>
      <c r="G627" s="183"/>
      <c r="H627" s="183"/>
      <c r="I627" s="183"/>
      <c r="J627" s="183"/>
      <c r="K627" s="183"/>
      <c r="L627" s="183"/>
      <c r="M627" s="183"/>
      <c r="N627" s="183"/>
    </row>
    <row r="628" spans="4:14">
      <c r="D628" s="183"/>
      <c r="E628" s="183"/>
      <c r="F628" s="183"/>
      <c r="G628" s="183"/>
      <c r="H628" s="183"/>
      <c r="I628" s="183"/>
      <c r="J628" s="183"/>
      <c r="K628" s="183"/>
      <c r="L628" s="183"/>
      <c r="M628" s="183"/>
      <c r="N628" s="183"/>
    </row>
    <row r="629" spans="4:14">
      <c r="D629" s="183"/>
      <c r="E629" s="183"/>
      <c r="F629" s="183"/>
      <c r="G629" s="183"/>
      <c r="H629" s="183"/>
      <c r="I629" s="183"/>
      <c r="J629" s="183"/>
      <c r="K629" s="183"/>
      <c r="L629" s="183"/>
      <c r="M629" s="183"/>
      <c r="N629" s="183"/>
    </row>
    <row r="630" spans="4:14">
      <c r="D630" s="183"/>
      <c r="E630" s="183"/>
      <c r="F630" s="183"/>
      <c r="G630" s="183"/>
      <c r="H630" s="183"/>
      <c r="I630" s="183"/>
      <c r="J630" s="183"/>
      <c r="K630" s="183"/>
      <c r="L630" s="183"/>
      <c r="M630" s="183"/>
      <c r="N630" s="183"/>
    </row>
    <row r="631" spans="4:14">
      <c r="D631" s="183"/>
      <c r="E631" s="183"/>
      <c r="F631" s="183"/>
      <c r="G631" s="183"/>
      <c r="H631" s="183"/>
      <c r="I631" s="183"/>
      <c r="J631" s="183"/>
      <c r="K631" s="183"/>
      <c r="L631" s="183"/>
      <c r="M631" s="183"/>
      <c r="N631" s="183"/>
    </row>
    <row r="632" spans="4:14">
      <c r="D632" s="183"/>
      <c r="E632" s="183"/>
      <c r="F632" s="183"/>
      <c r="G632" s="183"/>
      <c r="H632" s="183"/>
      <c r="I632" s="183"/>
      <c r="J632" s="183"/>
      <c r="K632" s="183"/>
      <c r="L632" s="183"/>
      <c r="M632" s="183"/>
      <c r="N632" s="183"/>
    </row>
    <row r="633" spans="4:14">
      <c r="D633" s="183"/>
      <c r="E633" s="183"/>
      <c r="F633" s="183"/>
      <c r="G633" s="183"/>
      <c r="H633" s="183"/>
      <c r="I633" s="183"/>
      <c r="J633" s="183"/>
      <c r="K633" s="183"/>
      <c r="L633" s="183"/>
      <c r="M633" s="183"/>
      <c r="N633" s="183"/>
    </row>
    <row r="634" spans="4:14">
      <c r="D634" s="183"/>
      <c r="E634" s="183"/>
      <c r="F634" s="183"/>
      <c r="G634" s="183"/>
      <c r="H634" s="183"/>
      <c r="I634" s="183"/>
      <c r="J634" s="183"/>
      <c r="K634" s="183"/>
      <c r="L634" s="183"/>
      <c r="M634" s="183"/>
      <c r="N634" s="183"/>
    </row>
    <row r="635" spans="4:14">
      <c r="D635" s="183"/>
      <c r="E635" s="183"/>
      <c r="F635" s="183"/>
      <c r="G635" s="183"/>
      <c r="H635" s="183"/>
      <c r="I635" s="183"/>
      <c r="J635" s="183"/>
      <c r="K635" s="183"/>
      <c r="L635" s="183"/>
      <c r="M635" s="183"/>
      <c r="N635" s="183"/>
    </row>
    <row r="636" spans="4:14">
      <c r="D636" s="183"/>
      <c r="E636" s="183"/>
      <c r="F636" s="183"/>
      <c r="G636" s="183"/>
      <c r="H636" s="183"/>
      <c r="I636" s="183"/>
      <c r="J636" s="183"/>
      <c r="K636" s="183"/>
      <c r="L636" s="183"/>
      <c r="M636" s="183"/>
      <c r="N636" s="183"/>
    </row>
    <row r="637" spans="4:14">
      <c r="D637" s="183"/>
      <c r="E637" s="183"/>
      <c r="F637" s="183"/>
      <c r="G637" s="183"/>
      <c r="H637" s="183"/>
      <c r="I637" s="183"/>
      <c r="J637" s="183"/>
      <c r="K637" s="183"/>
      <c r="L637" s="183"/>
      <c r="M637" s="183"/>
      <c r="N637" s="183"/>
    </row>
    <row r="638" spans="4:14">
      <c r="D638" s="183"/>
      <c r="E638" s="183"/>
      <c r="F638" s="183"/>
      <c r="G638" s="183"/>
      <c r="H638" s="183"/>
      <c r="I638" s="183"/>
      <c r="J638" s="183"/>
      <c r="K638" s="183"/>
      <c r="L638" s="183"/>
      <c r="M638" s="183"/>
      <c r="N638" s="183"/>
    </row>
    <row r="639" spans="4:14">
      <c r="D639" s="183"/>
      <c r="E639" s="183"/>
      <c r="F639" s="183"/>
      <c r="G639" s="183"/>
      <c r="H639" s="183"/>
      <c r="I639" s="183"/>
      <c r="J639" s="183"/>
      <c r="K639" s="183"/>
      <c r="L639" s="183"/>
      <c r="M639" s="183"/>
      <c r="N639" s="183"/>
    </row>
    <row r="640" spans="4:14">
      <c r="D640" s="183"/>
      <c r="E640" s="183"/>
      <c r="F640" s="183"/>
      <c r="G640" s="183"/>
      <c r="H640" s="183"/>
      <c r="I640" s="183"/>
      <c r="J640" s="183"/>
      <c r="K640" s="183"/>
      <c r="L640" s="183"/>
      <c r="M640" s="183"/>
      <c r="N640" s="183"/>
    </row>
    <row r="641" spans="4:14">
      <c r="D641" s="183"/>
      <c r="E641" s="183"/>
      <c r="F641" s="183"/>
      <c r="G641" s="183"/>
      <c r="H641" s="183"/>
      <c r="I641" s="183"/>
      <c r="J641" s="183"/>
      <c r="K641" s="183"/>
      <c r="L641" s="183"/>
      <c r="M641" s="183"/>
      <c r="N641" s="183"/>
    </row>
    <row r="642" spans="4:14">
      <c r="D642" s="183"/>
      <c r="E642" s="183"/>
      <c r="F642" s="183"/>
      <c r="G642" s="183"/>
      <c r="H642" s="183"/>
      <c r="I642" s="183"/>
      <c r="J642" s="183"/>
      <c r="K642" s="183"/>
      <c r="L642" s="183"/>
      <c r="M642" s="183"/>
      <c r="N642" s="183"/>
    </row>
    <row r="643" spans="4:14">
      <c r="D643" s="183"/>
      <c r="E643" s="183"/>
      <c r="F643" s="183"/>
      <c r="G643" s="183"/>
      <c r="H643" s="183"/>
      <c r="I643" s="183"/>
      <c r="J643" s="183"/>
      <c r="K643" s="183"/>
      <c r="L643" s="183"/>
      <c r="M643" s="183"/>
      <c r="N643" s="183"/>
    </row>
    <row r="644" spans="4:14">
      <c r="D644" s="183"/>
      <c r="E644" s="183"/>
      <c r="F644" s="183"/>
      <c r="G644" s="183"/>
      <c r="H644" s="183"/>
      <c r="I644" s="183"/>
      <c r="J644" s="183"/>
      <c r="K644" s="183"/>
      <c r="L644" s="183"/>
      <c r="M644" s="183"/>
      <c r="N644" s="183"/>
    </row>
    <row r="645" spans="4:14">
      <c r="D645" s="183"/>
      <c r="E645" s="183"/>
      <c r="F645" s="183"/>
      <c r="G645" s="183"/>
      <c r="H645" s="183"/>
      <c r="I645" s="183"/>
      <c r="J645" s="183"/>
      <c r="K645" s="183"/>
      <c r="L645" s="183"/>
      <c r="M645" s="183"/>
      <c r="N645" s="183"/>
    </row>
    <row r="646" spans="4:14">
      <c r="D646" s="183"/>
      <c r="E646" s="183"/>
      <c r="F646" s="183"/>
      <c r="G646" s="183"/>
      <c r="H646" s="183"/>
      <c r="I646" s="183"/>
      <c r="J646" s="183"/>
      <c r="K646" s="183"/>
      <c r="L646" s="183"/>
      <c r="M646" s="183"/>
      <c r="N646" s="183"/>
    </row>
    <row r="647" spans="4:14">
      <c r="D647" s="183"/>
      <c r="E647" s="183"/>
      <c r="F647" s="183"/>
      <c r="G647" s="183"/>
      <c r="H647" s="183"/>
      <c r="I647" s="183"/>
      <c r="J647" s="183"/>
      <c r="K647" s="183"/>
      <c r="L647" s="183"/>
      <c r="M647" s="183"/>
      <c r="N647" s="183"/>
    </row>
    <row r="648" spans="4:14">
      <c r="D648" s="183"/>
      <c r="E648" s="183"/>
      <c r="F648" s="183"/>
      <c r="G648" s="183"/>
      <c r="H648" s="183"/>
      <c r="I648" s="183"/>
      <c r="J648" s="183"/>
      <c r="K648" s="183"/>
      <c r="L648" s="183"/>
      <c r="M648" s="183"/>
      <c r="N648" s="183"/>
    </row>
    <row r="649" spans="4:14">
      <c r="D649" s="183"/>
      <c r="E649" s="183"/>
      <c r="F649" s="183"/>
      <c r="G649" s="183"/>
      <c r="H649" s="183"/>
      <c r="I649" s="183"/>
      <c r="J649" s="183"/>
      <c r="K649" s="183"/>
      <c r="L649" s="183"/>
      <c r="M649" s="183"/>
      <c r="N649" s="183"/>
    </row>
    <row r="650" spans="4:14">
      <c r="D650" s="183"/>
      <c r="E650" s="183"/>
      <c r="F650" s="183"/>
      <c r="G650" s="183"/>
      <c r="H650" s="183"/>
      <c r="I650" s="183"/>
      <c r="J650" s="183"/>
      <c r="K650" s="183"/>
      <c r="L650" s="183"/>
      <c r="M650" s="183"/>
      <c r="N650" s="183"/>
    </row>
    <row r="651" spans="4:14">
      <c r="D651" s="183"/>
      <c r="E651" s="183"/>
      <c r="F651" s="183"/>
      <c r="G651" s="183"/>
      <c r="H651" s="183"/>
      <c r="I651" s="183"/>
      <c r="J651" s="183"/>
      <c r="K651" s="183"/>
      <c r="L651" s="183"/>
      <c r="M651" s="183"/>
      <c r="N651" s="183"/>
    </row>
    <row r="652" spans="4:14">
      <c r="D652" s="183"/>
      <c r="E652" s="183"/>
      <c r="F652" s="183"/>
      <c r="G652" s="183"/>
      <c r="H652" s="183"/>
      <c r="I652" s="183"/>
      <c r="J652" s="183"/>
      <c r="K652" s="183"/>
      <c r="L652" s="183"/>
      <c r="M652" s="183"/>
      <c r="N652" s="183"/>
    </row>
    <row r="653" spans="4:14">
      <c r="D653" s="183"/>
      <c r="E653" s="183"/>
      <c r="F653" s="183"/>
      <c r="G653" s="183"/>
      <c r="H653" s="183"/>
      <c r="I653" s="183"/>
      <c r="J653" s="183"/>
      <c r="K653" s="183"/>
      <c r="L653" s="183"/>
      <c r="M653" s="183"/>
      <c r="N653" s="183"/>
    </row>
    <row r="654" spans="4:14">
      <c r="D654" s="183"/>
      <c r="E654" s="183"/>
      <c r="F654" s="183"/>
      <c r="G654" s="183"/>
      <c r="H654" s="183"/>
      <c r="I654" s="183"/>
      <c r="J654" s="183"/>
      <c r="K654" s="183"/>
      <c r="L654" s="183"/>
      <c r="M654" s="183"/>
      <c r="N654" s="183"/>
    </row>
    <row r="655" spans="4:14">
      <c r="D655" s="183"/>
      <c r="E655" s="183"/>
      <c r="F655" s="183"/>
      <c r="G655" s="183"/>
      <c r="H655" s="183"/>
      <c r="I655" s="183"/>
      <c r="J655" s="183"/>
      <c r="K655" s="183"/>
      <c r="L655" s="183"/>
      <c r="M655" s="183"/>
      <c r="N655" s="183"/>
    </row>
    <row r="656" spans="4:14">
      <c r="D656" s="183"/>
      <c r="E656" s="183"/>
      <c r="F656" s="183"/>
      <c r="G656" s="183"/>
      <c r="H656" s="183"/>
      <c r="I656" s="183"/>
      <c r="J656" s="183"/>
      <c r="K656" s="183"/>
      <c r="L656" s="183"/>
      <c r="M656" s="183"/>
      <c r="N656" s="183"/>
    </row>
    <row r="657" spans="4:14">
      <c r="D657" s="183"/>
      <c r="E657" s="183"/>
      <c r="F657" s="183"/>
      <c r="G657" s="183"/>
      <c r="H657" s="183"/>
      <c r="I657" s="183"/>
      <c r="J657" s="183"/>
      <c r="K657" s="183"/>
      <c r="L657" s="183"/>
      <c r="M657" s="183"/>
      <c r="N657" s="183"/>
    </row>
    <row r="658" spans="4:14">
      <c r="D658" s="183"/>
      <c r="E658" s="183"/>
      <c r="F658" s="183"/>
      <c r="G658" s="183"/>
      <c r="H658" s="183"/>
      <c r="I658" s="183"/>
      <c r="J658" s="183"/>
      <c r="K658" s="183"/>
      <c r="L658" s="183"/>
      <c r="M658" s="183"/>
      <c r="N658" s="183"/>
    </row>
    <row r="659" spans="4:14">
      <c r="D659" s="183"/>
      <c r="E659" s="183"/>
      <c r="F659" s="183"/>
      <c r="G659" s="183"/>
      <c r="H659" s="183"/>
      <c r="I659" s="183"/>
      <c r="J659" s="183"/>
      <c r="K659" s="183"/>
      <c r="L659" s="183"/>
      <c r="M659" s="183"/>
      <c r="N659" s="183"/>
    </row>
    <row r="660" spans="4:14">
      <c r="D660" s="183"/>
      <c r="E660" s="183"/>
      <c r="F660" s="183"/>
      <c r="G660" s="183"/>
      <c r="H660" s="183"/>
      <c r="I660" s="183"/>
      <c r="J660" s="183"/>
      <c r="K660" s="183"/>
      <c r="L660" s="183"/>
      <c r="M660" s="183"/>
      <c r="N660" s="183"/>
    </row>
    <row r="661" spans="4:14">
      <c r="D661" s="183"/>
      <c r="E661" s="183"/>
      <c r="F661" s="183"/>
      <c r="G661" s="183"/>
      <c r="H661" s="183"/>
      <c r="I661" s="183"/>
      <c r="J661" s="183"/>
      <c r="K661" s="183"/>
      <c r="L661" s="183"/>
      <c r="M661" s="183"/>
      <c r="N661" s="183"/>
    </row>
    <row r="662" spans="4:14">
      <c r="D662" s="183"/>
      <c r="E662" s="183"/>
      <c r="F662" s="183"/>
      <c r="G662" s="183"/>
      <c r="H662" s="183"/>
      <c r="I662" s="183"/>
      <c r="J662" s="183"/>
      <c r="K662" s="183"/>
      <c r="L662" s="183"/>
      <c r="M662" s="183"/>
      <c r="N662" s="183"/>
    </row>
    <row r="663" spans="4:14">
      <c r="D663" s="183"/>
      <c r="E663" s="183"/>
      <c r="F663" s="183"/>
      <c r="G663" s="183"/>
      <c r="H663" s="183"/>
      <c r="I663" s="183"/>
      <c r="J663" s="183"/>
      <c r="K663" s="183"/>
      <c r="L663" s="183"/>
      <c r="M663" s="183"/>
      <c r="N663" s="183"/>
    </row>
    <row r="664" spans="4:14">
      <c r="D664" s="183"/>
      <c r="E664" s="183"/>
      <c r="F664" s="183"/>
      <c r="G664" s="183"/>
      <c r="H664" s="183"/>
      <c r="I664" s="183"/>
      <c r="J664" s="183"/>
      <c r="K664" s="183"/>
      <c r="L664" s="183"/>
      <c r="M664" s="183"/>
      <c r="N664" s="183"/>
    </row>
    <row r="665" spans="4:14">
      <c r="D665" s="183"/>
      <c r="E665" s="183"/>
      <c r="F665" s="183"/>
      <c r="G665" s="183"/>
      <c r="H665" s="183"/>
      <c r="I665" s="183"/>
      <c r="J665" s="183"/>
      <c r="K665" s="183"/>
      <c r="L665" s="183"/>
      <c r="M665" s="183"/>
      <c r="N665" s="183"/>
    </row>
    <row r="666" spans="4:14">
      <c r="D666" s="183"/>
      <c r="E666" s="183"/>
      <c r="F666" s="183"/>
      <c r="G666" s="183"/>
      <c r="H666" s="183"/>
      <c r="I666" s="183"/>
      <c r="J666" s="183"/>
      <c r="K666" s="183"/>
      <c r="L666" s="183"/>
      <c r="M666" s="183"/>
      <c r="N666" s="183"/>
    </row>
    <row r="667" spans="4:14">
      <c r="D667" s="183"/>
      <c r="E667" s="183"/>
      <c r="F667" s="183"/>
      <c r="G667" s="183"/>
      <c r="H667" s="183"/>
      <c r="I667" s="183"/>
      <c r="J667" s="183"/>
      <c r="K667" s="183"/>
      <c r="L667" s="183"/>
      <c r="M667" s="183"/>
      <c r="N667" s="183"/>
    </row>
    <row r="668" spans="4:14">
      <c r="D668" s="183"/>
      <c r="E668" s="183"/>
      <c r="F668" s="183"/>
      <c r="G668" s="183"/>
      <c r="H668" s="183"/>
      <c r="I668" s="183"/>
      <c r="J668" s="183"/>
      <c r="K668" s="183"/>
      <c r="L668" s="183"/>
      <c r="M668" s="183"/>
      <c r="N668" s="183"/>
    </row>
    <row r="669" spans="4:14">
      <c r="D669" s="183"/>
      <c r="E669" s="183"/>
      <c r="F669" s="183"/>
      <c r="G669" s="183"/>
      <c r="H669" s="183"/>
      <c r="I669" s="183"/>
      <c r="J669" s="183"/>
      <c r="K669" s="183"/>
      <c r="L669" s="183"/>
      <c r="M669" s="183"/>
      <c r="N669" s="183"/>
    </row>
    <row r="670" spans="4:14">
      <c r="D670" s="183"/>
      <c r="E670" s="183"/>
      <c r="F670" s="183"/>
      <c r="G670" s="183"/>
      <c r="H670" s="183"/>
      <c r="I670" s="183"/>
      <c r="J670" s="183"/>
      <c r="K670" s="183"/>
      <c r="L670" s="183"/>
      <c r="M670" s="183"/>
      <c r="N670" s="183"/>
    </row>
    <row r="671" spans="4:14">
      <c r="D671" s="183"/>
      <c r="E671" s="183"/>
      <c r="F671" s="183"/>
      <c r="G671" s="183"/>
      <c r="H671" s="183"/>
      <c r="I671" s="183"/>
      <c r="J671" s="183"/>
      <c r="K671" s="183"/>
      <c r="L671" s="183"/>
      <c r="M671" s="183"/>
      <c r="N671" s="183"/>
    </row>
    <row r="672" spans="4:14">
      <c r="D672" s="183"/>
      <c r="E672" s="183"/>
      <c r="F672" s="183"/>
      <c r="G672" s="183"/>
      <c r="H672" s="183"/>
      <c r="I672" s="183"/>
      <c r="J672" s="183"/>
      <c r="K672" s="183"/>
      <c r="L672" s="183"/>
      <c r="M672" s="183"/>
      <c r="N672" s="183"/>
    </row>
    <row r="673" spans="4:14">
      <c r="D673" s="183"/>
      <c r="E673" s="183"/>
      <c r="F673" s="183"/>
      <c r="G673" s="183"/>
      <c r="H673" s="183"/>
      <c r="I673" s="183"/>
      <c r="J673" s="183"/>
      <c r="K673" s="183"/>
      <c r="L673" s="183"/>
      <c r="M673" s="183"/>
      <c r="N673" s="183"/>
    </row>
    <row r="674" spans="4:14">
      <c r="D674" s="183"/>
      <c r="E674" s="183"/>
      <c r="F674" s="183"/>
      <c r="G674" s="183"/>
      <c r="H674" s="183"/>
      <c r="I674" s="183"/>
      <c r="J674" s="183"/>
      <c r="K674" s="183"/>
      <c r="L674" s="183"/>
      <c r="M674" s="183"/>
      <c r="N674" s="183"/>
    </row>
    <row r="675" spans="4:14">
      <c r="D675" s="183"/>
      <c r="E675" s="183"/>
      <c r="F675" s="183"/>
      <c r="G675" s="183"/>
      <c r="H675" s="183"/>
      <c r="I675" s="183"/>
      <c r="J675" s="183"/>
      <c r="K675" s="183"/>
      <c r="L675" s="183"/>
      <c r="M675" s="183"/>
      <c r="N675" s="183"/>
    </row>
    <row r="676" spans="4:14">
      <c r="D676" s="183"/>
      <c r="E676" s="183"/>
      <c r="F676" s="183"/>
      <c r="G676" s="183"/>
      <c r="H676" s="183"/>
      <c r="I676" s="183"/>
      <c r="J676" s="183"/>
      <c r="K676" s="183"/>
      <c r="L676" s="183"/>
      <c r="M676" s="183"/>
      <c r="N676" s="183"/>
    </row>
    <row r="677" spans="4:14">
      <c r="D677" s="183"/>
      <c r="E677" s="183"/>
      <c r="F677" s="183"/>
      <c r="G677" s="183"/>
      <c r="H677" s="183"/>
      <c r="I677" s="183"/>
      <c r="J677" s="183"/>
      <c r="K677" s="183"/>
      <c r="L677" s="183"/>
      <c r="M677" s="183"/>
      <c r="N677" s="183"/>
    </row>
    <row r="678" spans="4:14">
      <c r="D678" s="183"/>
      <c r="E678" s="183"/>
      <c r="F678" s="183"/>
      <c r="G678" s="183"/>
      <c r="H678" s="183"/>
      <c r="I678" s="183"/>
      <c r="J678" s="183"/>
      <c r="K678" s="183"/>
      <c r="L678" s="183"/>
      <c r="M678" s="183"/>
      <c r="N678" s="183"/>
    </row>
    <row r="679" spans="4:14">
      <c r="D679" s="183"/>
      <c r="E679" s="183"/>
      <c r="F679" s="183"/>
      <c r="G679" s="183"/>
      <c r="H679" s="183"/>
      <c r="I679" s="183"/>
      <c r="J679" s="183"/>
      <c r="K679" s="183"/>
      <c r="L679" s="183"/>
      <c r="M679" s="183"/>
      <c r="N679" s="183"/>
    </row>
    <row r="680" spans="4:14">
      <c r="D680" s="183"/>
      <c r="E680" s="183"/>
      <c r="F680" s="183"/>
      <c r="G680" s="183"/>
      <c r="H680" s="183"/>
      <c r="I680" s="183"/>
      <c r="J680" s="183"/>
      <c r="K680" s="183"/>
      <c r="L680" s="183"/>
      <c r="M680" s="183"/>
      <c r="N680" s="183"/>
    </row>
    <row r="681" spans="4:14">
      <c r="D681" s="183"/>
      <c r="E681" s="183"/>
      <c r="F681" s="183"/>
      <c r="G681" s="183"/>
      <c r="H681" s="183"/>
      <c r="I681" s="183"/>
      <c r="J681" s="183"/>
      <c r="K681" s="183"/>
      <c r="L681" s="183"/>
      <c r="M681" s="183"/>
      <c r="N681" s="183"/>
    </row>
    <row r="682" spans="4:14">
      <c r="D682" s="183"/>
      <c r="E682" s="183"/>
      <c r="F682" s="183"/>
      <c r="G682" s="183"/>
      <c r="H682" s="183"/>
      <c r="I682" s="183"/>
      <c r="J682" s="183"/>
      <c r="K682" s="183"/>
      <c r="L682" s="183"/>
      <c r="M682" s="183"/>
      <c r="N682" s="183"/>
    </row>
    <row r="683" spans="4:14">
      <c r="D683" s="183"/>
      <c r="E683" s="183"/>
      <c r="F683" s="183"/>
      <c r="G683" s="183"/>
      <c r="H683" s="183"/>
      <c r="I683" s="183"/>
      <c r="J683" s="183"/>
      <c r="K683" s="183"/>
      <c r="L683" s="183"/>
      <c r="M683" s="183"/>
      <c r="N683" s="183"/>
    </row>
    <row r="684" spans="4:14">
      <c r="D684" s="183"/>
      <c r="E684" s="183"/>
      <c r="F684" s="183"/>
      <c r="G684" s="183"/>
      <c r="H684" s="183"/>
      <c r="I684" s="183"/>
      <c r="J684" s="183"/>
      <c r="K684" s="183"/>
      <c r="L684" s="183"/>
      <c r="M684" s="183"/>
      <c r="N684" s="183"/>
    </row>
    <row r="685" spans="4:14">
      <c r="D685" s="183"/>
      <c r="E685" s="183"/>
      <c r="F685" s="183"/>
      <c r="G685" s="183"/>
      <c r="H685" s="183"/>
      <c r="I685" s="183"/>
      <c r="J685" s="183"/>
      <c r="K685" s="183"/>
      <c r="L685" s="183"/>
      <c r="M685" s="183"/>
      <c r="N685" s="183"/>
    </row>
    <row r="686" spans="4:14">
      <c r="D686" s="183"/>
      <c r="E686" s="183"/>
      <c r="F686" s="183"/>
      <c r="G686" s="183"/>
      <c r="H686" s="183"/>
      <c r="I686" s="183"/>
      <c r="J686" s="183"/>
      <c r="K686" s="183"/>
      <c r="L686" s="183"/>
      <c r="M686" s="183"/>
      <c r="N686" s="183"/>
    </row>
    <row r="687" spans="4:14">
      <c r="D687" s="183"/>
      <c r="E687" s="183"/>
      <c r="F687" s="183"/>
      <c r="G687" s="183"/>
      <c r="H687" s="183"/>
      <c r="I687" s="183"/>
      <c r="J687" s="183"/>
      <c r="K687" s="183"/>
      <c r="L687" s="183"/>
      <c r="M687" s="183"/>
      <c r="N687" s="183"/>
    </row>
    <row r="688" spans="4:14">
      <c r="D688" s="183"/>
      <c r="E688" s="183"/>
      <c r="F688" s="183"/>
      <c r="G688" s="183"/>
      <c r="H688" s="183"/>
      <c r="I688" s="183"/>
      <c r="J688" s="183"/>
      <c r="K688" s="183"/>
      <c r="L688" s="183"/>
      <c r="M688" s="183"/>
      <c r="N688" s="183"/>
    </row>
    <row r="689" spans="4:14">
      <c r="D689" s="183"/>
      <c r="E689" s="183"/>
      <c r="F689" s="183"/>
      <c r="G689" s="183"/>
      <c r="H689" s="183"/>
      <c r="I689" s="183"/>
      <c r="J689" s="183"/>
      <c r="K689" s="183"/>
      <c r="L689" s="183"/>
      <c r="M689" s="183"/>
      <c r="N689" s="183"/>
    </row>
    <row r="690" spans="4:14">
      <c r="D690" s="183"/>
      <c r="E690" s="183"/>
      <c r="F690" s="183"/>
      <c r="G690" s="183"/>
      <c r="H690" s="183"/>
      <c r="I690" s="183"/>
      <c r="J690" s="183"/>
      <c r="K690" s="183"/>
      <c r="L690" s="183"/>
      <c r="M690" s="183"/>
      <c r="N690" s="183"/>
    </row>
    <row r="691" spans="4:14">
      <c r="D691" s="183"/>
      <c r="E691" s="183"/>
      <c r="F691" s="183"/>
      <c r="G691" s="183"/>
      <c r="H691" s="183"/>
      <c r="I691" s="183"/>
      <c r="J691" s="183"/>
      <c r="K691" s="183"/>
      <c r="L691" s="183"/>
      <c r="M691" s="183"/>
      <c r="N691" s="183"/>
    </row>
    <row r="692" spans="4:14">
      <c r="D692" s="183"/>
      <c r="E692" s="183"/>
      <c r="F692" s="183"/>
      <c r="G692" s="183"/>
      <c r="H692" s="183"/>
      <c r="I692" s="183"/>
      <c r="J692" s="183"/>
      <c r="K692" s="183"/>
      <c r="L692" s="183"/>
      <c r="M692" s="183"/>
      <c r="N692" s="183"/>
    </row>
    <row r="693" spans="4:14">
      <c r="D693" s="183"/>
      <c r="E693" s="183"/>
      <c r="F693" s="183"/>
      <c r="G693" s="183"/>
      <c r="H693" s="183"/>
      <c r="I693" s="183"/>
      <c r="J693" s="183"/>
      <c r="K693" s="183"/>
      <c r="L693" s="183"/>
      <c r="M693" s="183"/>
      <c r="N693" s="183"/>
    </row>
    <row r="694" spans="4:14">
      <c r="D694" s="183"/>
      <c r="E694" s="183"/>
      <c r="F694" s="183"/>
      <c r="G694" s="183"/>
      <c r="H694" s="183"/>
      <c r="I694" s="183"/>
      <c r="J694" s="183"/>
      <c r="K694" s="183"/>
      <c r="L694" s="183"/>
      <c r="M694" s="183"/>
      <c r="N694" s="183"/>
    </row>
    <row r="695" spans="4:14">
      <c r="D695" s="183"/>
      <c r="E695" s="183"/>
      <c r="F695" s="183"/>
      <c r="G695" s="183"/>
      <c r="H695" s="183"/>
      <c r="I695" s="183"/>
      <c r="J695" s="183"/>
      <c r="K695" s="183"/>
      <c r="L695" s="183"/>
      <c r="M695" s="183"/>
      <c r="N695" s="183"/>
    </row>
    <row r="696" spans="4:14">
      <c r="D696" s="183"/>
      <c r="E696" s="183"/>
      <c r="F696" s="183"/>
      <c r="G696" s="183"/>
      <c r="H696" s="183"/>
      <c r="I696" s="183"/>
      <c r="J696" s="183"/>
      <c r="K696" s="183"/>
      <c r="L696" s="183"/>
      <c r="M696" s="183"/>
      <c r="N696" s="183"/>
    </row>
    <row r="697" spans="4:14">
      <c r="D697" s="183"/>
      <c r="E697" s="183"/>
      <c r="F697" s="183"/>
      <c r="G697" s="183"/>
      <c r="H697" s="183"/>
      <c r="I697" s="183"/>
      <c r="J697" s="183"/>
      <c r="K697" s="183"/>
      <c r="L697" s="183"/>
      <c r="M697" s="183"/>
      <c r="N697" s="183"/>
    </row>
    <row r="698" spans="4:14">
      <c r="D698" s="183"/>
      <c r="E698" s="183"/>
      <c r="F698" s="183"/>
      <c r="G698" s="183"/>
      <c r="H698" s="183"/>
      <c r="I698" s="183"/>
      <c r="J698" s="183"/>
      <c r="K698" s="183"/>
      <c r="L698" s="183"/>
      <c r="M698" s="183"/>
      <c r="N698" s="183"/>
    </row>
    <row r="699" spans="4:14">
      <c r="D699" s="183"/>
      <c r="E699" s="183"/>
      <c r="F699" s="183"/>
      <c r="G699" s="183"/>
      <c r="H699" s="183"/>
      <c r="I699" s="183"/>
      <c r="J699" s="183"/>
      <c r="K699" s="183"/>
      <c r="L699" s="183"/>
      <c r="M699" s="183"/>
      <c r="N699" s="183"/>
    </row>
    <row r="700" spans="4:14">
      <c r="D700" s="183"/>
      <c r="E700" s="183"/>
      <c r="F700" s="183"/>
      <c r="G700" s="183"/>
      <c r="H700" s="183"/>
      <c r="I700" s="183"/>
      <c r="J700" s="183"/>
      <c r="K700" s="183"/>
      <c r="L700" s="183"/>
      <c r="M700" s="183"/>
      <c r="N700" s="183"/>
    </row>
    <row r="701" spans="4:14">
      <c r="D701" s="183"/>
      <c r="E701" s="183"/>
      <c r="F701" s="183"/>
      <c r="G701" s="183"/>
      <c r="H701" s="183"/>
      <c r="I701" s="183"/>
      <c r="J701" s="183"/>
      <c r="K701" s="183"/>
      <c r="L701" s="183"/>
      <c r="M701" s="183"/>
      <c r="N701" s="183"/>
    </row>
    <row r="702" spans="4:14">
      <c r="D702" s="183"/>
      <c r="E702" s="183"/>
      <c r="F702" s="183"/>
      <c r="G702" s="183"/>
      <c r="H702" s="183"/>
      <c r="I702" s="183"/>
      <c r="J702" s="183"/>
      <c r="K702" s="183"/>
      <c r="L702" s="183"/>
      <c r="M702" s="183"/>
      <c r="N702" s="183"/>
    </row>
    <row r="703" spans="4:14">
      <c r="D703" s="183"/>
      <c r="E703" s="183"/>
      <c r="F703" s="183"/>
      <c r="G703" s="183"/>
      <c r="H703" s="183"/>
      <c r="I703" s="183"/>
      <c r="J703" s="183"/>
      <c r="K703" s="183"/>
      <c r="L703" s="183"/>
      <c r="M703" s="183"/>
      <c r="N703" s="183"/>
    </row>
    <row r="704" spans="4:14">
      <c r="D704" s="183"/>
      <c r="E704" s="183"/>
      <c r="F704" s="183"/>
      <c r="G704" s="183"/>
      <c r="H704" s="183"/>
      <c r="I704" s="183"/>
      <c r="J704" s="183"/>
      <c r="K704" s="183"/>
      <c r="L704" s="183"/>
      <c r="M704" s="183"/>
      <c r="N704" s="183"/>
    </row>
    <row r="705" spans="4:14">
      <c r="D705" s="183"/>
      <c r="E705" s="183"/>
      <c r="F705" s="183"/>
      <c r="G705" s="183"/>
      <c r="H705" s="183"/>
      <c r="I705" s="183"/>
      <c r="J705" s="183"/>
      <c r="K705" s="183"/>
      <c r="L705" s="183"/>
      <c r="M705" s="183"/>
      <c r="N705" s="183"/>
    </row>
    <row r="706" spans="4:14">
      <c r="D706" s="183"/>
      <c r="E706" s="183"/>
      <c r="F706" s="183"/>
      <c r="G706" s="183"/>
      <c r="H706" s="183"/>
      <c r="I706" s="183"/>
      <c r="J706" s="183"/>
      <c r="K706" s="183"/>
      <c r="L706" s="183"/>
      <c r="M706" s="183"/>
      <c r="N706" s="183"/>
    </row>
    <row r="707" spans="4:14">
      <c r="D707" s="183"/>
      <c r="E707" s="183"/>
      <c r="F707" s="183"/>
      <c r="G707" s="183"/>
      <c r="H707" s="183"/>
      <c r="I707" s="183"/>
      <c r="J707" s="183"/>
      <c r="K707" s="183"/>
      <c r="L707" s="183"/>
      <c r="M707" s="183"/>
      <c r="N707" s="183"/>
    </row>
    <row r="708" spans="4:14">
      <c r="D708" s="183"/>
      <c r="E708" s="183"/>
      <c r="F708" s="183"/>
      <c r="G708" s="183"/>
      <c r="H708" s="183"/>
      <c r="I708" s="183"/>
      <c r="J708" s="183"/>
      <c r="K708" s="183"/>
      <c r="L708" s="183"/>
      <c r="M708" s="183"/>
      <c r="N708" s="183"/>
    </row>
    <row r="709" spans="4:14">
      <c r="D709" s="183"/>
      <c r="E709" s="183"/>
      <c r="F709" s="183"/>
      <c r="G709" s="183"/>
      <c r="H709" s="183"/>
      <c r="I709" s="183"/>
      <c r="J709" s="183"/>
      <c r="K709" s="183"/>
      <c r="L709" s="183"/>
      <c r="M709" s="183"/>
      <c r="N709" s="183"/>
    </row>
    <row r="710" spans="4:14">
      <c r="D710" s="183"/>
      <c r="E710" s="183"/>
      <c r="F710" s="183"/>
      <c r="G710" s="183"/>
      <c r="H710" s="183"/>
      <c r="I710" s="183"/>
      <c r="J710" s="183"/>
      <c r="K710" s="183"/>
      <c r="L710" s="183"/>
      <c r="M710" s="183"/>
      <c r="N710" s="183"/>
    </row>
    <row r="711" spans="4:14">
      <c r="D711" s="183"/>
      <c r="E711" s="183"/>
      <c r="F711" s="183"/>
      <c r="G711" s="183"/>
      <c r="H711" s="183"/>
      <c r="I711" s="183"/>
      <c r="J711" s="183"/>
      <c r="K711" s="183"/>
      <c r="L711" s="183"/>
      <c r="M711" s="183"/>
      <c r="N711" s="183"/>
    </row>
    <row r="712" spans="4:14">
      <c r="D712" s="183"/>
      <c r="E712" s="183"/>
      <c r="F712" s="183"/>
      <c r="G712" s="183"/>
      <c r="H712" s="183"/>
      <c r="I712" s="183"/>
      <c r="J712" s="183"/>
      <c r="K712" s="183"/>
      <c r="L712" s="183"/>
      <c r="M712" s="183"/>
      <c r="N712" s="183"/>
    </row>
    <row r="713" spans="4:14">
      <c r="D713" s="183"/>
      <c r="E713" s="183"/>
      <c r="F713" s="183"/>
      <c r="G713" s="183"/>
      <c r="H713" s="183"/>
      <c r="I713" s="183"/>
      <c r="J713" s="183"/>
      <c r="K713" s="183"/>
      <c r="L713" s="183"/>
      <c r="M713" s="183"/>
      <c r="N713" s="183"/>
    </row>
    <row r="714" spans="4:14">
      <c r="D714" s="183"/>
      <c r="E714" s="183"/>
      <c r="F714" s="183"/>
      <c r="G714" s="183"/>
      <c r="H714" s="183"/>
      <c r="I714" s="183"/>
      <c r="J714" s="183"/>
      <c r="K714" s="183"/>
      <c r="L714" s="183"/>
      <c r="M714" s="183"/>
      <c r="N714" s="183"/>
    </row>
    <row r="715" spans="4:14">
      <c r="D715" s="183"/>
      <c r="E715" s="183"/>
      <c r="F715" s="183"/>
      <c r="G715" s="183"/>
      <c r="H715" s="183"/>
      <c r="I715" s="183"/>
      <c r="J715" s="183"/>
      <c r="K715" s="183"/>
      <c r="L715" s="183"/>
      <c r="M715" s="183"/>
      <c r="N715" s="183"/>
    </row>
    <row r="716" spans="4:14">
      <c r="D716" s="183"/>
      <c r="E716" s="183"/>
      <c r="F716" s="183"/>
      <c r="G716" s="183"/>
      <c r="H716" s="183"/>
      <c r="I716" s="183"/>
      <c r="J716" s="183"/>
      <c r="K716" s="183"/>
      <c r="L716" s="183"/>
      <c r="M716" s="183"/>
      <c r="N716" s="183"/>
    </row>
    <row r="717" spans="4:14">
      <c r="D717" s="183"/>
      <c r="E717" s="183"/>
      <c r="F717" s="183"/>
      <c r="G717" s="183"/>
      <c r="H717" s="183"/>
      <c r="I717" s="183"/>
      <c r="J717" s="183"/>
      <c r="K717" s="183"/>
      <c r="L717" s="183"/>
      <c r="M717" s="183"/>
      <c r="N717" s="183"/>
    </row>
    <row r="718" spans="4:14">
      <c r="D718" s="183"/>
      <c r="E718" s="183"/>
      <c r="F718" s="183"/>
      <c r="G718" s="183"/>
      <c r="H718" s="183"/>
      <c r="I718" s="183"/>
      <c r="J718" s="183"/>
      <c r="K718" s="183"/>
      <c r="L718" s="183"/>
      <c r="M718" s="183"/>
      <c r="N718" s="183"/>
    </row>
    <row r="719" spans="4:14">
      <c r="D719" s="183"/>
      <c r="E719" s="183"/>
      <c r="F719" s="183"/>
      <c r="G719" s="183"/>
      <c r="H719" s="183"/>
      <c r="I719" s="183"/>
      <c r="J719" s="183"/>
      <c r="K719" s="183"/>
      <c r="L719" s="183"/>
      <c r="M719" s="183"/>
      <c r="N719" s="183"/>
    </row>
    <row r="720" spans="4:14">
      <c r="D720" s="183"/>
      <c r="E720" s="183"/>
      <c r="F720" s="183"/>
      <c r="G720" s="183"/>
      <c r="H720" s="183"/>
      <c r="I720" s="183"/>
      <c r="J720" s="183"/>
      <c r="K720" s="183"/>
      <c r="L720" s="183"/>
      <c r="M720" s="183"/>
      <c r="N720" s="183"/>
    </row>
    <row r="721" spans="4:14">
      <c r="D721" s="183"/>
      <c r="E721" s="183"/>
      <c r="F721" s="183"/>
      <c r="G721" s="183"/>
      <c r="H721" s="183"/>
      <c r="I721" s="183"/>
      <c r="J721" s="183"/>
      <c r="K721" s="183"/>
      <c r="L721" s="183"/>
      <c r="M721" s="183"/>
      <c r="N721" s="183"/>
    </row>
    <row r="722" spans="4:14">
      <c r="D722" s="183"/>
      <c r="E722" s="183"/>
      <c r="F722" s="183"/>
      <c r="G722" s="183"/>
      <c r="H722" s="183"/>
      <c r="I722" s="183"/>
      <c r="J722" s="183"/>
      <c r="K722" s="183"/>
      <c r="L722" s="183"/>
      <c r="M722" s="183"/>
      <c r="N722" s="183"/>
    </row>
    <row r="723" spans="4:14">
      <c r="D723" s="183"/>
      <c r="E723" s="183"/>
      <c r="F723" s="183"/>
      <c r="G723" s="183"/>
      <c r="H723" s="183"/>
      <c r="I723" s="183"/>
      <c r="J723" s="183"/>
      <c r="K723" s="183"/>
      <c r="L723" s="183"/>
      <c r="M723" s="183"/>
      <c r="N723" s="183"/>
    </row>
    <row r="724" spans="4:14">
      <c r="D724" s="183"/>
      <c r="E724" s="183"/>
      <c r="F724" s="183"/>
      <c r="G724" s="183"/>
      <c r="H724" s="183"/>
      <c r="I724" s="183"/>
      <c r="J724" s="183"/>
      <c r="K724" s="183"/>
      <c r="L724" s="183"/>
      <c r="M724" s="183"/>
      <c r="N724" s="183"/>
    </row>
    <row r="725" spans="4:14">
      <c r="D725" s="183"/>
      <c r="E725" s="183"/>
      <c r="F725" s="183"/>
      <c r="G725" s="183"/>
      <c r="H725" s="183"/>
      <c r="I725" s="183"/>
      <c r="J725" s="183"/>
      <c r="K725" s="183"/>
      <c r="L725" s="183"/>
      <c r="M725" s="183"/>
      <c r="N725" s="183"/>
    </row>
    <row r="726" spans="4:14">
      <c r="D726" s="183"/>
      <c r="E726" s="183"/>
      <c r="F726" s="183"/>
      <c r="G726" s="183"/>
      <c r="H726" s="183"/>
      <c r="I726" s="183"/>
      <c r="J726" s="183"/>
      <c r="K726" s="183"/>
      <c r="L726" s="183"/>
      <c r="M726" s="183"/>
      <c r="N726" s="183"/>
    </row>
    <row r="727" spans="4:14">
      <c r="D727" s="183"/>
      <c r="E727" s="183"/>
      <c r="F727" s="183"/>
      <c r="G727" s="183"/>
      <c r="H727" s="183"/>
      <c r="I727" s="183"/>
      <c r="J727" s="183"/>
      <c r="K727" s="183"/>
      <c r="L727" s="183"/>
      <c r="M727" s="183"/>
      <c r="N727" s="183"/>
    </row>
    <row r="728" spans="4:14">
      <c r="D728" s="183"/>
      <c r="E728" s="183"/>
      <c r="F728" s="183"/>
      <c r="G728" s="183"/>
      <c r="H728" s="183"/>
      <c r="I728" s="183"/>
      <c r="J728" s="183"/>
      <c r="K728" s="183"/>
      <c r="L728" s="183"/>
      <c r="M728" s="183"/>
      <c r="N728" s="183"/>
    </row>
    <row r="729" spans="4:14">
      <c r="D729" s="183"/>
      <c r="E729" s="183"/>
      <c r="F729" s="183"/>
      <c r="G729" s="183"/>
      <c r="H729" s="183"/>
      <c r="I729" s="183"/>
      <c r="J729" s="183"/>
      <c r="K729" s="183"/>
      <c r="L729" s="183"/>
      <c r="M729" s="183"/>
      <c r="N729" s="183"/>
    </row>
    <row r="730" spans="4:14">
      <c r="D730" s="183"/>
      <c r="E730" s="183"/>
      <c r="F730" s="183"/>
      <c r="G730" s="183"/>
      <c r="H730" s="183"/>
      <c r="I730" s="183"/>
      <c r="J730" s="183"/>
      <c r="K730" s="183"/>
      <c r="L730" s="183"/>
      <c r="M730" s="183"/>
      <c r="N730" s="183"/>
    </row>
    <row r="731" spans="4:14">
      <c r="D731" s="183"/>
      <c r="E731" s="183"/>
      <c r="F731" s="183"/>
      <c r="G731" s="183"/>
      <c r="H731" s="183"/>
      <c r="I731" s="183"/>
      <c r="J731" s="183"/>
      <c r="K731" s="183"/>
      <c r="L731" s="183"/>
      <c r="M731" s="183"/>
      <c r="N731" s="183"/>
    </row>
    <row r="732" spans="4:14">
      <c r="D732" s="183"/>
      <c r="E732" s="183"/>
      <c r="F732" s="183"/>
      <c r="G732" s="183"/>
      <c r="H732" s="183"/>
      <c r="I732" s="183"/>
      <c r="J732" s="183"/>
      <c r="K732" s="183"/>
      <c r="L732" s="183"/>
      <c r="M732" s="183"/>
      <c r="N732" s="183"/>
    </row>
    <row r="733" spans="4:14">
      <c r="D733" s="183"/>
      <c r="E733" s="183"/>
      <c r="F733" s="183"/>
      <c r="G733" s="183"/>
      <c r="H733" s="183"/>
      <c r="I733" s="183"/>
      <c r="J733" s="183"/>
      <c r="K733" s="183"/>
      <c r="L733" s="183"/>
      <c r="M733" s="183"/>
      <c r="N733" s="183"/>
    </row>
    <row r="734" spans="4:14">
      <c r="D734" s="183"/>
      <c r="E734" s="183"/>
      <c r="F734" s="183"/>
      <c r="G734" s="183"/>
      <c r="H734" s="183"/>
      <c r="I734" s="183"/>
      <c r="J734" s="183"/>
      <c r="K734" s="183"/>
      <c r="L734" s="183"/>
      <c r="M734" s="183"/>
      <c r="N734" s="183"/>
    </row>
    <row r="735" spans="4:14">
      <c r="D735" s="183"/>
      <c r="E735" s="183"/>
      <c r="F735" s="183"/>
      <c r="G735" s="183"/>
      <c r="H735" s="183"/>
      <c r="I735" s="183"/>
      <c r="J735" s="183"/>
      <c r="K735" s="183"/>
      <c r="L735" s="183"/>
      <c r="M735" s="183"/>
      <c r="N735" s="183"/>
    </row>
    <row r="736" spans="4:14">
      <c r="D736" s="183"/>
      <c r="E736" s="183"/>
      <c r="F736" s="183"/>
      <c r="G736" s="183"/>
      <c r="H736" s="183"/>
      <c r="I736" s="183"/>
      <c r="J736" s="183"/>
      <c r="K736" s="183"/>
      <c r="L736" s="183"/>
      <c r="M736" s="183"/>
      <c r="N736" s="183"/>
    </row>
    <row r="737" spans="4:14">
      <c r="D737" s="183"/>
      <c r="E737" s="183"/>
      <c r="F737" s="183"/>
      <c r="G737" s="183"/>
      <c r="H737" s="183"/>
      <c r="I737" s="183"/>
      <c r="J737" s="183"/>
      <c r="K737" s="183"/>
      <c r="L737" s="183"/>
      <c r="M737" s="183"/>
      <c r="N737" s="183"/>
    </row>
    <row r="738" spans="4:14">
      <c r="D738" s="183"/>
      <c r="E738" s="183"/>
      <c r="F738" s="183"/>
      <c r="G738" s="183"/>
      <c r="H738" s="183"/>
      <c r="I738" s="183"/>
      <c r="J738" s="183"/>
      <c r="K738" s="183"/>
      <c r="L738" s="183"/>
      <c r="M738" s="183"/>
      <c r="N738" s="183"/>
    </row>
    <row r="739" spans="4:14">
      <c r="D739" s="183"/>
      <c r="E739" s="183"/>
      <c r="F739" s="183"/>
      <c r="G739" s="183"/>
      <c r="H739" s="183"/>
      <c r="I739" s="183"/>
      <c r="J739" s="183"/>
      <c r="K739" s="183"/>
      <c r="L739" s="183"/>
      <c r="M739" s="183"/>
      <c r="N739" s="183"/>
    </row>
    <row r="740" spans="4:14">
      <c r="D740" s="183"/>
      <c r="E740" s="183"/>
      <c r="F740" s="183"/>
      <c r="G740" s="183"/>
      <c r="H740" s="183"/>
      <c r="I740" s="183"/>
      <c r="J740" s="183"/>
      <c r="K740" s="183"/>
      <c r="L740" s="183"/>
      <c r="M740" s="183"/>
      <c r="N740" s="183"/>
    </row>
    <row r="741" spans="4:14">
      <c r="D741" s="183"/>
      <c r="E741" s="183"/>
      <c r="F741" s="183"/>
      <c r="G741" s="183"/>
      <c r="H741" s="183"/>
      <c r="I741" s="183"/>
      <c r="J741" s="183"/>
      <c r="K741" s="183"/>
      <c r="L741" s="183"/>
      <c r="M741" s="183"/>
      <c r="N741" s="183"/>
    </row>
    <row r="742" spans="4:14">
      <c r="D742" s="183"/>
      <c r="E742" s="183"/>
      <c r="F742" s="183"/>
      <c r="G742" s="183"/>
      <c r="H742" s="183"/>
      <c r="I742" s="183"/>
      <c r="J742" s="183"/>
      <c r="K742" s="183"/>
      <c r="L742" s="183"/>
      <c r="M742" s="183"/>
      <c r="N742" s="183"/>
    </row>
    <row r="743" spans="4:14">
      <c r="D743" s="183"/>
      <c r="E743" s="183"/>
      <c r="F743" s="183"/>
      <c r="G743" s="183"/>
      <c r="H743" s="183"/>
      <c r="I743" s="183"/>
      <c r="J743" s="183"/>
      <c r="K743" s="183"/>
      <c r="L743" s="183"/>
      <c r="M743" s="183"/>
      <c r="N743" s="183"/>
    </row>
    <row r="744" spans="4:14">
      <c r="D744" s="183"/>
      <c r="E744" s="183"/>
      <c r="F744" s="183"/>
      <c r="G744" s="183"/>
      <c r="H744" s="183"/>
      <c r="I744" s="183"/>
      <c r="J744" s="183"/>
      <c r="K744" s="183"/>
      <c r="L744" s="183"/>
      <c r="M744" s="183"/>
      <c r="N744" s="183"/>
    </row>
    <row r="745" spans="4:14">
      <c r="D745" s="183"/>
      <c r="E745" s="183"/>
      <c r="F745" s="183"/>
      <c r="G745" s="183"/>
      <c r="H745" s="183"/>
      <c r="I745" s="183"/>
      <c r="J745" s="183"/>
      <c r="K745" s="183"/>
      <c r="L745" s="183"/>
      <c r="M745" s="183"/>
      <c r="N745" s="183"/>
    </row>
    <row r="746" spans="4:14">
      <c r="D746" s="183"/>
      <c r="E746" s="183"/>
      <c r="F746" s="183"/>
      <c r="G746" s="183"/>
      <c r="H746" s="183"/>
      <c r="I746" s="183"/>
      <c r="J746" s="183"/>
      <c r="K746" s="183"/>
      <c r="L746" s="183"/>
      <c r="M746" s="183"/>
      <c r="N746" s="183"/>
    </row>
    <row r="747" spans="4:14">
      <c r="D747" s="183"/>
      <c r="E747" s="183"/>
      <c r="F747" s="183"/>
      <c r="G747" s="183"/>
      <c r="H747" s="183"/>
      <c r="I747" s="183"/>
      <c r="J747" s="183"/>
      <c r="K747" s="183"/>
      <c r="L747" s="183"/>
      <c r="M747" s="183"/>
      <c r="N747" s="183"/>
    </row>
    <row r="748" spans="4:14">
      <c r="D748" s="183"/>
      <c r="E748" s="183"/>
      <c r="F748" s="183"/>
      <c r="G748" s="183"/>
      <c r="H748" s="183"/>
      <c r="I748" s="183"/>
      <c r="J748" s="183"/>
      <c r="K748" s="183"/>
      <c r="L748" s="183"/>
      <c r="M748" s="183"/>
      <c r="N748" s="183"/>
    </row>
    <row r="749" spans="4:14">
      <c r="D749" s="183"/>
      <c r="E749" s="183"/>
      <c r="F749" s="183"/>
      <c r="G749" s="183"/>
      <c r="H749" s="183"/>
      <c r="I749" s="183"/>
      <c r="J749" s="183"/>
      <c r="K749" s="183"/>
      <c r="L749" s="183"/>
      <c r="M749" s="183"/>
      <c r="N749" s="183"/>
    </row>
    <row r="750" spans="4:14">
      <c r="D750" s="183"/>
      <c r="E750" s="183"/>
      <c r="F750" s="183"/>
      <c r="G750" s="183"/>
      <c r="H750" s="183"/>
      <c r="I750" s="183"/>
      <c r="J750" s="183"/>
      <c r="K750" s="183"/>
      <c r="L750" s="183"/>
      <c r="M750" s="183"/>
      <c r="N750" s="183"/>
    </row>
    <row r="751" spans="4:14">
      <c r="D751" s="183"/>
      <c r="E751" s="183"/>
      <c r="F751" s="183"/>
      <c r="G751" s="183"/>
      <c r="H751" s="183"/>
      <c r="I751" s="183"/>
      <c r="J751" s="183"/>
      <c r="K751" s="183"/>
      <c r="L751" s="183"/>
      <c r="M751" s="183"/>
      <c r="N751" s="183"/>
    </row>
    <row r="752" spans="4:14">
      <c r="D752" s="183"/>
      <c r="E752" s="183"/>
      <c r="F752" s="183"/>
      <c r="G752" s="183"/>
      <c r="H752" s="183"/>
      <c r="I752" s="183"/>
      <c r="J752" s="183"/>
      <c r="K752" s="183"/>
      <c r="L752" s="183"/>
      <c r="M752" s="183"/>
      <c r="N752" s="183"/>
    </row>
    <row r="753" spans="4:14">
      <c r="D753" s="183"/>
      <c r="E753" s="183"/>
      <c r="F753" s="183"/>
      <c r="G753" s="183"/>
      <c r="H753" s="183"/>
      <c r="I753" s="183"/>
      <c r="J753" s="183"/>
      <c r="K753" s="183"/>
      <c r="L753" s="183"/>
      <c r="M753" s="183"/>
      <c r="N753" s="183"/>
    </row>
    <row r="754" spans="4:14">
      <c r="D754" s="183"/>
      <c r="E754" s="183"/>
      <c r="F754" s="183"/>
      <c r="G754" s="183"/>
      <c r="H754" s="183"/>
      <c r="I754" s="183"/>
      <c r="J754" s="183"/>
      <c r="K754" s="183"/>
      <c r="L754" s="183"/>
      <c r="M754" s="183"/>
      <c r="N754" s="183"/>
    </row>
    <row r="755" spans="4:14">
      <c r="D755" s="183"/>
      <c r="E755" s="183"/>
      <c r="F755" s="183"/>
      <c r="G755" s="183"/>
      <c r="H755" s="183"/>
      <c r="I755" s="183"/>
      <c r="J755" s="183"/>
      <c r="K755" s="183"/>
      <c r="L755" s="183"/>
      <c r="M755" s="183"/>
      <c r="N755" s="183"/>
    </row>
    <row r="756" spans="4:14">
      <c r="D756" s="183"/>
      <c r="E756" s="183"/>
      <c r="F756" s="183"/>
      <c r="G756" s="183"/>
      <c r="H756" s="183"/>
      <c r="I756" s="183"/>
      <c r="J756" s="183"/>
      <c r="K756" s="183"/>
      <c r="L756" s="183"/>
      <c r="M756" s="183"/>
      <c r="N756" s="183"/>
    </row>
    <row r="757" spans="4:14">
      <c r="D757" s="183"/>
      <c r="E757" s="183"/>
      <c r="F757" s="183"/>
      <c r="G757" s="183"/>
      <c r="H757" s="183"/>
      <c r="I757" s="183"/>
      <c r="J757" s="183"/>
      <c r="K757" s="183"/>
      <c r="L757" s="183"/>
      <c r="M757" s="183"/>
      <c r="N757" s="183"/>
    </row>
    <row r="758" spans="4:14">
      <c r="D758" s="183"/>
      <c r="E758" s="183"/>
      <c r="F758" s="183"/>
      <c r="G758" s="183"/>
      <c r="H758" s="183"/>
      <c r="I758" s="183"/>
      <c r="J758" s="183"/>
      <c r="K758" s="183"/>
      <c r="L758" s="183"/>
      <c r="M758" s="183"/>
      <c r="N758" s="183"/>
    </row>
    <row r="759" spans="4:14">
      <c r="D759" s="183"/>
      <c r="E759" s="183"/>
      <c r="F759" s="183"/>
      <c r="G759" s="183"/>
      <c r="H759" s="183"/>
      <c r="I759" s="183"/>
      <c r="J759" s="183"/>
      <c r="K759" s="183"/>
      <c r="L759" s="183"/>
      <c r="M759" s="183"/>
      <c r="N759" s="183"/>
    </row>
    <row r="760" spans="4:14">
      <c r="D760" s="183"/>
      <c r="E760" s="183"/>
      <c r="F760" s="183"/>
      <c r="G760" s="183"/>
      <c r="H760" s="183"/>
      <c r="I760" s="183"/>
      <c r="J760" s="183"/>
      <c r="K760" s="183"/>
      <c r="L760" s="183"/>
      <c r="M760" s="183"/>
      <c r="N760" s="183"/>
    </row>
    <row r="761" spans="4:14">
      <c r="D761" s="183"/>
      <c r="E761" s="183"/>
      <c r="F761" s="183"/>
      <c r="G761" s="183"/>
      <c r="H761" s="183"/>
      <c r="I761" s="183"/>
      <c r="J761" s="183"/>
      <c r="K761" s="183"/>
      <c r="L761" s="183"/>
      <c r="M761" s="183"/>
      <c r="N761" s="183"/>
    </row>
    <row r="762" spans="4:14">
      <c r="D762" s="183"/>
      <c r="E762" s="183"/>
      <c r="F762" s="183"/>
      <c r="G762" s="183"/>
      <c r="H762" s="183"/>
      <c r="I762" s="183"/>
      <c r="J762" s="183"/>
      <c r="K762" s="183"/>
      <c r="L762" s="183"/>
      <c r="M762" s="183"/>
      <c r="N762" s="183"/>
    </row>
    <row r="763" spans="4:14">
      <c r="D763" s="183"/>
      <c r="E763" s="183"/>
      <c r="F763" s="183"/>
      <c r="G763" s="183"/>
      <c r="H763" s="183"/>
      <c r="I763" s="183"/>
      <c r="J763" s="183"/>
      <c r="K763" s="183"/>
      <c r="L763" s="183"/>
      <c r="M763" s="183"/>
      <c r="N763" s="183"/>
    </row>
    <row r="764" spans="4:14">
      <c r="D764" s="183"/>
      <c r="E764" s="183"/>
      <c r="F764" s="183"/>
      <c r="G764" s="183"/>
      <c r="H764" s="183"/>
      <c r="I764" s="183"/>
      <c r="J764" s="183"/>
      <c r="K764" s="183"/>
      <c r="L764" s="183"/>
      <c r="M764" s="183"/>
      <c r="N764" s="183"/>
    </row>
    <row r="765" spans="4:14">
      <c r="D765" s="183"/>
      <c r="E765" s="183"/>
      <c r="F765" s="183"/>
      <c r="G765" s="183"/>
      <c r="H765" s="183"/>
      <c r="I765" s="183"/>
      <c r="J765" s="183"/>
      <c r="K765" s="183"/>
      <c r="L765" s="183"/>
      <c r="M765" s="183"/>
      <c r="N765" s="183"/>
    </row>
    <row r="766" spans="4:14">
      <c r="D766" s="183"/>
      <c r="E766" s="183"/>
      <c r="F766" s="183"/>
      <c r="G766" s="183"/>
      <c r="H766" s="183"/>
      <c r="I766" s="183"/>
      <c r="J766" s="183"/>
      <c r="K766" s="183"/>
      <c r="L766" s="183"/>
      <c r="M766" s="183"/>
      <c r="N766" s="183"/>
    </row>
    <row r="767" spans="4:14">
      <c r="D767" s="183"/>
      <c r="E767" s="183"/>
      <c r="F767" s="183"/>
      <c r="G767" s="183"/>
      <c r="H767" s="183"/>
      <c r="I767" s="183"/>
      <c r="J767" s="183"/>
      <c r="K767" s="183"/>
      <c r="L767" s="183"/>
      <c r="M767" s="183"/>
      <c r="N767" s="183"/>
    </row>
    <row r="768" spans="4:14">
      <c r="D768" s="183"/>
      <c r="E768" s="183"/>
      <c r="F768" s="183"/>
      <c r="G768" s="183"/>
      <c r="H768" s="183"/>
      <c r="I768" s="183"/>
      <c r="J768" s="183"/>
      <c r="K768" s="183"/>
      <c r="L768" s="183"/>
      <c r="M768" s="183"/>
      <c r="N768" s="183"/>
    </row>
    <row r="769" spans="4:14">
      <c r="D769" s="183"/>
      <c r="E769" s="183"/>
      <c r="F769" s="183"/>
      <c r="G769" s="183"/>
      <c r="H769" s="183"/>
      <c r="I769" s="183"/>
      <c r="J769" s="183"/>
      <c r="K769" s="183"/>
      <c r="L769" s="183"/>
      <c r="M769" s="183"/>
      <c r="N769" s="183"/>
    </row>
    <row r="770" spans="4:14">
      <c r="D770" s="183"/>
      <c r="E770" s="183"/>
      <c r="F770" s="183"/>
      <c r="G770" s="183"/>
      <c r="H770" s="183"/>
      <c r="I770" s="183"/>
      <c r="J770" s="183"/>
      <c r="K770" s="183"/>
      <c r="L770" s="183"/>
      <c r="M770" s="183"/>
      <c r="N770" s="183"/>
    </row>
    <row r="771" spans="4:14">
      <c r="D771" s="183"/>
      <c r="E771" s="183"/>
      <c r="F771" s="183"/>
      <c r="G771" s="183"/>
      <c r="H771" s="183"/>
      <c r="I771" s="183"/>
      <c r="J771" s="183"/>
      <c r="K771" s="183"/>
      <c r="L771" s="183"/>
      <c r="M771" s="183"/>
      <c r="N771" s="183"/>
    </row>
    <row r="772" spans="4:14">
      <c r="D772" s="183"/>
      <c r="E772" s="183"/>
      <c r="F772" s="183"/>
      <c r="G772" s="183"/>
      <c r="H772" s="183"/>
      <c r="I772" s="183"/>
      <c r="J772" s="183"/>
      <c r="K772" s="183"/>
      <c r="L772" s="183"/>
      <c r="M772" s="183"/>
      <c r="N772" s="183"/>
    </row>
    <row r="773" spans="4:14">
      <c r="D773" s="183"/>
      <c r="E773" s="183"/>
      <c r="F773" s="183"/>
      <c r="G773" s="183"/>
      <c r="H773" s="183"/>
      <c r="I773" s="183"/>
      <c r="J773" s="183"/>
      <c r="K773" s="183"/>
      <c r="L773" s="183"/>
      <c r="M773" s="183"/>
      <c r="N773" s="183"/>
    </row>
    <row r="774" spans="4:14">
      <c r="D774" s="183"/>
      <c r="E774" s="183"/>
      <c r="F774" s="183"/>
      <c r="G774" s="183"/>
      <c r="H774" s="183"/>
      <c r="I774" s="183"/>
      <c r="J774" s="183"/>
      <c r="K774" s="183"/>
      <c r="L774" s="183"/>
      <c r="M774" s="183"/>
      <c r="N774" s="183"/>
    </row>
    <row r="775" spans="4:14">
      <c r="D775" s="183"/>
      <c r="E775" s="183"/>
      <c r="F775" s="183"/>
      <c r="G775" s="183"/>
      <c r="H775" s="183"/>
      <c r="I775" s="183"/>
      <c r="J775" s="183"/>
      <c r="K775" s="183"/>
      <c r="L775" s="183"/>
      <c r="M775" s="183"/>
      <c r="N775" s="183"/>
    </row>
    <row r="776" spans="4:14">
      <c r="D776" s="183"/>
      <c r="E776" s="183"/>
      <c r="F776" s="183"/>
      <c r="G776" s="183"/>
      <c r="H776" s="183"/>
      <c r="I776" s="183"/>
      <c r="J776" s="183"/>
      <c r="K776" s="183"/>
      <c r="L776" s="183"/>
      <c r="M776" s="183"/>
      <c r="N776" s="183"/>
    </row>
    <row r="777" spans="4:14">
      <c r="D777" s="183"/>
      <c r="E777" s="183"/>
      <c r="F777" s="183"/>
      <c r="G777" s="183"/>
      <c r="H777" s="183"/>
      <c r="I777" s="183"/>
      <c r="J777" s="183"/>
      <c r="K777" s="183"/>
      <c r="L777" s="183"/>
      <c r="M777" s="183"/>
      <c r="N777" s="183"/>
    </row>
    <row r="778" spans="4:14">
      <c r="D778" s="183"/>
      <c r="E778" s="183"/>
      <c r="F778" s="183"/>
      <c r="G778" s="183"/>
      <c r="H778" s="183"/>
      <c r="I778" s="183"/>
      <c r="J778" s="183"/>
      <c r="K778" s="183"/>
      <c r="L778" s="183"/>
      <c r="M778" s="183"/>
      <c r="N778" s="183"/>
    </row>
    <row r="779" spans="4:14">
      <c r="D779" s="183"/>
      <c r="E779" s="183"/>
      <c r="F779" s="183"/>
      <c r="G779" s="183"/>
      <c r="H779" s="183"/>
      <c r="I779" s="183"/>
      <c r="J779" s="183"/>
      <c r="K779" s="183"/>
      <c r="L779" s="183"/>
      <c r="M779" s="183"/>
      <c r="N779" s="183"/>
    </row>
    <row r="780" spans="4:14">
      <c r="D780" s="183"/>
      <c r="E780" s="183"/>
      <c r="F780" s="183"/>
      <c r="G780" s="183"/>
      <c r="H780" s="183"/>
      <c r="I780" s="183"/>
      <c r="J780" s="183"/>
      <c r="K780" s="183"/>
      <c r="L780" s="183"/>
      <c r="M780" s="183"/>
      <c r="N780" s="183"/>
    </row>
    <row r="781" spans="4:14">
      <c r="D781" s="183"/>
      <c r="E781" s="183"/>
      <c r="F781" s="183"/>
      <c r="G781" s="183"/>
      <c r="H781" s="183"/>
      <c r="I781" s="183"/>
      <c r="J781" s="183"/>
      <c r="K781" s="183"/>
      <c r="L781" s="183"/>
      <c r="M781" s="183"/>
      <c r="N781" s="183"/>
    </row>
    <row r="782" spans="4:14">
      <c r="D782" s="183"/>
      <c r="E782" s="183"/>
      <c r="F782" s="183"/>
      <c r="G782" s="183"/>
      <c r="H782" s="183"/>
      <c r="I782" s="183"/>
      <c r="J782" s="183"/>
      <c r="K782" s="183"/>
      <c r="L782" s="183"/>
      <c r="M782" s="183"/>
      <c r="N782" s="183"/>
    </row>
    <row r="783" spans="4:14">
      <c r="D783" s="183"/>
      <c r="E783" s="183"/>
      <c r="F783" s="183"/>
      <c r="G783" s="183"/>
      <c r="H783" s="183"/>
      <c r="I783" s="183"/>
      <c r="J783" s="183"/>
      <c r="K783" s="183"/>
      <c r="L783" s="183"/>
      <c r="M783" s="183"/>
      <c r="N783" s="183"/>
    </row>
    <row r="784" spans="4:14">
      <c r="D784" s="183"/>
      <c r="E784" s="183"/>
      <c r="F784" s="183"/>
      <c r="G784" s="183"/>
      <c r="H784" s="183"/>
      <c r="I784" s="183"/>
      <c r="J784" s="183"/>
      <c r="K784" s="183"/>
      <c r="L784" s="183"/>
      <c r="M784" s="183"/>
      <c r="N784" s="183"/>
    </row>
    <row r="785" spans="4:14">
      <c r="D785" s="183"/>
      <c r="E785" s="183"/>
      <c r="F785" s="183"/>
      <c r="G785" s="183"/>
      <c r="H785" s="183"/>
      <c r="I785" s="183"/>
      <c r="J785" s="183"/>
      <c r="K785" s="183"/>
      <c r="L785" s="183"/>
      <c r="M785" s="183"/>
      <c r="N785" s="183"/>
    </row>
    <row r="786" spans="4:14">
      <c r="D786" s="183"/>
      <c r="E786" s="183"/>
      <c r="F786" s="183"/>
      <c r="G786" s="183"/>
      <c r="H786" s="183"/>
      <c r="I786" s="183"/>
      <c r="J786" s="183"/>
      <c r="K786" s="183"/>
      <c r="L786" s="183"/>
      <c r="M786" s="183"/>
      <c r="N786" s="183"/>
    </row>
    <row r="787" spans="4:14">
      <c r="D787" s="183"/>
      <c r="E787" s="183"/>
      <c r="F787" s="183"/>
      <c r="G787" s="183"/>
      <c r="H787" s="183"/>
      <c r="I787" s="183"/>
      <c r="J787" s="183"/>
      <c r="K787" s="183"/>
      <c r="L787" s="183"/>
      <c r="M787" s="183"/>
      <c r="N787" s="183"/>
    </row>
    <row r="788" spans="4:14">
      <c r="D788" s="183"/>
      <c r="E788" s="183"/>
      <c r="F788" s="183"/>
      <c r="G788" s="183"/>
      <c r="H788" s="183"/>
      <c r="I788" s="183"/>
      <c r="J788" s="183"/>
      <c r="K788" s="183"/>
      <c r="L788" s="183"/>
      <c r="M788" s="183"/>
      <c r="N788" s="183"/>
    </row>
    <row r="789" spans="4:14">
      <c r="D789" s="183"/>
      <c r="E789" s="183"/>
      <c r="F789" s="183"/>
      <c r="G789" s="183"/>
      <c r="H789" s="183"/>
      <c r="I789" s="183"/>
      <c r="J789" s="183"/>
      <c r="K789" s="183"/>
      <c r="L789" s="183"/>
      <c r="M789" s="183"/>
      <c r="N789" s="183"/>
    </row>
    <row r="790" spans="4:14">
      <c r="D790" s="183"/>
      <c r="E790" s="183"/>
      <c r="F790" s="183"/>
      <c r="G790" s="183"/>
      <c r="H790" s="183"/>
      <c r="I790" s="183"/>
      <c r="J790" s="183"/>
      <c r="K790" s="183"/>
      <c r="L790" s="183"/>
      <c r="M790" s="183"/>
      <c r="N790" s="183"/>
    </row>
    <row r="791" spans="4:14">
      <c r="D791" s="183"/>
      <c r="E791" s="183"/>
      <c r="F791" s="183"/>
      <c r="G791" s="183"/>
      <c r="H791" s="183"/>
      <c r="I791" s="183"/>
      <c r="J791" s="183"/>
      <c r="K791" s="183"/>
      <c r="L791" s="183"/>
      <c r="M791" s="183"/>
      <c r="N791" s="183"/>
    </row>
    <row r="792" spans="4:14">
      <c r="D792" s="183"/>
      <c r="E792" s="183"/>
      <c r="F792" s="183"/>
      <c r="G792" s="183"/>
      <c r="H792" s="183"/>
      <c r="I792" s="183"/>
      <c r="J792" s="183"/>
      <c r="K792" s="183"/>
      <c r="L792" s="183"/>
      <c r="M792" s="183"/>
      <c r="N792" s="183"/>
    </row>
    <row r="793" spans="4:14">
      <c r="D793" s="183"/>
      <c r="E793" s="183"/>
      <c r="F793" s="183"/>
      <c r="G793" s="183"/>
      <c r="H793" s="183"/>
      <c r="I793" s="183"/>
      <c r="J793" s="183"/>
      <c r="K793" s="183"/>
      <c r="L793" s="183"/>
      <c r="M793" s="183"/>
      <c r="N793" s="183"/>
    </row>
    <row r="794" spans="4:14">
      <c r="D794" s="183"/>
      <c r="E794" s="183"/>
      <c r="F794" s="183"/>
      <c r="G794" s="183"/>
      <c r="H794" s="183"/>
      <c r="I794" s="183"/>
      <c r="J794" s="183"/>
      <c r="K794" s="183"/>
      <c r="L794" s="183"/>
      <c r="M794" s="183"/>
      <c r="N794" s="183"/>
    </row>
    <row r="795" spans="4:14">
      <c r="D795" s="183"/>
      <c r="E795" s="183"/>
      <c r="F795" s="183"/>
      <c r="G795" s="183"/>
      <c r="H795" s="183"/>
      <c r="I795" s="183"/>
      <c r="J795" s="183"/>
      <c r="K795" s="183"/>
      <c r="L795" s="183"/>
      <c r="M795" s="183"/>
      <c r="N795" s="183"/>
    </row>
    <row r="796" spans="4:14">
      <c r="D796" s="183"/>
      <c r="E796" s="183"/>
      <c r="F796" s="183"/>
      <c r="G796" s="183"/>
      <c r="H796" s="183"/>
      <c r="I796" s="183"/>
      <c r="J796" s="183"/>
      <c r="K796" s="183"/>
      <c r="L796" s="183"/>
      <c r="M796" s="183"/>
      <c r="N796" s="183"/>
    </row>
    <row r="797" spans="4:14">
      <c r="D797" s="183"/>
      <c r="E797" s="183"/>
      <c r="F797" s="183"/>
      <c r="G797" s="183"/>
      <c r="H797" s="183"/>
      <c r="I797" s="183"/>
      <c r="J797" s="183"/>
      <c r="K797" s="183"/>
      <c r="L797" s="183"/>
      <c r="M797" s="183"/>
      <c r="N797" s="183"/>
    </row>
    <row r="798" spans="4:14">
      <c r="D798" s="183"/>
      <c r="E798" s="183"/>
      <c r="F798" s="183"/>
      <c r="G798" s="183"/>
      <c r="H798" s="183"/>
      <c r="I798" s="183"/>
      <c r="J798" s="183"/>
      <c r="K798" s="183"/>
      <c r="L798" s="183"/>
      <c r="M798" s="183"/>
      <c r="N798" s="183"/>
    </row>
    <row r="799" spans="4:14">
      <c r="D799" s="183"/>
      <c r="E799" s="183"/>
      <c r="F799" s="183"/>
      <c r="G799" s="183"/>
      <c r="H799" s="183"/>
      <c r="I799" s="183"/>
      <c r="J799" s="183"/>
      <c r="K799" s="183"/>
      <c r="L799" s="183"/>
      <c r="M799" s="183"/>
      <c r="N799" s="183"/>
    </row>
    <row r="800" spans="4:14">
      <c r="D800" s="183"/>
      <c r="E800" s="183"/>
      <c r="F800" s="183"/>
      <c r="G800" s="183"/>
      <c r="H800" s="183"/>
      <c r="I800" s="183"/>
      <c r="J800" s="183"/>
      <c r="K800" s="183"/>
      <c r="L800" s="183"/>
      <c r="M800" s="183"/>
      <c r="N800" s="183"/>
    </row>
    <row r="801" spans="4:14">
      <c r="D801" s="183"/>
      <c r="E801" s="183"/>
      <c r="F801" s="183"/>
      <c r="G801" s="183"/>
      <c r="H801" s="183"/>
      <c r="I801" s="183"/>
      <c r="J801" s="183"/>
      <c r="K801" s="183"/>
      <c r="L801" s="183"/>
      <c r="M801" s="183"/>
      <c r="N801" s="183"/>
    </row>
    <row r="802" spans="4:14">
      <c r="D802" s="183"/>
      <c r="E802" s="183"/>
      <c r="F802" s="183"/>
      <c r="G802" s="183"/>
      <c r="H802" s="183"/>
      <c r="I802" s="183"/>
      <c r="J802" s="183"/>
      <c r="K802" s="183"/>
      <c r="L802" s="183"/>
      <c r="M802" s="183"/>
      <c r="N802" s="183"/>
    </row>
    <row r="803" spans="4:14">
      <c r="D803" s="183"/>
      <c r="E803" s="183"/>
      <c r="F803" s="183"/>
      <c r="G803" s="183"/>
      <c r="H803" s="183"/>
      <c r="I803" s="183"/>
      <c r="J803" s="183"/>
      <c r="K803" s="183"/>
      <c r="L803" s="183"/>
      <c r="M803" s="183"/>
      <c r="N803" s="183"/>
    </row>
    <row r="804" spans="4:14">
      <c r="D804" s="183"/>
      <c r="E804" s="183"/>
      <c r="F804" s="183"/>
      <c r="G804" s="183"/>
      <c r="H804" s="183"/>
      <c r="I804" s="183"/>
      <c r="J804" s="183"/>
      <c r="K804" s="183"/>
      <c r="L804" s="183"/>
      <c r="M804" s="183"/>
      <c r="N804" s="183"/>
    </row>
    <row r="805" spans="4:14">
      <c r="D805" s="183"/>
      <c r="E805" s="183"/>
      <c r="F805" s="183"/>
      <c r="G805" s="183"/>
      <c r="H805" s="183"/>
      <c r="I805" s="183"/>
      <c r="J805" s="183"/>
      <c r="K805" s="183"/>
      <c r="L805" s="183"/>
      <c r="M805" s="183"/>
      <c r="N805" s="183"/>
    </row>
    <row r="806" spans="4:14">
      <c r="D806" s="183"/>
      <c r="E806" s="183"/>
      <c r="F806" s="183"/>
      <c r="G806" s="183"/>
      <c r="H806" s="183"/>
      <c r="I806" s="183"/>
      <c r="J806" s="183"/>
      <c r="K806" s="183"/>
      <c r="L806" s="183"/>
      <c r="M806" s="183"/>
      <c r="N806" s="183"/>
    </row>
    <row r="807" spans="4:14">
      <c r="D807" s="183"/>
      <c r="E807" s="183"/>
      <c r="F807" s="183"/>
      <c r="G807" s="183"/>
      <c r="H807" s="183"/>
      <c r="I807" s="183"/>
      <c r="J807" s="183"/>
      <c r="K807" s="183"/>
      <c r="L807" s="183"/>
      <c r="M807" s="183"/>
      <c r="N807" s="183"/>
    </row>
    <row r="808" spans="4:14">
      <c r="D808" s="183"/>
      <c r="E808" s="183"/>
      <c r="F808" s="183"/>
      <c r="G808" s="183"/>
      <c r="H808" s="183"/>
      <c r="I808" s="183"/>
      <c r="J808" s="183"/>
      <c r="K808" s="183"/>
      <c r="L808" s="183"/>
      <c r="M808" s="183"/>
      <c r="N808" s="183"/>
    </row>
    <row r="809" spans="4:14">
      <c r="D809" s="183"/>
      <c r="E809" s="183"/>
      <c r="F809" s="183"/>
      <c r="G809" s="183"/>
      <c r="H809" s="183"/>
      <c r="I809" s="183"/>
      <c r="J809" s="183"/>
      <c r="K809" s="183"/>
      <c r="L809" s="183"/>
      <c r="M809" s="183"/>
      <c r="N809" s="183"/>
    </row>
    <row r="810" spans="4:14">
      <c r="D810" s="183"/>
      <c r="E810" s="183"/>
      <c r="F810" s="183"/>
      <c r="G810" s="183"/>
      <c r="H810" s="183"/>
      <c r="I810" s="183"/>
      <c r="J810" s="183"/>
      <c r="K810" s="183"/>
      <c r="L810" s="183"/>
      <c r="M810" s="183"/>
      <c r="N810" s="183"/>
    </row>
    <row r="811" spans="4:14">
      <c r="D811" s="183"/>
      <c r="E811" s="183"/>
      <c r="F811" s="183"/>
      <c r="G811" s="183"/>
      <c r="H811" s="183"/>
      <c r="I811" s="183"/>
      <c r="J811" s="183"/>
      <c r="K811" s="183"/>
      <c r="L811" s="183"/>
      <c r="M811" s="183"/>
      <c r="N811" s="183"/>
    </row>
    <row r="812" spans="4:14">
      <c r="D812" s="183"/>
      <c r="E812" s="183"/>
      <c r="F812" s="183"/>
      <c r="G812" s="183"/>
      <c r="H812" s="183"/>
      <c r="I812" s="183"/>
      <c r="J812" s="183"/>
      <c r="K812" s="183"/>
      <c r="L812" s="183"/>
      <c r="M812" s="183"/>
      <c r="N812" s="183"/>
    </row>
    <row r="813" spans="4:14">
      <c r="D813" s="183"/>
      <c r="E813" s="183"/>
      <c r="F813" s="183"/>
      <c r="G813" s="183"/>
      <c r="H813" s="183"/>
      <c r="I813" s="183"/>
      <c r="J813" s="183"/>
      <c r="K813" s="183"/>
      <c r="L813" s="183"/>
      <c r="M813" s="183"/>
      <c r="N813" s="183"/>
    </row>
    <row r="814" spans="4:14">
      <c r="D814" s="183"/>
      <c r="E814" s="183"/>
      <c r="F814" s="183"/>
      <c r="G814" s="183"/>
      <c r="H814" s="183"/>
      <c r="I814" s="183"/>
      <c r="J814" s="183"/>
      <c r="K814" s="183"/>
      <c r="L814" s="183"/>
      <c r="M814" s="183"/>
      <c r="N814" s="183"/>
    </row>
    <row r="815" spans="4:14">
      <c r="D815" s="183"/>
      <c r="E815" s="183"/>
      <c r="F815" s="183"/>
      <c r="G815" s="183"/>
      <c r="H815" s="183"/>
      <c r="I815" s="183"/>
      <c r="J815" s="183"/>
      <c r="K815" s="183"/>
      <c r="L815" s="183"/>
      <c r="M815" s="183"/>
      <c r="N815" s="183"/>
    </row>
    <row r="816" spans="4:14">
      <c r="D816" s="183"/>
      <c r="E816" s="183"/>
      <c r="F816" s="183"/>
      <c r="G816" s="183"/>
      <c r="H816" s="183"/>
      <c r="I816" s="183"/>
      <c r="J816" s="183"/>
      <c r="K816" s="183"/>
      <c r="L816" s="183"/>
      <c r="M816" s="183"/>
      <c r="N816" s="183"/>
    </row>
    <row r="817" spans="4:14">
      <c r="D817" s="183"/>
      <c r="E817" s="183"/>
      <c r="F817" s="183"/>
      <c r="G817" s="183"/>
      <c r="H817" s="183"/>
      <c r="I817" s="183"/>
      <c r="J817" s="183"/>
      <c r="K817" s="183"/>
      <c r="L817" s="183"/>
      <c r="M817" s="183"/>
      <c r="N817" s="183"/>
    </row>
    <row r="818" spans="4:14">
      <c r="D818" s="183"/>
      <c r="E818" s="183"/>
      <c r="F818" s="183"/>
      <c r="G818" s="183"/>
      <c r="H818" s="183"/>
      <c r="I818" s="183"/>
      <c r="J818" s="183"/>
      <c r="K818" s="183"/>
      <c r="L818" s="183"/>
      <c r="M818" s="183"/>
      <c r="N818" s="183"/>
    </row>
    <row r="819" spans="4:14">
      <c r="D819" s="183"/>
      <c r="E819" s="183"/>
      <c r="F819" s="183"/>
      <c r="G819" s="183"/>
      <c r="H819" s="183"/>
      <c r="I819" s="183"/>
      <c r="J819" s="183"/>
      <c r="K819" s="183"/>
      <c r="L819" s="183"/>
      <c r="M819" s="183"/>
      <c r="N819" s="183"/>
    </row>
    <row r="820" spans="4:14">
      <c r="D820" s="183"/>
      <c r="E820" s="183"/>
      <c r="F820" s="183"/>
      <c r="G820" s="183"/>
      <c r="H820" s="183"/>
      <c r="I820" s="183"/>
      <c r="J820" s="183"/>
      <c r="K820" s="183"/>
      <c r="L820" s="183"/>
      <c r="M820" s="183"/>
      <c r="N820" s="183"/>
    </row>
    <row r="821" spans="4:14">
      <c r="D821" s="183"/>
      <c r="E821" s="183"/>
      <c r="F821" s="183"/>
      <c r="G821" s="183"/>
      <c r="H821" s="183"/>
      <c r="I821" s="183"/>
      <c r="J821" s="183"/>
      <c r="K821" s="183"/>
      <c r="L821" s="183"/>
      <c r="M821" s="183"/>
      <c r="N821" s="183"/>
    </row>
    <row r="822" spans="4:14">
      <c r="D822" s="183"/>
      <c r="E822" s="183"/>
      <c r="F822" s="183"/>
      <c r="G822" s="183"/>
      <c r="H822" s="183"/>
      <c r="I822" s="183"/>
      <c r="J822" s="183"/>
      <c r="K822" s="183"/>
      <c r="L822" s="183"/>
      <c r="M822" s="183"/>
      <c r="N822" s="183"/>
    </row>
    <row r="823" spans="4:14">
      <c r="D823" s="183"/>
      <c r="E823" s="183"/>
      <c r="F823" s="183"/>
      <c r="G823" s="183"/>
      <c r="H823" s="183"/>
      <c r="I823" s="183"/>
      <c r="J823" s="183"/>
      <c r="K823" s="183"/>
      <c r="L823" s="183"/>
      <c r="M823" s="183"/>
      <c r="N823" s="183"/>
    </row>
    <row r="824" spans="4:14">
      <c r="D824" s="183"/>
      <c r="E824" s="183"/>
      <c r="F824" s="183"/>
      <c r="G824" s="183"/>
      <c r="H824" s="183"/>
      <c r="I824" s="183"/>
      <c r="J824" s="183"/>
      <c r="K824" s="183"/>
      <c r="L824" s="183"/>
      <c r="M824" s="183"/>
      <c r="N824" s="183"/>
    </row>
    <row r="825" spans="4:14">
      <c r="D825" s="183"/>
      <c r="E825" s="183"/>
      <c r="F825" s="183"/>
      <c r="G825" s="183"/>
      <c r="H825" s="183"/>
      <c r="I825" s="183"/>
      <c r="J825" s="183"/>
      <c r="K825" s="183"/>
      <c r="L825" s="183"/>
      <c r="M825" s="183"/>
      <c r="N825" s="183"/>
    </row>
    <row r="826" spans="4:14">
      <c r="D826" s="183"/>
      <c r="E826" s="183"/>
      <c r="F826" s="183"/>
      <c r="G826" s="183"/>
      <c r="H826" s="183"/>
      <c r="I826" s="183"/>
      <c r="J826" s="183"/>
      <c r="K826" s="183"/>
      <c r="L826" s="183"/>
      <c r="M826" s="183"/>
      <c r="N826" s="183"/>
    </row>
    <row r="827" spans="4:14">
      <c r="D827" s="183"/>
      <c r="E827" s="183"/>
      <c r="F827" s="183"/>
      <c r="G827" s="183"/>
      <c r="H827" s="183"/>
      <c r="I827" s="183"/>
      <c r="J827" s="183"/>
      <c r="K827" s="183"/>
      <c r="L827" s="183"/>
      <c r="M827" s="183"/>
      <c r="N827" s="183"/>
    </row>
    <row r="828" spans="4:14">
      <c r="D828" s="183"/>
      <c r="E828" s="183"/>
      <c r="F828" s="183"/>
      <c r="G828" s="183"/>
      <c r="H828" s="183"/>
      <c r="I828" s="183"/>
      <c r="J828" s="183"/>
      <c r="K828" s="183"/>
      <c r="L828" s="183"/>
      <c r="M828" s="183"/>
      <c r="N828" s="183"/>
    </row>
    <row r="829" spans="4:14">
      <c r="D829" s="183"/>
      <c r="E829" s="183"/>
      <c r="F829" s="183"/>
      <c r="G829" s="183"/>
      <c r="H829" s="183"/>
      <c r="I829" s="183"/>
      <c r="J829" s="183"/>
      <c r="K829" s="183"/>
      <c r="L829" s="183"/>
      <c r="M829" s="183"/>
      <c r="N829" s="183"/>
    </row>
    <row r="830" spans="4:14">
      <c r="D830" s="183"/>
      <c r="E830" s="183"/>
      <c r="F830" s="183"/>
      <c r="G830" s="183"/>
      <c r="H830" s="183"/>
      <c r="I830" s="183"/>
      <c r="J830" s="183"/>
      <c r="K830" s="183"/>
      <c r="L830" s="183"/>
      <c r="M830" s="183"/>
      <c r="N830" s="183"/>
    </row>
    <row r="831" spans="4:14">
      <c r="D831" s="183"/>
      <c r="E831" s="183"/>
      <c r="F831" s="183"/>
      <c r="G831" s="183"/>
      <c r="H831" s="183"/>
      <c r="I831" s="183"/>
      <c r="J831" s="183"/>
      <c r="K831" s="183"/>
      <c r="L831" s="183"/>
      <c r="M831" s="183"/>
      <c r="N831" s="183"/>
    </row>
    <row r="832" spans="4:14">
      <c r="D832" s="183"/>
      <c r="E832" s="183"/>
      <c r="F832" s="183"/>
      <c r="G832" s="183"/>
      <c r="H832" s="183"/>
      <c r="I832" s="183"/>
      <c r="J832" s="183"/>
      <c r="K832" s="183"/>
      <c r="L832" s="183"/>
      <c r="M832" s="183"/>
      <c r="N832" s="183"/>
    </row>
    <row r="833" spans="4:14">
      <c r="D833" s="183"/>
      <c r="E833" s="183"/>
      <c r="F833" s="183"/>
      <c r="G833" s="183"/>
      <c r="H833" s="183"/>
      <c r="I833" s="183"/>
      <c r="J833" s="183"/>
      <c r="K833" s="183"/>
      <c r="L833" s="183"/>
      <c r="M833" s="183"/>
      <c r="N833" s="183"/>
    </row>
    <row r="834" spans="4:14">
      <c r="D834" s="183"/>
      <c r="E834" s="183"/>
      <c r="F834" s="183"/>
      <c r="G834" s="183"/>
      <c r="H834" s="183"/>
      <c r="I834" s="183"/>
      <c r="J834" s="183"/>
      <c r="K834" s="183"/>
      <c r="L834" s="183"/>
      <c r="M834" s="183"/>
      <c r="N834" s="183"/>
    </row>
    <row r="835" spans="4:14">
      <c r="D835" s="183"/>
      <c r="E835" s="183"/>
      <c r="F835" s="183"/>
      <c r="G835" s="183"/>
      <c r="H835" s="183"/>
      <c r="I835" s="183"/>
      <c r="J835" s="183"/>
      <c r="K835" s="183"/>
      <c r="L835" s="183"/>
      <c r="M835" s="183"/>
      <c r="N835" s="183"/>
    </row>
    <row r="836" spans="4:14">
      <c r="D836" s="183"/>
      <c r="E836" s="183"/>
      <c r="F836" s="183"/>
      <c r="G836" s="183"/>
      <c r="H836" s="183"/>
      <c r="I836" s="183"/>
      <c r="J836" s="183"/>
      <c r="K836" s="183"/>
      <c r="L836" s="183"/>
      <c r="M836" s="183"/>
      <c r="N836" s="183"/>
    </row>
    <row r="837" spans="4:14">
      <c r="D837" s="183"/>
      <c r="E837" s="183"/>
      <c r="F837" s="183"/>
      <c r="G837" s="183"/>
      <c r="H837" s="183"/>
      <c r="I837" s="183"/>
      <c r="J837" s="183"/>
      <c r="K837" s="183"/>
      <c r="L837" s="183"/>
      <c r="M837" s="183"/>
      <c r="N837" s="183"/>
    </row>
    <row r="838" spans="4:14">
      <c r="D838" s="183"/>
      <c r="E838" s="183"/>
      <c r="F838" s="183"/>
      <c r="G838" s="183"/>
      <c r="H838" s="183"/>
      <c r="I838" s="183"/>
      <c r="J838" s="183"/>
      <c r="K838" s="183"/>
      <c r="L838" s="183"/>
      <c r="M838" s="183"/>
      <c r="N838" s="183"/>
    </row>
    <row r="839" spans="4:14">
      <c r="D839" s="183"/>
      <c r="E839" s="183"/>
      <c r="F839" s="183"/>
      <c r="G839" s="183"/>
      <c r="H839" s="183"/>
      <c r="I839" s="183"/>
      <c r="J839" s="183"/>
      <c r="K839" s="183"/>
      <c r="L839" s="183"/>
      <c r="M839" s="183"/>
      <c r="N839" s="183"/>
    </row>
    <row r="840" spans="4:14">
      <c r="D840" s="183"/>
      <c r="E840" s="183"/>
      <c r="F840" s="183"/>
      <c r="G840" s="183"/>
      <c r="H840" s="183"/>
      <c r="I840" s="183"/>
      <c r="J840" s="183"/>
      <c r="K840" s="183"/>
      <c r="L840" s="183"/>
      <c r="M840" s="183"/>
      <c r="N840" s="183"/>
    </row>
    <row r="841" spans="4:14">
      <c r="D841" s="183"/>
      <c r="E841" s="183"/>
      <c r="F841" s="183"/>
      <c r="G841" s="183"/>
      <c r="H841" s="183"/>
      <c r="I841" s="183"/>
      <c r="J841" s="183"/>
      <c r="K841" s="183"/>
      <c r="L841" s="183"/>
      <c r="M841" s="183"/>
      <c r="N841" s="183"/>
    </row>
    <row r="842" spans="4:14">
      <c r="D842" s="183"/>
      <c r="E842" s="183"/>
      <c r="F842" s="183"/>
      <c r="G842" s="183"/>
      <c r="H842" s="183"/>
      <c r="I842" s="183"/>
      <c r="J842" s="183"/>
      <c r="K842" s="183"/>
      <c r="L842" s="183"/>
      <c r="M842" s="183"/>
      <c r="N842" s="183"/>
    </row>
    <row r="843" spans="4:14">
      <c r="D843" s="183"/>
      <c r="E843" s="183"/>
      <c r="F843" s="183"/>
      <c r="G843" s="183"/>
      <c r="H843" s="183"/>
      <c r="I843" s="183"/>
      <c r="J843" s="183"/>
      <c r="K843" s="183"/>
      <c r="L843" s="183"/>
      <c r="M843" s="183"/>
      <c r="N843" s="183"/>
    </row>
    <row r="844" spans="4:14">
      <c r="D844" s="183"/>
      <c r="E844" s="183"/>
      <c r="F844" s="183"/>
      <c r="G844" s="183"/>
      <c r="H844" s="183"/>
      <c r="I844" s="183"/>
      <c r="J844" s="183"/>
      <c r="K844" s="183"/>
      <c r="L844" s="183"/>
      <c r="M844" s="183"/>
      <c r="N844" s="183"/>
    </row>
    <row r="845" spans="4:14">
      <c r="D845" s="183"/>
      <c r="E845" s="183"/>
      <c r="F845" s="183"/>
      <c r="G845" s="183"/>
      <c r="H845" s="183"/>
      <c r="I845" s="183"/>
      <c r="J845" s="183"/>
      <c r="K845" s="183"/>
      <c r="L845" s="183"/>
      <c r="M845" s="183"/>
      <c r="N845" s="183"/>
    </row>
    <row r="846" spans="4:14">
      <c r="D846" s="183"/>
      <c r="E846" s="183"/>
      <c r="F846" s="183"/>
      <c r="G846" s="183"/>
      <c r="H846" s="183"/>
      <c r="I846" s="183"/>
      <c r="J846" s="183"/>
      <c r="K846" s="183"/>
      <c r="L846" s="183"/>
      <c r="M846" s="183"/>
      <c r="N846" s="183"/>
    </row>
    <row r="847" spans="4:14">
      <c r="D847" s="183"/>
      <c r="E847" s="183"/>
      <c r="F847" s="183"/>
      <c r="G847" s="183"/>
      <c r="H847" s="183"/>
      <c r="I847" s="183"/>
      <c r="J847" s="183"/>
      <c r="K847" s="183"/>
      <c r="L847" s="183"/>
      <c r="M847" s="183"/>
      <c r="N847" s="183"/>
    </row>
    <row r="848" spans="4:14">
      <c r="D848" s="183"/>
      <c r="E848" s="183"/>
      <c r="F848" s="183"/>
      <c r="G848" s="183"/>
      <c r="H848" s="183"/>
      <c r="I848" s="183"/>
      <c r="J848" s="183"/>
      <c r="K848" s="183"/>
      <c r="L848" s="183"/>
      <c r="M848" s="183"/>
      <c r="N848" s="183"/>
    </row>
    <row r="849" spans="4:14">
      <c r="D849" s="183"/>
      <c r="E849" s="183"/>
      <c r="F849" s="183"/>
      <c r="G849" s="183"/>
      <c r="H849" s="183"/>
      <c r="I849" s="183"/>
      <c r="J849" s="183"/>
      <c r="K849" s="183"/>
      <c r="L849" s="183"/>
      <c r="M849" s="183"/>
      <c r="N849" s="183"/>
    </row>
    <row r="850" spans="4:14">
      <c r="D850" s="183"/>
      <c r="E850" s="183"/>
      <c r="F850" s="183"/>
      <c r="G850" s="183"/>
      <c r="H850" s="183"/>
      <c r="I850" s="183"/>
      <c r="J850" s="183"/>
      <c r="K850" s="183"/>
      <c r="L850" s="183"/>
      <c r="M850" s="183"/>
      <c r="N850" s="183"/>
    </row>
    <row r="851" spans="4:14">
      <c r="D851" s="183"/>
      <c r="E851" s="183"/>
      <c r="F851" s="183"/>
      <c r="G851" s="183"/>
      <c r="H851" s="183"/>
      <c r="I851" s="183"/>
      <c r="J851" s="183"/>
      <c r="K851" s="183"/>
      <c r="L851" s="183"/>
      <c r="M851" s="183"/>
      <c r="N851" s="183"/>
    </row>
    <row r="852" spans="4:14">
      <c r="D852" s="183"/>
      <c r="E852" s="183"/>
      <c r="F852" s="183"/>
      <c r="G852" s="183"/>
      <c r="H852" s="183"/>
      <c r="I852" s="183"/>
      <c r="J852" s="183"/>
      <c r="K852" s="183"/>
      <c r="L852" s="183"/>
      <c r="M852" s="183"/>
      <c r="N852" s="183"/>
    </row>
    <row r="853" spans="4:14">
      <c r="D853" s="183"/>
      <c r="E853" s="183"/>
      <c r="F853" s="183"/>
      <c r="G853" s="183"/>
      <c r="H853" s="183"/>
      <c r="I853" s="183"/>
      <c r="J853" s="183"/>
      <c r="K853" s="183"/>
      <c r="L853" s="183"/>
      <c r="M853" s="183"/>
      <c r="N853" s="183"/>
    </row>
    <row r="854" spans="4:14">
      <c r="D854" s="183"/>
      <c r="E854" s="183"/>
      <c r="F854" s="183"/>
      <c r="G854" s="183"/>
      <c r="H854" s="183"/>
      <c r="I854" s="183"/>
      <c r="J854" s="183"/>
      <c r="K854" s="183"/>
      <c r="L854" s="183"/>
      <c r="M854" s="183"/>
      <c r="N854" s="183"/>
    </row>
    <row r="855" spans="4:14">
      <c r="D855" s="183"/>
      <c r="E855" s="183"/>
      <c r="F855" s="183"/>
      <c r="G855" s="183"/>
      <c r="H855" s="183"/>
      <c r="I855" s="183"/>
      <c r="J855" s="183"/>
      <c r="K855" s="183"/>
      <c r="L855" s="183"/>
      <c r="M855" s="183"/>
      <c r="N855" s="183"/>
    </row>
    <row r="856" spans="4:14">
      <c r="D856" s="183"/>
      <c r="E856" s="183"/>
      <c r="F856" s="183"/>
      <c r="G856" s="183"/>
      <c r="H856" s="183"/>
      <c r="I856" s="183"/>
      <c r="J856" s="183"/>
      <c r="K856" s="183"/>
      <c r="L856" s="183"/>
      <c r="M856" s="183"/>
      <c r="N856" s="183"/>
    </row>
    <row r="857" spans="4:14">
      <c r="D857" s="183"/>
      <c r="E857" s="183"/>
      <c r="F857" s="183"/>
      <c r="G857" s="183"/>
      <c r="H857" s="183"/>
      <c r="I857" s="183"/>
      <c r="J857" s="183"/>
      <c r="K857" s="183"/>
      <c r="L857" s="183"/>
      <c r="M857" s="183"/>
      <c r="N857" s="183"/>
    </row>
    <row r="858" spans="4:14">
      <c r="D858" s="183"/>
      <c r="E858" s="183"/>
      <c r="F858" s="183"/>
      <c r="G858" s="183"/>
      <c r="H858" s="183"/>
      <c r="I858" s="183"/>
      <c r="J858" s="183"/>
      <c r="K858" s="183"/>
      <c r="L858" s="183"/>
      <c r="M858" s="183"/>
      <c r="N858" s="183"/>
    </row>
    <row r="859" spans="4:14">
      <c r="D859" s="183"/>
      <c r="E859" s="183"/>
      <c r="F859" s="183"/>
      <c r="G859" s="183"/>
      <c r="H859" s="183"/>
      <c r="I859" s="183"/>
      <c r="J859" s="183"/>
      <c r="K859" s="183"/>
      <c r="L859" s="183"/>
      <c r="M859" s="183"/>
      <c r="N859" s="183"/>
    </row>
    <row r="860" spans="4:14">
      <c r="D860" s="183"/>
      <c r="E860" s="183"/>
      <c r="F860" s="183"/>
      <c r="G860" s="183"/>
      <c r="H860" s="183"/>
      <c r="I860" s="183"/>
      <c r="J860" s="183"/>
      <c r="K860" s="183"/>
      <c r="L860" s="183"/>
      <c r="M860" s="183"/>
      <c r="N860" s="183"/>
    </row>
    <row r="861" spans="4:14">
      <c r="D861" s="183"/>
      <c r="E861" s="183"/>
      <c r="F861" s="183"/>
      <c r="G861" s="183"/>
      <c r="H861" s="183"/>
      <c r="I861" s="183"/>
      <c r="J861" s="183"/>
      <c r="K861" s="183"/>
      <c r="L861" s="183"/>
      <c r="M861" s="183"/>
      <c r="N861" s="183"/>
    </row>
    <row r="862" spans="4:14">
      <c r="D862" s="183"/>
      <c r="E862" s="183"/>
      <c r="F862" s="183"/>
      <c r="G862" s="183"/>
      <c r="H862" s="183"/>
      <c r="I862" s="183"/>
      <c r="J862" s="183"/>
      <c r="K862" s="183"/>
      <c r="L862" s="183"/>
      <c r="M862" s="183"/>
      <c r="N862" s="183"/>
    </row>
    <row r="863" spans="4:14">
      <c r="D863" s="183"/>
      <c r="E863" s="183"/>
      <c r="F863" s="183"/>
      <c r="G863" s="183"/>
      <c r="H863" s="183"/>
      <c r="I863" s="183"/>
      <c r="J863" s="183"/>
      <c r="K863" s="183"/>
      <c r="L863" s="183"/>
      <c r="M863" s="183"/>
      <c r="N863" s="183"/>
    </row>
    <row r="864" spans="4:14">
      <c r="D864" s="183"/>
      <c r="E864" s="183"/>
      <c r="F864" s="183"/>
      <c r="G864" s="183"/>
      <c r="H864" s="183"/>
      <c r="I864" s="183"/>
      <c r="J864" s="183"/>
      <c r="K864" s="183"/>
      <c r="L864" s="183"/>
      <c r="M864" s="183"/>
      <c r="N864" s="183"/>
    </row>
    <row r="865" spans="4:14">
      <c r="D865" s="183"/>
      <c r="E865" s="183"/>
      <c r="F865" s="183"/>
      <c r="G865" s="183"/>
      <c r="H865" s="183"/>
      <c r="I865" s="183"/>
      <c r="J865" s="183"/>
      <c r="K865" s="183"/>
      <c r="L865" s="183"/>
      <c r="M865" s="183"/>
      <c r="N865" s="183"/>
    </row>
    <row r="866" spans="4:14">
      <c r="D866" s="183"/>
      <c r="E866" s="183"/>
      <c r="F866" s="183"/>
      <c r="G866" s="183"/>
      <c r="H866" s="183"/>
      <c r="I866" s="183"/>
      <c r="J866" s="183"/>
      <c r="K866" s="183"/>
      <c r="L866" s="183"/>
      <c r="M866" s="183"/>
      <c r="N866" s="183"/>
    </row>
    <row r="867" spans="4:14">
      <c r="D867" s="183"/>
      <c r="E867" s="183"/>
      <c r="F867" s="183"/>
      <c r="G867" s="183"/>
      <c r="H867" s="183"/>
      <c r="I867" s="183"/>
      <c r="J867" s="183"/>
      <c r="K867" s="183"/>
      <c r="L867" s="183"/>
      <c r="M867" s="183"/>
      <c r="N867" s="183"/>
    </row>
    <row r="868" spans="4:14">
      <c r="D868" s="183"/>
      <c r="E868" s="183"/>
      <c r="F868" s="183"/>
      <c r="G868" s="183"/>
      <c r="H868" s="183"/>
      <c r="I868" s="183"/>
      <c r="J868" s="183"/>
      <c r="K868" s="183"/>
      <c r="L868" s="183"/>
      <c r="M868" s="183"/>
      <c r="N868" s="183"/>
    </row>
    <row r="869" spans="4:14">
      <c r="D869" s="183"/>
      <c r="E869" s="183"/>
      <c r="F869" s="183"/>
      <c r="G869" s="183"/>
      <c r="H869" s="183"/>
      <c r="I869" s="183"/>
      <c r="J869" s="183"/>
      <c r="K869" s="183"/>
      <c r="L869" s="183"/>
      <c r="M869" s="183"/>
      <c r="N869" s="183"/>
    </row>
    <row r="870" spans="4:14">
      <c r="D870" s="183"/>
      <c r="E870" s="183"/>
      <c r="F870" s="183"/>
      <c r="G870" s="183"/>
      <c r="H870" s="183"/>
      <c r="I870" s="183"/>
      <c r="J870" s="183"/>
      <c r="K870" s="183"/>
      <c r="L870" s="183"/>
      <c r="M870" s="183"/>
      <c r="N870" s="183"/>
    </row>
    <row r="871" spans="4:14">
      <c r="D871" s="183"/>
      <c r="E871" s="183"/>
      <c r="F871" s="183"/>
      <c r="G871" s="183"/>
      <c r="H871" s="183"/>
      <c r="I871" s="183"/>
      <c r="J871" s="183"/>
      <c r="K871" s="183"/>
      <c r="L871" s="183"/>
      <c r="M871" s="183"/>
      <c r="N871" s="183"/>
    </row>
    <row r="872" spans="4:14">
      <c r="D872" s="183"/>
      <c r="E872" s="183"/>
      <c r="F872" s="183"/>
      <c r="G872" s="183"/>
      <c r="H872" s="183"/>
      <c r="I872" s="183"/>
      <c r="J872" s="183"/>
      <c r="K872" s="183"/>
      <c r="L872" s="183"/>
      <c r="M872" s="183"/>
      <c r="N872" s="183"/>
    </row>
    <row r="873" spans="4:14">
      <c r="D873" s="183"/>
      <c r="E873" s="183"/>
      <c r="F873" s="183"/>
      <c r="G873" s="183"/>
      <c r="H873" s="183"/>
      <c r="I873" s="183"/>
      <c r="J873" s="183"/>
      <c r="K873" s="183"/>
      <c r="L873" s="183"/>
      <c r="M873" s="183"/>
      <c r="N873" s="183"/>
    </row>
    <row r="874" spans="4:14">
      <c r="D874" s="183"/>
      <c r="E874" s="183"/>
      <c r="F874" s="183"/>
      <c r="G874" s="183"/>
      <c r="H874" s="183"/>
      <c r="I874" s="183"/>
      <c r="J874" s="183"/>
      <c r="K874" s="183"/>
      <c r="L874" s="183"/>
      <c r="M874" s="183"/>
      <c r="N874" s="183"/>
    </row>
    <row r="875" spans="4:14">
      <c r="D875" s="183"/>
      <c r="E875" s="183"/>
      <c r="F875" s="183"/>
      <c r="G875" s="183"/>
      <c r="H875" s="183"/>
      <c r="I875" s="183"/>
      <c r="J875" s="183"/>
      <c r="K875" s="183"/>
      <c r="L875" s="183"/>
      <c r="M875" s="183"/>
      <c r="N875" s="183"/>
    </row>
    <row r="876" spans="4:14">
      <c r="D876" s="183"/>
      <c r="E876" s="183"/>
      <c r="F876" s="183"/>
      <c r="G876" s="183"/>
      <c r="H876" s="183"/>
      <c r="I876" s="183"/>
      <c r="J876" s="183"/>
      <c r="K876" s="183"/>
      <c r="L876" s="183"/>
      <c r="M876" s="183"/>
      <c r="N876" s="183"/>
    </row>
    <row r="877" spans="4:14">
      <c r="D877" s="183"/>
      <c r="E877" s="183"/>
      <c r="F877" s="183"/>
      <c r="G877" s="183"/>
      <c r="H877" s="183"/>
      <c r="I877" s="183"/>
      <c r="J877" s="183"/>
      <c r="K877" s="183"/>
      <c r="L877" s="183"/>
      <c r="M877" s="183"/>
      <c r="N877" s="183"/>
    </row>
    <row r="878" spans="4:14">
      <c r="D878" s="183"/>
      <c r="E878" s="183"/>
      <c r="F878" s="183"/>
      <c r="G878" s="183"/>
      <c r="H878" s="183"/>
      <c r="I878" s="183"/>
      <c r="J878" s="183"/>
      <c r="K878" s="183"/>
      <c r="L878" s="183"/>
      <c r="M878" s="183"/>
      <c r="N878" s="183"/>
    </row>
    <row r="879" spans="4:14">
      <c r="D879" s="183"/>
      <c r="E879" s="183"/>
      <c r="F879" s="183"/>
      <c r="G879" s="183"/>
      <c r="H879" s="183"/>
      <c r="I879" s="183"/>
      <c r="J879" s="183"/>
      <c r="K879" s="183"/>
      <c r="L879" s="183"/>
      <c r="M879" s="183"/>
      <c r="N879" s="183"/>
    </row>
    <row r="880" spans="4:14">
      <c r="D880" s="183"/>
      <c r="E880" s="183"/>
      <c r="F880" s="183"/>
      <c r="G880" s="183"/>
      <c r="H880" s="183"/>
      <c r="I880" s="183"/>
      <c r="J880" s="183"/>
      <c r="K880" s="183"/>
      <c r="L880" s="183"/>
      <c r="M880" s="183"/>
      <c r="N880" s="183"/>
    </row>
    <row r="881" spans="4:14">
      <c r="D881" s="183"/>
      <c r="E881" s="183"/>
      <c r="F881" s="183"/>
      <c r="G881" s="183"/>
      <c r="H881" s="183"/>
      <c r="I881" s="183"/>
      <c r="J881" s="183"/>
      <c r="K881" s="183"/>
      <c r="L881" s="183"/>
      <c r="M881" s="183"/>
      <c r="N881" s="183"/>
    </row>
    <row r="882" spans="4:14">
      <c r="D882" s="183"/>
      <c r="E882" s="183"/>
      <c r="F882" s="183"/>
      <c r="G882" s="183"/>
      <c r="H882" s="183"/>
      <c r="I882" s="183"/>
      <c r="J882" s="183"/>
      <c r="K882" s="183"/>
      <c r="L882" s="183"/>
      <c r="M882" s="183"/>
      <c r="N882" s="183"/>
    </row>
    <row r="883" spans="4:14">
      <c r="D883" s="183"/>
      <c r="E883" s="183"/>
      <c r="F883" s="183"/>
      <c r="G883" s="183"/>
      <c r="H883" s="183"/>
      <c r="I883" s="183"/>
      <c r="J883" s="183"/>
      <c r="K883" s="183"/>
      <c r="L883" s="183"/>
      <c r="M883" s="183"/>
      <c r="N883" s="183"/>
    </row>
    <row r="884" spans="4:14">
      <c r="D884" s="183"/>
      <c r="E884" s="183"/>
      <c r="F884" s="183"/>
      <c r="G884" s="183"/>
      <c r="H884" s="183"/>
      <c r="I884" s="183"/>
      <c r="J884" s="183"/>
      <c r="K884" s="183"/>
      <c r="L884" s="183"/>
      <c r="M884" s="183"/>
      <c r="N884" s="183"/>
    </row>
    <row r="885" spans="4:14">
      <c r="D885" s="183"/>
      <c r="E885" s="183"/>
      <c r="F885" s="183"/>
      <c r="G885" s="183"/>
      <c r="H885" s="183"/>
      <c r="I885" s="183"/>
      <c r="J885" s="183"/>
      <c r="K885" s="183"/>
      <c r="L885" s="183"/>
      <c r="M885" s="183"/>
      <c r="N885" s="183"/>
    </row>
    <row r="886" spans="4:14">
      <c r="D886" s="183"/>
      <c r="E886" s="183"/>
      <c r="F886" s="183"/>
      <c r="G886" s="183"/>
      <c r="H886" s="183"/>
      <c r="I886" s="183"/>
      <c r="J886" s="183"/>
      <c r="K886" s="183"/>
      <c r="L886" s="183"/>
      <c r="M886" s="183"/>
      <c r="N886" s="183"/>
    </row>
    <row r="887" spans="4:14">
      <c r="D887" s="183"/>
      <c r="E887" s="183"/>
      <c r="F887" s="183"/>
      <c r="G887" s="183"/>
      <c r="H887" s="183"/>
      <c r="I887" s="183"/>
      <c r="J887" s="183"/>
      <c r="K887" s="183"/>
      <c r="L887" s="183"/>
      <c r="M887" s="183"/>
      <c r="N887" s="183"/>
    </row>
    <row r="888" spans="4:14">
      <c r="D888" s="183"/>
      <c r="E888" s="183"/>
      <c r="F888" s="183"/>
      <c r="G888" s="183"/>
      <c r="H888" s="183"/>
      <c r="I888" s="183"/>
      <c r="J888" s="183"/>
      <c r="K888" s="183"/>
      <c r="L888" s="183"/>
      <c r="M888" s="183"/>
      <c r="N888" s="183"/>
    </row>
    <row r="889" spans="4:14">
      <c r="D889" s="183"/>
      <c r="E889" s="183"/>
      <c r="F889" s="183"/>
      <c r="G889" s="183"/>
      <c r="H889" s="183"/>
      <c r="I889" s="183"/>
      <c r="J889" s="183"/>
      <c r="K889" s="183"/>
      <c r="L889" s="183"/>
      <c r="M889" s="183"/>
      <c r="N889" s="183"/>
    </row>
    <row r="890" spans="4:14">
      <c r="D890" s="183"/>
      <c r="E890" s="183"/>
      <c r="F890" s="183"/>
      <c r="G890" s="183"/>
      <c r="H890" s="183"/>
      <c r="I890" s="183"/>
      <c r="J890" s="183"/>
      <c r="K890" s="183"/>
      <c r="L890" s="183"/>
      <c r="M890" s="183"/>
      <c r="N890" s="183"/>
    </row>
    <row r="891" spans="4:14">
      <c r="D891" s="183"/>
      <c r="E891" s="183"/>
      <c r="F891" s="183"/>
      <c r="G891" s="183"/>
      <c r="H891" s="183"/>
      <c r="I891" s="183"/>
      <c r="J891" s="183"/>
      <c r="K891" s="183"/>
      <c r="L891" s="183"/>
      <c r="M891" s="183"/>
      <c r="N891" s="183"/>
    </row>
    <row r="892" spans="4:14">
      <c r="D892" s="183"/>
      <c r="E892" s="183"/>
      <c r="F892" s="183"/>
      <c r="G892" s="183"/>
      <c r="H892" s="183"/>
      <c r="I892" s="183"/>
      <c r="J892" s="183"/>
      <c r="K892" s="183"/>
      <c r="L892" s="183"/>
      <c r="M892" s="183"/>
      <c r="N892" s="183"/>
    </row>
    <row r="893" spans="4:14">
      <c r="D893" s="183"/>
      <c r="E893" s="183"/>
      <c r="F893" s="183"/>
      <c r="G893" s="183"/>
      <c r="H893" s="183"/>
      <c r="I893" s="183"/>
      <c r="J893" s="183"/>
      <c r="K893" s="183"/>
      <c r="L893" s="183"/>
      <c r="M893" s="183"/>
      <c r="N893" s="183"/>
    </row>
    <row r="894" spans="4:14">
      <c r="D894" s="183"/>
      <c r="E894" s="183"/>
      <c r="F894" s="183"/>
      <c r="G894" s="183"/>
      <c r="H894" s="183"/>
      <c r="I894" s="183"/>
      <c r="J894" s="183"/>
      <c r="K894" s="183"/>
      <c r="L894" s="183"/>
      <c r="M894" s="183"/>
      <c r="N894" s="183"/>
    </row>
    <row r="895" spans="4:14">
      <c r="D895" s="183"/>
      <c r="E895" s="183"/>
      <c r="F895" s="183"/>
      <c r="G895" s="183"/>
      <c r="H895" s="183"/>
      <c r="I895" s="183"/>
      <c r="J895" s="183"/>
      <c r="K895" s="183"/>
      <c r="L895" s="183"/>
      <c r="M895" s="183"/>
      <c r="N895" s="183"/>
    </row>
    <row r="896" spans="4:14">
      <c r="D896" s="183"/>
      <c r="E896" s="183"/>
      <c r="F896" s="183"/>
      <c r="G896" s="183"/>
      <c r="H896" s="183"/>
      <c r="I896" s="183"/>
      <c r="J896" s="183"/>
      <c r="K896" s="183"/>
      <c r="L896" s="183"/>
      <c r="M896" s="183"/>
      <c r="N896" s="183"/>
    </row>
    <row r="897" spans="4:14">
      <c r="D897" s="183"/>
      <c r="E897" s="183"/>
      <c r="F897" s="183"/>
      <c r="G897" s="183"/>
      <c r="H897" s="183"/>
      <c r="I897" s="183"/>
      <c r="J897" s="183"/>
      <c r="K897" s="183"/>
      <c r="L897" s="183"/>
      <c r="M897" s="183"/>
      <c r="N897" s="183"/>
    </row>
    <row r="898" spans="4:14">
      <c r="D898" s="183"/>
      <c r="E898" s="183"/>
      <c r="F898" s="183"/>
      <c r="G898" s="183"/>
      <c r="H898" s="183"/>
      <c r="I898" s="183"/>
      <c r="J898" s="183"/>
      <c r="K898" s="183"/>
      <c r="L898" s="183"/>
      <c r="M898" s="183"/>
      <c r="N898" s="183"/>
    </row>
    <row r="899" spans="4:14">
      <c r="D899" s="183"/>
      <c r="E899" s="183"/>
      <c r="F899" s="183"/>
      <c r="G899" s="183"/>
      <c r="H899" s="183"/>
      <c r="I899" s="183"/>
      <c r="J899" s="183"/>
      <c r="K899" s="183"/>
      <c r="L899" s="183"/>
      <c r="M899" s="183"/>
      <c r="N899" s="183"/>
    </row>
    <row r="900" spans="4:14">
      <c r="D900" s="183"/>
      <c r="E900" s="183"/>
      <c r="F900" s="183"/>
      <c r="G900" s="183"/>
      <c r="H900" s="183"/>
      <c r="I900" s="183"/>
      <c r="J900" s="183"/>
      <c r="K900" s="183"/>
      <c r="L900" s="183"/>
      <c r="M900" s="183"/>
      <c r="N900" s="183"/>
    </row>
    <row r="901" spans="4:14">
      <c r="D901" s="183"/>
      <c r="E901" s="183"/>
      <c r="F901" s="183"/>
      <c r="G901" s="183"/>
      <c r="H901" s="183"/>
      <c r="I901" s="183"/>
      <c r="J901" s="183"/>
      <c r="K901" s="183"/>
      <c r="L901" s="183"/>
      <c r="M901" s="183"/>
      <c r="N901" s="183"/>
    </row>
    <row r="902" spans="4:14">
      <c r="D902" s="183"/>
      <c r="E902" s="183"/>
      <c r="F902" s="183"/>
      <c r="G902" s="183"/>
      <c r="H902" s="183"/>
      <c r="I902" s="183"/>
      <c r="J902" s="183"/>
      <c r="K902" s="183"/>
      <c r="L902" s="183"/>
      <c r="M902" s="183"/>
      <c r="N902" s="183"/>
    </row>
    <row r="903" spans="4:14">
      <c r="D903" s="183"/>
      <c r="E903" s="183"/>
      <c r="F903" s="183"/>
      <c r="G903" s="183"/>
      <c r="H903" s="183"/>
      <c r="I903" s="183"/>
      <c r="J903" s="183"/>
      <c r="K903" s="183"/>
      <c r="L903" s="183"/>
      <c r="M903" s="183"/>
      <c r="N903" s="183"/>
    </row>
    <row r="904" spans="4:14">
      <c r="D904" s="183"/>
      <c r="E904" s="183"/>
      <c r="F904" s="183"/>
      <c r="G904" s="183"/>
      <c r="H904" s="183"/>
      <c r="I904" s="183"/>
      <c r="J904" s="183"/>
      <c r="K904" s="183"/>
      <c r="L904" s="183"/>
      <c r="M904" s="183"/>
      <c r="N904" s="183"/>
    </row>
    <row r="905" spans="4:14">
      <c r="D905" s="183"/>
      <c r="E905" s="183"/>
      <c r="F905" s="183"/>
      <c r="G905" s="183"/>
      <c r="H905" s="183"/>
      <c r="I905" s="183"/>
      <c r="J905" s="183"/>
      <c r="K905" s="183"/>
      <c r="L905" s="183"/>
      <c r="M905" s="183"/>
      <c r="N905" s="183"/>
    </row>
    <row r="906" spans="4:14">
      <c r="D906" s="183"/>
      <c r="E906" s="183"/>
      <c r="F906" s="183"/>
      <c r="G906" s="183"/>
      <c r="H906" s="183"/>
      <c r="I906" s="183"/>
      <c r="J906" s="183"/>
      <c r="K906" s="183"/>
      <c r="L906" s="183"/>
      <c r="M906" s="183"/>
      <c r="N906" s="183"/>
    </row>
    <row r="907" spans="4:14">
      <c r="D907" s="183"/>
      <c r="E907" s="183"/>
      <c r="F907" s="183"/>
      <c r="G907" s="183"/>
      <c r="H907" s="183"/>
      <c r="I907" s="183"/>
      <c r="J907" s="183"/>
      <c r="K907" s="183"/>
      <c r="L907" s="183"/>
      <c r="M907" s="183"/>
      <c r="N907" s="183"/>
    </row>
    <row r="908" spans="4:14">
      <c r="D908" s="183"/>
      <c r="E908" s="183"/>
      <c r="F908" s="183"/>
      <c r="G908" s="183"/>
      <c r="H908" s="183"/>
      <c r="I908" s="183"/>
      <c r="J908" s="183"/>
      <c r="K908" s="183"/>
      <c r="L908" s="183"/>
      <c r="M908" s="183"/>
      <c r="N908" s="183"/>
    </row>
    <row r="909" spans="4:14">
      <c r="D909" s="183"/>
      <c r="E909" s="183"/>
      <c r="F909" s="183"/>
      <c r="G909" s="183"/>
      <c r="H909" s="183"/>
      <c r="I909" s="183"/>
      <c r="J909" s="183"/>
      <c r="K909" s="183"/>
      <c r="L909" s="183"/>
      <c r="M909" s="183"/>
      <c r="N909" s="183"/>
    </row>
    <row r="910" spans="4:14">
      <c r="D910" s="183"/>
      <c r="E910" s="183"/>
      <c r="F910" s="183"/>
      <c r="G910" s="183"/>
      <c r="H910" s="183"/>
      <c r="I910" s="183"/>
      <c r="J910" s="183"/>
      <c r="K910" s="183"/>
      <c r="L910" s="183"/>
      <c r="M910" s="183"/>
      <c r="N910" s="183"/>
    </row>
    <row r="911" spans="4:14">
      <c r="D911" s="183"/>
      <c r="E911" s="183"/>
      <c r="F911" s="183"/>
      <c r="G911" s="183"/>
      <c r="H911" s="183"/>
      <c r="I911" s="183"/>
      <c r="J911" s="183"/>
      <c r="K911" s="183"/>
      <c r="L911" s="183"/>
      <c r="M911" s="183"/>
      <c r="N911" s="183"/>
    </row>
    <row r="912" spans="4:14">
      <c r="D912" s="183"/>
      <c r="E912" s="183"/>
      <c r="F912" s="183"/>
      <c r="G912" s="183"/>
      <c r="H912" s="183"/>
      <c r="I912" s="183"/>
      <c r="J912" s="183"/>
      <c r="K912" s="183"/>
      <c r="L912" s="183"/>
      <c r="M912" s="183"/>
      <c r="N912" s="183"/>
    </row>
    <row r="913" spans="4:14">
      <c r="D913" s="183"/>
      <c r="E913" s="183"/>
      <c r="F913" s="183"/>
      <c r="G913" s="183"/>
      <c r="H913" s="183"/>
      <c r="I913" s="183"/>
      <c r="J913" s="183"/>
      <c r="K913" s="183"/>
      <c r="L913" s="183"/>
      <c r="M913" s="183"/>
      <c r="N913" s="183"/>
    </row>
    <row r="914" spans="4:14">
      <c r="D914" s="183"/>
      <c r="E914" s="183"/>
      <c r="F914" s="183"/>
      <c r="G914" s="183"/>
      <c r="H914" s="183"/>
      <c r="I914" s="183"/>
      <c r="J914" s="183"/>
      <c r="K914" s="183"/>
      <c r="L914" s="183"/>
      <c r="M914" s="183"/>
      <c r="N914" s="183"/>
    </row>
    <row r="915" spans="4:14">
      <c r="D915" s="183"/>
      <c r="E915" s="183"/>
      <c r="F915" s="183"/>
      <c r="G915" s="183"/>
      <c r="H915" s="183"/>
      <c r="I915" s="183"/>
      <c r="J915" s="183"/>
      <c r="K915" s="183"/>
      <c r="L915" s="183"/>
      <c r="M915" s="183"/>
      <c r="N915" s="183"/>
    </row>
    <row r="916" spans="4:14">
      <c r="D916" s="183"/>
      <c r="E916" s="183"/>
      <c r="F916" s="183"/>
      <c r="G916" s="183"/>
      <c r="H916" s="183"/>
      <c r="I916" s="183"/>
      <c r="J916" s="183"/>
      <c r="K916" s="183"/>
      <c r="L916" s="183"/>
      <c r="M916" s="183"/>
      <c r="N916" s="183"/>
    </row>
    <row r="917" spans="4:14">
      <c r="D917" s="183"/>
      <c r="E917" s="183"/>
      <c r="F917" s="183"/>
      <c r="G917" s="183"/>
      <c r="H917" s="183"/>
      <c r="I917" s="183"/>
      <c r="J917" s="183"/>
      <c r="K917" s="183"/>
      <c r="L917" s="183"/>
      <c r="M917" s="183"/>
      <c r="N917" s="183"/>
    </row>
    <row r="918" spans="4:14">
      <c r="D918" s="183"/>
      <c r="E918" s="183"/>
      <c r="F918" s="183"/>
      <c r="G918" s="183"/>
      <c r="H918" s="183"/>
      <c r="I918" s="183"/>
      <c r="J918" s="183"/>
      <c r="K918" s="183"/>
      <c r="L918" s="183"/>
      <c r="M918" s="183"/>
      <c r="N918" s="183"/>
    </row>
    <row r="919" spans="4:14">
      <c r="D919" s="183"/>
      <c r="E919" s="183"/>
      <c r="F919" s="183"/>
      <c r="G919" s="183"/>
      <c r="H919" s="183"/>
      <c r="I919" s="183"/>
      <c r="J919" s="183"/>
      <c r="K919" s="183"/>
      <c r="L919" s="183"/>
      <c r="M919" s="183"/>
      <c r="N919" s="183"/>
    </row>
    <row r="920" spans="4:14">
      <c r="D920" s="183"/>
      <c r="E920" s="183"/>
      <c r="F920" s="183"/>
      <c r="G920" s="183"/>
      <c r="H920" s="183"/>
      <c r="I920" s="183"/>
      <c r="J920" s="183"/>
      <c r="K920" s="183"/>
      <c r="L920" s="183"/>
      <c r="M920" s="183"/>
      <c r="N920" s="183"/>
    </row>
    <row r="921" spans="4:14">
      <c r="D921" s="183"/>
      <c r="E921" s="183"/>
      <c r="F921" s="183"/>
      <c r="G921" s="183"/>
      <c r="H921" s="183"/>
      <c r="I921" s="183"/>
      <c r="J921" s="183"/>
      <c r="K921" s="183"/>
      <c r="L921" s="183"/>
      <c r="M921" s="183"/>
      <c r="N921" s="183"/>
    </row>
    <row r="922" spans="4:14">
      <c r="D922" s="183"/>
      <c r="E922" s="183"/>
      <c r="F922" s="183"/>
      <c r="G922" s="183"/>
      <c r="H922" s="183"/>
      <c r="I922" s="183"/>
      <c r="J922" s="183"/>
      <c r="K922" s="183"/>
      <c r="L922" s="183"/>
      <c r="M922" s="183"/>
      <c r="N922" s="183"/>
    </row>
    <row r="923" spans="4:14">
      <c r="D923" s="183"/>
      <c r="E923" s="183"/>
      <c r="F923" s="183"/>
      <c r="G923" s="183"/>
      <c r="H923" s="183"/>
      <c r="I923" s="183"/>
      <c r="J923" s="183"/>
      <c r="K923" s="183"/>
      <c r="L923" s="183"/>
      <c r="M923" s="183"/>
      <c r="N923" s="183"/>
    </row>
    <row r="924" spans="4:14">
      <c r="D924" s="183"/>
      <c r="E924" s="183"/>
      <c r="F924" s="183"/>
      <c r="G924" s="183"/>
      <c r="H924" s="183"/>
      <c r="I924" s="183"/>
      <c r="J924" s="183"/>
      <c r="K924" s="183"/>
      <c r="L924" s="183"/>
      <c r="M924" s="183"/>
      <c r="N924" s="183"/>
    </row>
    <row r="925" spans="4:14">
      <c r="D925" s="183"/>
      <c r="E925" s="183"/>
      <c r="F925" s="183"/>
      <c r="G925" s="183"/>
      <c r="H925" s="183"/>
      <c r="I925" s="183"/>
      <c r="J925" s="183"/>
      <c r="K925" s="183"/>
      <c r="L925" s="183"/>
      <c r="M925" s="183"/>
      <c r="N925" s="183"/>
    </row>
    <row r="926" spans="4:14">
      <c r="D926" s="183"/>
      <c r="E926" s="183"/>
      <c r="F926" s="183"/>
      <c r="G926" s="183"/>
      <c r="H926" s="183"/>
      <c r="I926" s="183"/>
      <c r="J926" s="183"/>
      <c r="K926" s="183"/>
      <c r="L926" s="183"/>
      <c r="M926" s="183"/>
      <c r="N926" s="183"/>
    </row>
    <row r="927" spans="4:14">
      <c r="D927" s="183"/>
      <c r="E927" s="183"/>
      <c r="F927" s="183"/>
      <c r="G927" s="183"/>
      <c r="H927" s="183"/>
      <c r="I927" s="183"/>
      <c r="J927" s="183"/>
      <c r="K927" s="183"/>
      <c r="L927" s="183"/>
      <c r="M927" s="183"/>
      <c r="N927" s="183"/>
    </row>
    <row r="928" spans="4:14">
      <c r="D928" s="183"/>
      <c r="E928" s="183"/>
      <c r="F928" s="183"/>
      <c r="G928" s="183"/>
      <c r="H928" s="183"/>
      <c r="I928" s="183"/>
      <c r="J928" s="183"/>
      <c r="K928" s="183"/>
      <c r="L928" s="183"/>
      <c r="M928" s="183"/>
      <c r="N928" s="183"/>
    </row>
    <row r="929" spans="4:14">
      <c r="D929" s="183"/>
      <c r="E929" s="183"/>
      <c r="F929" s="183"/>
      <c r="G929" s="183"/>
      <c r="H929" s="183"/>
      <c r="I929" s="183"/>
      <c r="J929" s="183"/>
      <c r="K929" s="183"/>
      <c r="L929" s="183"/>
      <c r="M929" s="183"/>
      <c r="N929" s="183"/>
    </row>
    <row r="930" spans="4:14">
      <c r="D930" s="183"/>
      <c r="E930" s="183"/>
      <c r="F930" s="183"/>
      <c r="G930" s="183"/>
      <c r="H930" s="183"/>
      <c r="I930" s="183"/>
      <c r="J930" s="183"/>
      <c r="K930" s="183"/>
      <c r="L930" s="183"/>
      <c r="M930" s="183"/>
      <c r="N930" s="183"/>
    </row>
    <row r="931" spans="4:14">
      <c r="D931" s="183"/>
      <c r="E931" s="183"/>
      <c r="F931" s="183"/>
      <c r="G931" s="183"/>
      <c r="H931" s="183"/>
      <c r="I931" s="183"/>
      <c r="J931" s="183"/>
      <c r="K931" s="183"/>
      <c r="L931" s="183"/>
      <c r="M931" s="183"/>
      <c r="N931" s="183"/>
    </row>
    <row r="932" spans="4:14">
      <c r="D932" s="183"/>
      <c r="E932" s="183"/>
      <c r="F932" s="183"/>
      <c r="G932" s="183"/>
      <c r="H932" s="183"/>
      <c r="I932" s="183"/>
      <c r="J932" s="183"/>
      <c r="K932" s="183"/>
      <c r="L932" s="183"/>
      <c r="M932" s="183"/>
      <c r="N932" s="183"/>
    </row>
    <row r="933" spans="4:14">
      <c r="D933" s="183"/>
      <c r="E933" s="183"/>
      <c r="F933" s="183"/>
      <c r="G933" s="183"/>
      <c r="H933" s="183"/>
      <c r="I933" s="183"/>
      <c r="J933" s="183"/>
      <c r="K933" s="183"/>
      <c r="L933" s="183"/>
      <c r="M933" s="183"/>
      <c r="N933" s="183"/>
    </row>
    <row r="934" spans="4:14">
      <c r="D934" s="183"/>
      <c r="E934" s="183"/>
      <c r="F934" s="183"/>
      <c r="G934" s="183"/>
      <c r="H934" s="183"/>
      <c r="I934" s="183"/>
      <c r="J934" s="183"/>
      <c r="K934" s="183"/>
      <c r="L934" s="183"/>
      <c r="M934" s="183"/>
      <c r="N934" s="183"/>
    </row>
    <row r="935" spans="4:14">
      <c r="D935" s="183"/>
      <c r="E935" s="183"/>
      <c r="F935" s="183"/>
      <c r="G935" s="183"/>
      <c r="H935" s="183"/>
      <c r="I935" s="183"/>
      <c r="J935" s="183"/>
      <c r="K935" s="183"/>
      <c r="L935" s="183"/>
      <c r="M935" s="183"/>
      <c r="N935" s="183"/>
    </row>
    <row r="936" spans="4:14">
      <c r="D936" s="183"/>
      <c r="E936" s="183"/>
      <c r="F936" s="183"/>
      <c r="G936" s="183"/>
      <c r="H936" s="183"/>
      <c r="I936" s="183"/>
      <c r="J936" s="183"/>
      <c r="K936" s="183"/>
      <c r="L936" s="183"/>
      <c r="M936" s="183"/>
      <c r="N936" s="183"/>
    </row>
    <row r="937" spans="4:14">
      <c r="D937" s="183"/>
      <c r="E937" s="183"/>
      <c r="F937" s="183"/>
      <c r="G937" s="183"/>
      <c r="H937" s="183"/>
      <c r="I937" s="183"/>
      <c r="J937" s="183"/>
      <c r="K937" s="183"/>
      <c r="L937" s="183"/>
      <c r="M937" s="183"/>
      <c r="N937" s="183"/>
    </row>
    <row r="938" spans="4:14">
      <c r="D938" s="183"/>
      <c r="E938" s="183"/>
      <c r="F938" s="183"/>
      <c r="G938" s="183"/>
      <c r="H938" s="183"/>
      <c r="I938" s="183"/>
      <c r="J938" s="183"/>
      <c r="K938" s="183"/>
      <c r="L938" s="183"/>
      <c r="M938" s="183"/>
      <c r="N938" s="183"/>
    </row>
    <row r="939" spans="4:14">
      <c r="D939" s="183"/>
      <c r="E939" s="183"/>
      <c r="F939" s="183"/>
      <c r="G939" s="183"/>
      <c r="H939" s="183"/>
      <c r="I939" s="183"/>
      <c r="J939" s="183"/>
      <c r="K939" s="183"/>
      <c r="L939" s="183"/>
      <c r="M939" s="183"/>
      <c r="N939" s="183"/>
    </row>
    <row r="940" spans="4:14">
      <c r="D940" s="183"/>
      <c r="E940" s="183"/>
      <c r="F940" s="183"/>
      <c r="G940" s="183"/>
      <c r="H940" s="183"/>
      <c r="I940" s="183"/>
      <c r="J940" s="183"/>
      <c r="K940" s="183"/>
      <c r="L940" s="183"/>
      <c r="M940" s="183"/>
      <c r="N940" s="183"/>
    </row>
    <row r="941" spans="4:14">
      <c r="D941" s="183"/>
      <c r="E941" s="183"/>
      <c r="F941" s="183"/>
      <c r="G941" s="183"/>
      <c r="H941" s="183"/>
      <c r="I941" s="183"/>
      <c r="J941" s="183"/>
      <c r="K941" s="183"/>
      <c r="L941" s="183"/>
      <c r="M941" s="183"/>
      <c r="N941" s="183"/>
    </row>
    <row r="942" spans="4:14">
      <c r="D942" s="183"/>
      <c r="E942" s="183"/>
      <c r="F942" s="183"/>
      <c r="G942" s="183"/>
      <c r="H942" s="183"/>
      <c r="I942" s="183"/>
      <c r="J942" s="183"/>
      <c r="K942" s="183"/>
      <c r="L942" s="183"/>
      <c r="M942" s="183"/>
      <c r="N942" s="183"/>
    </row>
    <row r="943" spans="4:14">
      <c r="D943" s="183"/>
      <c r="E943" s="183"/>
      <c r="F943" s="183"/>
      <c r="G943" s="183"/>
      <c r="H943" s="183"/>
      <c r="I943" s="183"/>
      <c r="J943" s="183"/>
      <c r="K943" s="183"/>
      <c r="L943" s="183"/>
      <c r="M943" s="183"/>
      <c r="N943" s="183"/>
    </row>
    <row r="944" spans="4:14">
      <c r="D944" s="183"/>
      <c r="E944" s="183"/>
      <c r="F944" s="183"/>
      <c r="G944" s="183"/>
      <c r="H944" s="183"/>
      <c r="I944" s="183"/>
      <c r="J944" s="183"/>
      <c r="K944" s="183"/>
      <c r="L944" s="183"/>
      <c r="M944" s="183"/>
      <c r="N944" s="183"/>
    </row>
    <row r="945" spans="4:14">
      <c r="D945" s="183"/>
      <c r="E945" s="183"/>
      <c r="F945" s="183"/>
      <c r="G945" s="183"/>
      <c r="H945" s="183"/>
      <c r="I945" s="183"/>
      <c r="J945" s="183"/>
      <c r="K945" s="183"/>
      <c r="L945" s="183"/>
      <c r="M945" s="183"/>
      <c r="N945" s="183"/>
    </row>
    <row r="946" spans="4:14">
      <c r="D946" s="183"/>
      <c r="E946" s="183"/>
      <c r="F946" s="183"/>
      <c r="G946" s="183"/>
      <c r="H946" s="183"/>
      <c r="I946" s="183"/>
      <c r="J946" s="183"/>
      <c r="K946" s="183"/>
      <c r="L946" s="183"/>
      <c r="M946" s="183"/>
      <c r="N946" s="183"/>
    </row>
    <row r="947" spans="4:14">
      <c r="D947" s="183"/>
      <c r="E947" s="183"/>
      <c r="F947" s="183"/>
      <c r="G947" s="183"/>
      <c r="H947" s="183"/>
      <c r="I947" s="183"/>
      <c r="J947" s="183"/>
      <c r="K947" s="183"/>
      <c r="L947" s="183"/>
      <c r="M947" s="183"/>
      <c r="N947" s="183"/>
    </row>
    <row r="948" spans="4:14">
      <c r="D948" s="183"/>
      <c r="E948" s="183"/>
      <c r="F948" s="183"/>
      <c r="G948" s="183"/>
      <c r="H948" s="183"/>
      <c r="I948" s="183"/>
      <c r="J948" s="183"/>
      <c r="K948" s="183"/>
      <c r="L948" s="183"/>
      <c r="M948" s="183"/>
      <c r="N948" s="183"/>
    </row>
    <row r="949" spans="4:14">
      <c r="D949" s="183"/>
      <c r="E949" s="183"/>
      <c r="F949" s="183"/>
      <c r="G949" s="183"/>
      <c r="H949" s="183"/>
      <c r="I949" s="183"/>
      <c r="J949" s="183"/>
      <c r="K949" s="183"/>
      <c r="L949" s="183"/>
      <c r="M949" s="183"/>
      <c r="N949" s="183"/>
    </row>
    <row r="950" spans="4:14">
      <c r="D950" s="183"/>
      <c r="E950" s="183"/>
      <c r="F950" s="183"/>
      <c r="G950" s="183"/>
      <c r="H950" s="183"/>
      <c r="I950" s="183"/>
      <c r="J950" s="183"/>
      <c r="K950" s="183"/>
      <c r="L950" s="183"/>
      <c r="M950" s="183"/>
      <c r="N950" s="183"/>
    </row>
    <row r="951" spans="4:14">
      <c r="D951" s="183"/>
      <c r="E951" s="183"/>
      <c r="F951" s="183"/>
      <c r="G951" s="183"/>
      <c r="H951" s="183"/>
      <c r="I951" s="183"/>
      <c r="J951" s="183"/>
      <c r="K951" s="183"/>
      <c r="L951" s="183"/>
      <c r="M951" s="183"/>
      <c r="N951" s="183"/>
    </row>
    <row r="952" spans="4:14">
      <c r="D952" s="183"/>
      <c r="E952" s="183"/>
      <c r="F952" s="183"/>
      <c r="G952" s="183"/>
      <c r="H952" s="183"/>
      <c r="I952" s="183"/>
      <c r="J952" s="183"/>
      <c r="K952" s="183"/>
      <c r="L952" s="183"/>
      <c r="M952" s="183"/>
      <c r="N952" s="183"/>
    </row>
    <row r="953" spans="4:14">
      <c r="D953" s="183"/>
      <c r="E953" s="183"/>
      <c r="F953" s="183"/>
      <c r="G953" s="183"/>
      <c r="H953" s="183"/>
      <c r="I953" s="183"/>
      <c r="J953" s="183"/>
      <c r="K953" s="183"/>
      <c r="L953" s="183"/>
      <c r="M953" s="183"/>
      <c r="N953" s="183"/>
    </row>
    <row r="954" spans="4:14">
      <c r="D954" s="183"/>
      <c r="E954" s="183"/>
      <c r="F954" s="183"/>
      <c r="G954" s="183"/>
      <c r="H954" s="183"/>
      <c r="I954" s="183"/>
      <c r="J954" s="183"/>
      <c r="K954" s="183"/>
      <c r="L954" s="183"/>
      <c r="M954" s="183"/>
      <c r="N954" s="183"/>
    </row>
    <row r="955" spans="4:14">
      <c r="D955" s="183"/>
      <c r="E955" s="183"/>
      <c r="F955" s="183"/>
      <c r="G955" s="183"/>
      <c r="H955" s="183"/>
      <c r="I955" s="183"/>
      <c r="J955" s="183"/>
      <c r="K955" s="183"/>
      <c r="L955" s="183"/>
      <c r="M955" s="183"/>
      <c r="N955" s="183"/>
    </row>
    <row r="956" spans="4:14">
      <c r="D956" s="183"/>
      <c r="E956" s="183"/>
      <c r="F956" s="183"/>
      <c r="G956" s="183"/>
      <c r="H956" s="183"/>
      <c r="I956" s="183"/>
      <c r="J956" s="183"/>
      <c r="K956" s="183"/>
      <c r="L956" s="183"/>
      <c r="M956" s="183"/>
      <c r="N956" s="183"/>
    </row>
    <row r="957" spans="4:14">
      <c r="D957" s="183"/>
      <c r="E957" s="183"/>
      <c r="F957" s="183"/>
      <c r="G957" s="183"/>
      <c r="H957" s="183"/>
      <c r="I957" s="183"/>
      <c r="J957" s="183"/>
      <c r="K957" s="183"/>
      <c r="L957" s="183"/>
      <c r="M957" s="183"/>
      <c r="N957" s="183"/>
    </row>
    <row r="958" spans="4:14">
      <c r="D958" s="183"/>
      <c r="E958" s="183"/>
      <c r="F958" s="183"/>
      <c r="G958" s="183"/>
      <c r="H958" s="183"/>
      <c r="I958" s="183"/>
      <c r="J958" s="183"/>
      <c r="K958" s="183"/>
      <c r="L958" s="183"/>
      <c r="M958" s="183"/>
      <c r="N958" s="183"/>
    </row>
    <row r="959" spans="4:14">
      <c r="D959" s="183"/>
      <c r="E959" s="183"/>
      <c r="F959" s="183"/>
      <c r="G959" s="183"/>
      <c r="H959" s="183"/>
      <c r="I959" s="183"/>
      <c r="J959" s="183"/>
      <c r="K959" s="183"/>
      <c r="L959" s="183"/>
      <c r="M959" s="183"/>
      <c r="N959" s="183"/>
    </row>
    <row r="960" spans="4:14">
      <c r="D960" s="183"/>
      <c r="E960" s="183"/>
      <c r="F960" s="183"/>
      <c r="G960" s="183"/>
      <c r="H960" s="183"/>
      <c r="I960" s="183"/>
      <c r="J960" s="183"/>
      <c r="K960" s="183"/>
      <c r="L960" s="183"/>
      <c r="M960" s="183"/>
      <c r="N960" s="183"/>
    </row>
    <row r="961" spans="4:14">
      <c r="D961" s="183"/>
      <c r="E961" s="183"/>
      <c r="F961" s="183"/>
      <c r="G961" s="183"/>
      <c r="H961" s="183"/>
      <c r="I961" s="183"/>
      <c r="J961" s="183"/>
      <c r="K961" s="183"/>
      <c r="L961" s="183"/>
      <c r="M961" s="183"/>
      <c r="N961" s="183"/>
    </row>
    <row r="962" spans="4:14">
      <c r="D962" s="183"/>
      <c r="E962" s="183"/>
      <c r="F962" s="183"/>
      <c r="G962" s="183"/>
      <c r="H962" s="183"/>
      <c r="I962" s="183"/>
      <c r="J962" s="183"/>
      <c r="K962" s="183"/>
      <c r="L962" s="183"/>
      <c r="M962" s="183"/>
      <c r="N962" s="183"/>
    </row>
    <row r="963" spans="4:14">
      <c r="D963" s="183"/>
      <c r="E963" s="183"/>
      <c r="F963" s="183"/>
      <c r="G963" s="183"/>
      <c r="H963" s="183"/>
      <c r="I963" s="183"/>
      <c r="J963" s="183"/>
      <c r="K963" s="183"/>
      <c r="L963" s="183"/>
      <c r="M963" s="183"/>
      <c r="N963" s="183"/>
    </row>
    <row r="964" spans="4:14">
      <c r="D964" s="183"/>
      <c r="E964" s="183"/>
      <c r="F964" s="183"/>
      <c r="G964" s="183"/>
      <c r="H964" s="183"/>
      <c r="I964" s="183"/>
      <c r="J964" s="183"/>
      <c r="K964" s="183"/>
      <c r="L964" s="183"/>
      <c r="M964" s="183"/>
      <c r="N964" s="183"/>
    </row>
    <row r="965" spans="4:14">
      <c r="D965" s="183"/>
      <c r="E965" s="183"/>
      <c r="F965" s="183"/>
      <c r="G965" s="183"/>
      <c r="H965" s="183"/>
      <c r="I965" s="183"/>
      <c r="J965" s="183"/>
      <c r="K965" s="183"/>
      <c r="L965" s="183"/>
      <c r="M965" s="183"/>
      <c r="N965" s="183"/>
    </row>
    <row r="966" spans="4:14">
      <c r="D966" s="183"/>
      <c r="E966" s="183"/>
      <c r="F966" s="183"/>
      <c r="G966" s="183"/>
      <c r="H966" s="183"/>
      <c r="I966" s="183"/>
      <c r="J966" s="183"/>
      <c r="K966" s="183"/>
      <c r="L966" s="183"/>
      <c r="M966" s="183"/>
      <c r="N966" s="183"/>
    </row>
    <row r="967" spans="4:14">
      <c r="D967" s="183"/>
      <c r="E967" s="183"/>
      <c r="F967" s="183"/>
      <c r="G967" s="183"/>
      <c r="H967" s="183"/>
      <c r="I967" s="183"/>
      <c r="J967" s="183"/>
      <c r="K967" s="183"/>
      <c r="L967" s="183"/>
      <c r="M967" s="183"/>
      <c r="N967" s="183"/>
    </row>
    <row r="968" spans="4:14">
      <c r="D968" s="183"/>
      <c r="E968" s="183"/>
      <c r="F968" s="183"/>
      <c r="G968" s="183"/>
      <c r="H968" s="183"/>
      <c r="I968" s="183"/>
      <c r="J968" s="183"/>
      <c r="K968" s="183"/>
      <c r="L968" s="183"/>
      <c r="M968" s="183"/>
      <c r="N968" s="183"/>
    </row>
    <row r="969" spans="4:14">
      <c r="D969" s="183"/>
      <c r="E969" s="183"/>
      <c r="F969" s="183"/>
      <c r="G969" s="183"/>
      <c r="H969" s="183"/>
      <c r="I969" s="183"/>
      <c r="J969" s="183"/>
      <c r="K969" s="183"/>
      <c r="L969" s="183"/>
      <c r="M969" s="183"/>
      <c r="N969" s="183"/>
    </row>
    <row r="970" spans="4:14">
      <c r="D970" s="183"/>
      <c r="E970" s="183"/>
      <c r="F970" s="183"/>
      <c r="G970" s="183"/>
      <c r="H970" s="183"/>
      <c r="I970" s="183"/>
      <c r="J970" s="183"/>
      <c r="K970" s="183"/>
      <c r="L970" s="183"/>
      <c r="M970" s="183"/>
      <c r="N970" s="183"/>
    </row>
    <row r="971" spans="4:14">
      <c r="D971" s="183"/>
      <c r="E971" s="183"/>
      <c r="F971" s="183"/>
      <c r="G971" s="183"/>
      <c r="H971" s="183"/>
      <c r="I971" s="183"/>
      <c r="J971" s="183"/>
      <c r="K971" s="183"/>
      <c r="L971" s="183"/>
      <c r="M971" s="183"/>
      <c r="N971" s="183"/>
    </row>
    <row r="972" spans="4:14">
      <c r="D972" s="183"/>
      <c r="E972" s="183"/>
      <c r="F972" s="183"/>
      <c r="G972" s="183"/>
      <c r="H972" s="183"/>
      <c r="I972" s="183"/>
      <c r="J972" s="183"/>
      <c r="K972" s="183"/>
      <c r="L972" s="183"/>
      <c r="M972" s="183"/>
      <c r="N972" s="183"/>
    </row>
    <row r="973" spans="4:14">
      <c r="D973" s="183"/>
      <c r="E973" s="183"/>
      <c r="F973" s="183"/>
      <c r="G973" s="183"/>
      <c r="H973" s="183"/>
      <c r="I973" s="183"/>
      <c r="J973" s="183"/>
      <c r="K973" s="183"/>
      <c r="L973" s="183"/>
      <c r="M973" s="183"/>
      <c r="N973" s="183"/>
    </row>
    <row r="974" spans="4:14">
      <c r="D974" s="183"/>
      <c r="E974" s="183"/>
      <c r="F974" s="183"/>
      <c r="G974" s="183"/>
      <c r="H974" s="183"/>
      <c r="I974" s="183"/>
      <c r="J974" s="183"/>
      <c r="K974" s="183"/>
      <c r="L974" s="183"/>
      <c r="M974" s="183"/>
      <c r="N974" s="183"/>
    </row>
    <row r="975" spans="4:14">
      <c r="D975" s="183"/>
      <c r="E975" s="183"/>
      <c r="F975" s="183"/>
      <c r="G975" s="183"/>
      <c r="H975" s="183"/>
      <c r="I975" s="183"/>
      <c r="J975" s="183"/>
      <c r="K975" s="183"/>
      <c r="L975" s="183"/>
      <c r="M975" s="183"/>
      <c r="N975" s="183"/>
    </row>
    <row r="976" spans="4:14">
      <c r="D976" s="183"/>
      <c r="E976" s="183"/>
      <c r="F976" s="183"/>
      <c r="G976" s="183"/>
      <c r="H976" s="183"/>
      <c r="I976" s="183"/>
      <c r="J976" s="183"/>
      <c r="K976" s="183"/>
      <c r="L976" s="183"/>
      <c r="M976" s="183"/>
      <c r="N976" s="183"/>
    </row>
    <row r="977" spans="4:14">
      <c r="D977" s="183"/>
      <c r="E977" s="183"/>
      <c r="F977" s="183"/>
      <c r="G977" s="183"/>
      <c r="H977" s="183"/>
      <c r="I977" s="183"/>
      <c r="J977" s="183"/>
      <c r="K977" s="183"/>
      <c r="L977" s="183"/>
      <c r="M977" s="183"/>
      <c r="N977" s="183"/>
    </row>
    <row r="978" spans="4:14">
      <c r="D978" s="183"/>
      <c r="E978" s="183"/>
      <c r="F978" s="183"/>
      <c r="G978" s="183"/>
      <c r="H978" s="183"/>
      <c r="I978" s="183"/>
      <c r="J978" s="183"/>
      <c r="K978" s="183"/>
      <c r="L978" s="183"/>
      <c r="M978" s="183"/>
      <c r="N978" s="183"/>
    </row>
    <row r="979" spans="4:14">
      <c r="D979" s="183"/>
      <c r="E979" s="183"/>
      <c r="F979" s="183"/>
      <c r="G979" s="183"/>
      <c r="H979" s="183"/>
      <c r="I979" s="183"/>
      <c r="J979" s="183"/>
      <c r="K979" s="183"/>
      <c r="L979" s="183"/>
      <c r="M979" s="183"/>
      <c r="N979" s="183"/>
    </row>
    <row r="980" spans="4:14">
      <c r="D980" s="183"/>
      <c r="E980" s="183"/>
      <c r="F980" s="183"/>
      <c r="G980" s="183"/>
      <c r="H980" s="183"/>
      <c r="I980" s="183"/>
      <c r="J980" s="183"/>
      <c r="K980" s="183"/>
      <c r="L980" s="183"/>
      <c r="M980" s="183"/>
      <c r="N980" s="183"/>
    </row>
    <row r="981" spans="4:14">
      <c r="D981" s="183"/>
      <c r="E981" s="183"/>
      <c r="F981" s="183"/>
      <c r="G981" s="183"/>
      <c r="H981" s="183"/>
      <c r="I981" s="183"/>
      <c r="J981" s="183"/>
      <c r="K981" s="183"/>
      <c r="L981" s="183"/>
      <c r="M981" s="183"/>
      <c r="N981" s="183"/>
    </row>
    <row r="982" spans="4:14">
      <c r="D982" s="183"/>
      <c r="E982" s="183"/>
      <c r="F982" s="183"/>
      <c r="G982" s="183"/>
      <c r="H982" s="183"/>
      <c r="I982" s="183"/>
      <c r="J982" s="183"/>
      <c r="K982" s="183"/>
      <c r="L982" s="183"/>
      <c r="M982" s="183"/>
      <c r="N982" s="183"/>
    </row>
    <row r="983" spans="4:14">
      <c r="D983" s="183"/>
      <c r="E983" s="183"/>
      <c r="F983" s="183"/>
      <c r="G983" s="183"/>
      <c r="H983" s="183"/>
      <c r="I983" s="183"/>
      <c r="J983" s="183"/>
      <c r="K983" s="183"/>
      <c r="L983" s="183"/>
      <c r="M983" s="183"/>
      <c r="N983" s="183"/>
    </row>
    <row r="984" spans="4:14">
      <c r="D984" s="183"/>
      <c r="E984" s="183"/>
      <c r="F984" s="183"/>
      <c r="G984" s="183"/>
      <c r="H984" s="183"/>
      <c r="I984" s="183"/>
      <c r="J984" s="183"/>
      <c r="K984" s="183"/>
      <c r="L984" s="183"/>
      <c r="M984" s="183"/>
      <c r="N984" s="183"/>
    </row>
    <row r="985" spans="4:14">
      <c r="D985" s="183"/>
      <c r="E985" s="183"/>
      <c r="F985" s="183"/>
      <c r="G985" s="183"/>
      <c r="H985" s="183"/>
      <c r="I985" s="183"/>
      <c r="J985" s="183"/>
      <c r="K985" s="183"/>
      <c r="L985" s="183"/>
      <c r="M985" s="183"/>
      <c r="N985" s="183"/>
    </row>
    <row r="986" spans="4:14">
      <c r="D986" s="183"/>
      <c r="E986" s="183"/>
      <c r="F986" s="183"/>
      <c r="G986" s="183"/>
      <c r="H986" s="183"/>
      <c r="I986" s="183"/>
      <c r="J986" s="183"/>
      <c r="K986" s="183"/>
      <c r="L986" s="183"/>
      <c r="M986" s="183"/>
      <c r="N986" s="183"/>
    </row>
    <row r="987" spans="4:14">
      <c r="D987" s="183"/>
      <c r="E987" s="183"/>
      <c r="F987" s="183"/>
      <c r="G987" s="183"/>
      <c r="H987" s="183"/>
      <c r="I987" s="183"/>
      <c r="J987" s="183"/>
      <c r="K987" s="183"/>
      <c r="L987" s="183"/>
      <c r="M987" s="183"/>
      <c r="N987" s="183"/>
    </row>
    <row r="988" spans="4:14">
      <c r="D988" s="183"/>
      <c r="E988" s="183"/>
      <c r="F988" s="183"/>
      <c r="G988" s="183"/>
      <c r="H988" s="183"/>
      <c r="I988" s="183"/>
      <c r="J988" s="183"/>
      <c r="K988" s="183"/>
      <c r="L988" s="183"/>
      <c r="M988" s="183"/>
      <c r="N988" s="183"/>
    </row>
    <row r="989" spans="4:14">
      <c r="D989" s="183"/>
      <c r="E989" s="183"/>
      <c r="F989" s="183"/>
      <c r="G989" s="183"/>
      <c r="H989" s="183"/>
      <c r="I989" s="183"/>
      <c r="J989" s="183"/>
      <c r="K989" s="183"/>
      <c r="L989" s="183"/>
      <c r="M989" s="183"/>
      <c r="N989" s="183"/>
    </row>
    <row r="990" spans="4:14">
      <c r="D990" s="183"/>
      <c r="E990" s="183"/>
      <c r="F990" s="183"/>
      <c r="G990" s="183"/>
      <c r="H990" s="183"/>
      <c r="I990" s="183"/>
      <c r="J990" s="183"/>
      <c r="K990" s="183"/>
      <c r="L990" s="183"/>
      <c r="M990" s="183"/>
      <c r="N990" s="183"/>
    </row>
    <row r="991" spans="4:14">
      <c r="D991" s="183"/>
      <c r="E991" s="183"/>
      <c r="F991" s="183"/>
      <c r="G991" s="183"/>
      <c r="H991" s="183"/>
      <c r="I991" s="183"/>
      <c r="J991" s="183"/>
      <c r="K991" s="183"/>
      <c r="L991" s="183"/>
      <c r="M991" s="183"/>
      <c r="N991" s="183"/>
    </row>
    <row r="992" spans="4:14">
      <c r="D992" s="183"/>
      <c r="E992" s="183"/>
      <c r="F992" s="183"/>
      <c r="G992" s="183"/>
      <c r="H992" s="183"/>
      <c r="I992" s="183"/>
      <c r="J992" s="183"/>
      <c r="K992" s="183"/>
      <c r="L992" s="183"/>
      <c r="M992" s="183"/>
      <c r="N992" s="183"/>
    </row>
    <row r="993" spans="4:14">
      <c r="D993" s="183"/>
      <c r="E993" s="183"/>
      <c r="F993" s="183"/>
      <c r="G993" s="183"/>
      <c r="H993" s="183"/>
      <c r="I993" s="183"/>
      <c r="J993" s="183"/>
      <c r="K993" s="183"/>
      <c r="L993" s="183"/>
      <c r="M993" s="183"/>
      <c r="N993" s="183"/>
    </row>
    <row r="994" spans="4:14">
      <c r="D994" s="183"/>
      <c r="E994" s="183"/>
      <c r="F994" s="183"/>
      <c r="G994" s="183"/>
      <c r="H994" s="183"/>
      <c r="I994" s="183"/>
      <c r="J994" s="183"/>
      <c r="K994" s="183"/>
      <c r="L994" s="183"/>
      <c r="M994" s="183"/>
      <c r="N994" s="183"/>
    </row>
    <row r="995" spans="4:14">
      <c r="D995" s="183"/>
      <c r="E995" s="183"/>
      <c r="F995" s="183"/>
      <c r="G995" s="183"/>
      <c r="H995" s="183"/>
      <c r="I995" s="183"/>
      <c r="J995" s="183"/>
      <c r="K995" s="183"/>
      <c r="L995" s="183"/>
      <c r="M995" s="183"/>
      <c r="N995" s="183"/>
    </row>
    <row r="996" spans="4:14">
      <c r="D996" s="183"/>
      <c r="E996" s="183"/>
      <c r="F996" s="183"/>
      <c r="G996" s="183"/>
      <c r="H996" s="183"/>
      <c r="I996" s="183"/>
      <c r="J996" s="183"/>
      <c r="K996" s="183"/>
      <c r="L996" s="183"/>
      <c r="M996" s="183"/>
      <c r="N996" s="183"/>
    </row>
    <row r="997" spans="4:14">
      <c r="D997" s="183"/>
      <c r="E997" s="183"/>
      <c r="F997" s="183"/>
      <c r="G997" s="183"/>
      <c r="H997" s="183"/>
      <c r="I997" s="183"/>
      <c r="J997" s="183"/>
      <c r="K997" s="183"/>
      <c r="L997" s="183"/>
      <c r="M997" s="183"/>
      <c r="N997" s="183"/>
    </row>
    <row r="998" spans="4:14">
      <c r="D998" s="183"/>
      <c r="E998" s="183"/>
      <c r="F998" s="183"/>
      <c r="G998" s="183"/>
      <c r="H998" s="183"/>
      <c r="I998" s="183"/>
      <c r="J998" s="183"/>
      <c r="K998" s="183"/>
      <c r="L998" s="183"/>
      <c r="M998" s="183"/>
      <c r="N998" s="183"/>
    </row>
    <row r="999" spans="4:14">
      <c r="D999" s="183"/>
      <c r="E999" s="183"/>
      <c r="F999" s="183"/>
      <c r="G999" s="183"/>
      <c r="H999" s="183"/>
      <c r="I999" s="183"/>
      <c r="J999" s="183"/>
      <c r="K999" s="183"/>
      <c r="L999" s="183"/>
      <c r="M999" s="183"/>
      <c r="N999" s="183"/>
    </row>
    <row r="1000" spans="4:14">
      <c r="D1000" s="183"/>
      <c r="E1000" s="183"/>
      <c r="F1000" s="183"/>
      <c r="G1000" s="183"/>
      <c r="H1000" s="183"/>
      <c r="I1000" s="183"/>
      <c r="J1000" s="183"/>
      <c r="K1000" s="183"/>
      <c r="L1000" s="183"/>
      <c r="M1000" s="183"/>
      <c r="N1000" s="183"/>
    </row>
    <row r="1001" spans="4:14">
      <c r="D1001" s="183"/>
      <c r="E1001" s="183"/>
      <c r="F1001" s="183"/>
      <c r="G1001" s="183"/>
      <c r="H1001" s="183"/>
      <c r="I1001" s="183"/>
      <c r="J1001" s="183"/>
      <c r="K1001" s="183"/>
      <c r="L1001" s="183"/>
      <c r="M1001" s="183"/>
      <c r="N1001" s="183"/>
    </row>
    <row r="1002" spans="4:14">
      <c r="D1002" s="183"/>
      <c r="E1002" s="183"/>
      <c r="F1002" s="183"/>
      <c r="G1002" s="183"/>
      <c r="H1002" s="183"/>
      <c r="I1002" s="183"/>
      <c r="J1002" s="183"/>
      <c r="K1002" s="183"/>
      <c r="L1002" s="183"/>
      <c r="M1002" s="183"/>
      <c r="N1002" s="183"/>
    </row>
    <row r="1003" spans="4:14">
      <c r="D1003" s="183"/>
      <c r="E1003" s="183"/>
      <c r="F1003" s="183"/>
      <c r="G1003" s="183"/>
      <c r="H1003" s="183"/>
      <c r="I1003" s="183"/>
      <c r="J1003" s="183"/>
      <c r="K1003" s="183"/>
      <c r="L1003" s="183"/>
      <c r="M1003" s="183"/>
      <c r="N1003" s="183"/>
    </row>
    <row r="1004" spans="4:14">
      <c r="D1004" s="183"/>
      <c r="E1004" s="183"/>
      <c r="F1004" s="183"/>
      <c r="G1004" s="183"/>
      <c r="H1004" s="183"/>
      <c r="I1004" s="183"/>
      <c r="J1004" s="183"/>
      <c r="K1004" s="183"/>
      <c r="L1004" s="183"/>
      <c r="M1004" s="183"/>
      <c r="N1004" s="183"/>
    </row>
    <row r="1005" spans="4:14">
      <c r="D1005" s="183"/>
      <c r="E1005" s="183"/>
      <c r="F1005" s="183"/>
      <c r="G1005" s="183"/>
      <c r="H1005" s="183"/>
      <c r="I1005" s="183"/>
      <c r="J1005" s="183"/>
      <c r="K1005" s="183"/>
      <c r="L1005" s="183"/>
      <c r="M1005" s="183"/>
      <c r="N1005" s="183"/>
    </row>
    <row r="1006" spans="4:14">
      <c r="D1006" s="183"/>
      <c r="E1006" s="183"/>
      <c r="F1006" s="183"/>
      <c r="G1006" s="183"/>
      <c r="H1006" s="183"/>
      <c r="I1006" s="183"/>
      <c r="J1006" s="183"/>
      <c r="K1006" s="183"/>
      <c r="L1006" s="183"/>
      <c r="M1006" s="183"/>
      <c r="N1006" s="183"/>
    </row>
    <row r="1007" spans="4:14">
      <c r="D1007" s="183"/>
      <c r="E1007" s="183"/>
      <c r="F1007" s="183"/>
      <c r="G1007" s="183"/>
      <c r="H1007" s="183"/>
      <c r="I1007" s="183"/>
      <c r="J1007" s="183"/>
      <c r="K1007" s="183"/>
      <c r="L1007" s="183"/>
      <c r="M1007" s="183"/>
      <c r="N1007" s="183"/>
    </row>
    <row r="1008" spans="4:14">
      <c r="D1008" s="183"/>
      <c r="E1008" s="183"/>
      <c r="F1008" s="183"/>
      <c r="G1008" s="183"/>
      <c r="H1008" s="183"/>
      <c r="I1008" s="183"/>
      <c r="J1008" s="183"/>
      <c r="K1008" s="183"/>
      <c r="L1008" s="183"/>
      <c r="M1008" s="183"/>
      <c r="N1008" s="183"/>
    </row>
    <row r="1009" spans="4:14">
      <c r="D1009" s="183"/>
      <c r="E1009" s="183"/>
      <c r="F1009" s="183"/>
      <c r="G1009" s="183"/>
      <c r="H1009" s="183"/>
      <c r="I1009" s="183"/>
      <c r="J1009" s="183"/>
      <c r="K1009" s="183"/>
      <c r="L1009" s="183"/>
      <c r="M1009" s="183"/>
      <c r="N1009" s="183"/>
    </row>
    <row r="1010" spans="4:14">
      <c r="D1010" s="183"/>
      <c r="E1010" s="183"/>
      <c r="F1010" s="183"/>
      <c r="G1010" s="183"/>
      <c r="H1010" s="183"/>
      <c r="I1010" s="183"/>
      <c r="J1010" s="183"/>
      <c r="K1010" s="183"/>
      <c r="L1010" s="183"/>
      <c r="M1010" s="183"/>
      <c r="N1010" s="183"/>
    </row>
    <row r="1011" spans="4:14">
      <c r="D1011" s="183"/>
      <c r="E1011" s="183"/>
      <c r="F1011" s="183"/>
      <c r="G1011" s="183"/>
      <c r="H1011" s="183"/>
      <c r="I1011" s="183"/>
      <c r="J1011" s="183"/>
      <c r="K1011" s="183"/>
      <c r="L1011" s="183"/>
      <c r="M1011" s="183"/>
      <c r="N1011" s="183"/>
    </row>
    <row r="1012" spans="4:14">
      <c r="D1012" s="183"/>
      <c r="E1012" s="183"/>
      <c r="F1012" s="183"/>
      <c r="G1012" s="183"/>
      <c r="H1012" s="183"/>
      <c r="I1012" s="183"/>
      <c r="J1012" s="183"/>
      <c r="K1012" s="183"/>
      <c r="L1012" s="183"/>
      <c r="M1012" s="183"/>
      <c r="N1012" s="183"/>
    </row>
    <row r="1013" spans="4:14">
      <c r="D1013" s="183"/>
      <c r="E1013" s="183"/>
      <c r="F1013" s="183"/>
      <c r="G1013" s="183"/>
      <c r="H1013" s="183"/>
      <c r="I1013" s="183"/>
      <c r="J1013" s="183"/>
      <c r="K1013" s="183"/>
      <c r="L1013" s="183"/>
      <c r="M1013" s="183"/>
      <c r="N1013" s="183"/>
    </row>
    <row r="1014" spans="4:14">
      <c r="D1014" s="183"/>
      <c r="E1014" s="183"/>
      <c r="F1014" s="183"/>
      <c r="G1014" s="183"/>
      <c r="H1014" s="183"/>
      <c r="I1014" s="183"/>
      <c r="J1014" s="183"/>
      <c r="K1014" s="183"/>
      <c r="L1014" s="183"/>
      <c r="M1014" s="183"/>
      <c r="N1014" s="183"/>
    </row>
    <row r="1015" spans="4:14">
      <c r="D1015" s="183"/>
      <c r="E1015" s="183"/>
      <c r="F1015" s="183"/>
      <c r="G1015" s="183"/>
      <c r="H1015" s="183"/>
      <c r="I1015" s="183"/>
      <c r="J1015" s="183"/>
      <c r="K1015" s="183"/>
      <c r="L1015" s="183"/>
      <c r="M1015" s="183"/>
      <c r="N1015" s="183"/>
    </row>
    <row r="1016" spans="4:14">
      <c r="D1016" s="183"/>
      <c r="E1016" s="183"/>
      <c r="F1016" s="183"/>
      <c r="G1016" s="183"/>
      <c r="H1016" s="183"/>
      <c r="I1016" s="183"/>
      <c r="J1016" s="183"/>
      <c r="K1016" s="183"/>
      <c r="L1016" s="183"/>
      <c r="M1016" s="183"/>
      <c r="N1016" s="183"/>
    </row>
    <row r="1017" spans="4:14">
      <c r="D1017" s="183"/>
      <c r="E1017" s="183"/>
      <c r="F1017" s="183"/>
      <c r="G1017" s="183"/>
      <c r="H1017" s="183"/>
      <c r="I1017" s="183"/>
      <c r="J1017" s="183"/>
      <c r="K1017" s="183"/>
      <c r="L1017" s="183"/>
      <c r="M1017" s="183"/>
      <c r="N1017" s="183"/>
    </row>
    <row r="1018" spans="4:14">
      <c r="D1018" s="183"/>
      <c r="E1018" s="183"/>
      <c r="F1018" s="183"/>
      <c r="G1018" s="183"/>
      <c r="H1018" s="183"/>
      <c r="I1018" s="183"/>
      <c r="J1018" s="183"/>
      <c r="K1018" s="183"/>
      <c r="L1018" s="183"/>
      <c r="M1018" s="183"/>
      <c r="N1018" s="183"/>
    </row>
    <row r="1019" spans="4:14">
      <c r="D1019" s="183"/>
      <c r="E1019" s="183"/>
      <c r="F1019" s="183"/>
      <c r="G1019" s="183"/>
      <c r="H1019" s="183"/>
      <c r="I1019" s="183"/>
      <c r="J1019" s="183"/>
      <c r="K1019" s="183"/>
      <c r="L1019" s="183"/>
      <c r="M1019" s="183"/>
      <c r="N1019" s="183"/>
    </row>
    <row r="1020" spans="4:14">
      <c r="D1020" s="183"/>
      <c r="E1020" s="183"/>
      <c r="F1020" s="183"/>
      <c r="G1020" s="183"/>
      <c r="H1020" s="183"/>
      <c r="I1020" s="183"/>
      <c r="J1020" s="183"/>
      <c r="K1020" s="183"/>
      <c r="L1020" s="183"/>
      <c r="M1020" s="183"/>
      <c r="N1020" s="183"/>
    </row>
    <row r="1021" spans="4:14">
      <c r="D1021" s="183"/>
      <c r="E1021" s="183"/>
      <c r="F1021" s="183"/>
      <c r="G1021" s="183"/>
      <c r="H1021" s="183"/>
      <c r="I1021" s="183"/>
      <c r="J1021" s="183"/>
      <c r="K1021" s="183"/>
      <c r="L1021" s="183"/>
      <c r="M1021" s="183"/>
      <c r="N1021" s="183"/>
    </row>
    <row r="1022" spans="4:14">
      <c r="D1022" s="183"/>
      <c r="E1022" s="183"/>
      <c r="F1022" s="183"/>
      <c r="G1022" s="183"/>
      <c r="H1022" s="183"/>
      <c r="I1022" s="183"/>
      <c r="J1022" s="183"/>
      <c r="K1022" s="183"/>
      <c r="L1022" s="183"/>
      <c r="M1022" s="183"/>
      <c r="N1022" s="183"/>
    </row>
    <row r="1023" spans="4:14">
      <c r="D1023" s="183"/>
      <c r="E1023" s="183"/>
      <c r="F1023" s="183"/>
      <c r="G1023" s="183"/>
      <c r="H1023" s="183"/>
      <c r="I1023" s="183"/>
      <c r="J1023" s="183"/>
      <c r="K1023" s="183"/>
      <c r="L1023" s="183"/>
      <c r="M1023" s="183"/>
      <c r="N1023" s="183"/>
    </row>
    <row r="1024" spans="4:14">
      <c r="D1024" s="183"/>
      <c r="E1024" s="183"/>
      <c r="F1024" s="183"/>
      <c r="G1024" s="183"/>
      <c r="H1024" s="183"/>
      <c r="I1024" s="183"/>
      <c r="J1024" s="183"/>
      <c r="K1024" s="183"/>
      <c r="L1024" s="183"/>
      <c r="M1024" s="183"/>
      <c r="N1024" s="183"/>
    </row>
    <row r="1025" spans="4:14">
      <c r="D1025" s="183"/>
      <c r="E1025" s="183"/>
      <c r="F1025" s="183"/>
      <c r="G1025" s="183"/>
      <c r="H1025" s="183"/>
      <c r="I1025" s="183"/>
      <c r="J1025" s="183"/>
      <c r="K1025" s="183"/>
      <c r="L1025" s="183"/>
      <c r="M1025" s="183"/>
      <c r="N1025" s="183"/>
    </row>
    <row r="1026" spans="4:14">
      <c r="D1026" s="183"/>
      <c r="E1026" s="183"/>
      <c r="F1026" s="183"/>
      <c r="G1026" s="183"/>
      <c r="H1026" s="183"/>
      <c r="I1026" s="183"/>
      <c r="J1026" s="183"/>
      <c r="K1026" s="183"/>
      <c r="L1026" s="183"/>
      <c r="M1026" s="183"/>
      <c r="N1026" s="183"/>
    </row>
    <row r="1027" spans="4:14">
      <c r="D1027" s="183"/>
      <c r="E1027" s="183"/>
      <c r="F1027" s="183"/>
      <c r="G1027" s="183"/>
      <c r="H1027" s="183"/>
      <c r="I1027" s="183"/>
      <c r="J1027" s="183"/>
      <c r="K1027" s="183"/>
      <c r="L1027" s="183"/>
      <c r="M1027" s="183"/>
      <c r="N1027" s="183"/>
    </row>
    <row r="1028" spans="4:14">
      <c r="D1028" s="183"/>
      <c r="E1028" s="183"/>
      <c r="F1028" s="183"/>
      <c r="G1028" s="183"/>
      <c r="H1028" s="183"/>
      <c r="I1028" s="183"/>
      <c r="J1028" s="183"/>
      <c r="K1028" s="183"/>
      <c r="L1028" s="183"/>
      <c r="M1028" s="183"/>
      <c r="N1028" s="183"/>
    </row>
    <row r="1029" spans="4:14">
      <c r="D1029" s="183"/>
      <c r="E1029" s="183"/>
      <c r="F1029" s="183"/>
      <c r="G1029" s="183"/>
      <c r="H1029" s="183"/>
      <c r="I1029" s="183"/>
      <c r="J1029" s="183"/>
      <c r="K1029" s="183"/>
      <c r="L1029" s="183"/>
      <c r="M1029" s="183"/>
      <c r="N1029" s="183"/>
    </row>
    <row r="1030" spans="4:14">
      <c r="D1030" s="183"/>
      <c r="E1030" s="183"/>
      <c r="F1030" s="183"/>
      <c r="G1030" s="183"/>
      <c r="H1030" s="183"/>
      <c r="I1030" s="183"/>
      <c r="J1030" s="183"/>
      <c r="K1030" s="183"/>
      <c r="L1030" s="183"/>
      <c r="M1030" s="183"/>
      <c r="N1030" s="183"/>
    </row>
    <row r="1031" spans="4:14">
      <c r="D1031" s="183"/>
      <c r="E1031" s="183"/>
      <c r="F1031" s="183"/>
      <c r="G1031" s="183"/>
      <c r="H1031" s="183"/>
      <c r="I1031" s="183"/>
      <c r="J1031" s="183"/>
      <c r="K1031" s="183"/>
      <c r="L1031" s="183"/>
      <c r="M1031" s="183"/>
      <c r="N1031" s="183"/>
    </row>
    <row r="1032" spans="4:14">
      <c r="D1032" s="183"/>
      <c r="E1032" s="183"/>
      <c r="F1032" s="183"/>
      <c r="G1032" s="183"/>
      <c r="H1032" s="183"/>
      <c r="I1032" s="183"/>
      <c r="J1032" s="183"/>
      <c r="K1032" s="183"/>
      <c r="L1032" s="183"/>
      <c r="M1032" s="183"/>
      <c r="N1032" s="183"/>
    </row>
    <row r="1033" spans="4:14">
      <c r="D1033" s="183"/>
      <c r="E1033" s="183"/>
      <c r="F1033" s="183"/>
      <c r="G1033" s="183"/>
      <c r="H1033" s="183"/>
      <c r="I1033" s="183"/>
      <c r="J1033" s="183"/>
      <c r="K1033" s="183"/>
      <c r="L1033" s="183"/>
      <c r="M1033" s="183"/>
      <c r="N1033" s="183"/>
    </row>
    <row r="1034" spans="4:14">
      <c r="D1034" s="183"/>
      <c r="E1034" s="183"/>
      <c r="F1034" s="183"/>
      <c r="G1034" s="183"/>
      <c r="H1034" s="183"/>
      <c r="I1034" s="183"/>
      <c r="J1034" s="183"/>
      <c r="K1034" s="183"/>
      <c r="L1034" s="183"/>
      <c r="M1034" s="183"/>
      <c r="N1034" s="183"/>
    </row>
    <row r="1035" spans="4:14">
      <c r="D1035" s="183"/>
      <c r="E1035" s="183"/>
      <c r="F1035" s="183"/>
      <c r="G1035" s="183"/>
      <c r="H1035" s="183"/>
      <c r="I1035" s="183"/>
      <c r="J1035" s="183"/>
      <c r="K1035" s="183"/>
      <c r="L1035" s="183"/>
      <c r="M1035" s="183"/>
      <c r="N1035" s="183"/>
    </row>
    <row r="1036" spans="4:14">
      <c r="D1036" s="183"/>
      <c r="E1036" s="183"/>
      <c r="F1036" s="183"/>
      <c r="G1036" s="183"/>
      <c r="H1036" s="183"/>
      <c r="I1036" s="183"/>
      <c r="J1036" s="183"/>
      <c r="K1036" s="183"/>
      <c r="L1036" s="183"/>
      <c r="M1036" s="183"/>
      <c r="N1036" s="183"/>
    </row>
    <row r="1037" spans="4:14">
      <c r="D1037" s="183"/>
      <c r="E1037" s="183"/>
      <c r="F1037" s="183"/>
      <c r="G1037" s="183"/>
      <c r="H1037" s="183"/>
      <c r="I1037" s="183"/>
      <c r="J1037" s="183"/>
      <c r="K1037" s="183"/>
      <c r="L1037" s="183"/>
      <c r="M1037" s="183"/>
      <c r="N1037" s="183"/>
    </row>
    <row r="1038" spans="4:14">
      <c r="D1038" s="183"/>
      <c r="E1038" s="183"/>
      <c r="F1038" s="183"/>
      <c r="G1038" s="183"/>
      <c r="H1038" s="183"/>
      <c r="I1038" s="183"/>
      <c r="J1038" s="183"/>
      <c r="K1038" s="183"/>
      <c r="L1038" s="183"/>
      <c r="M1038" s="183"/>
      <c r="N1038" s="183"/>
    </row>
    <row r="1039" spans="4:14">
      <c r="D1039" s="183"/>
      <c r="E1039" s="183"/>
      <c r="F1039" s="183"/>
      <c r="G1039" s="183"/>
      <c r="H1039" s="183"/>
      <c r="I1039" s="183"/>
      <c r="J1039" s="183"/>
      <c r="K1039" s="183"/>
      <c r="L1039" s="183"/>
      <c r="M1039" s="183"/>
      <c r="N1039" s="183"/>
    </row>
    <row r="1040" spans="4:14">
      <c r="D1040" s="183"/>
      <c r="E1040" s="183"/>
      <c r="F1040" s="183"/>
      <c r="G1040" s="183"/>
      <c r="H1040" s="183"/>
      <c r="I1040" s="183"/>
      <c r="J1040" s="183"/>
      <c r="K1040" s="183"/>
      <c r="L1040" s="183"/>
      <c r="M1040" s="183"/>
      <c r="N1040" s="183"/>
    </row>
    <row r="1041" spans="4:14">
      <c r="D1041" s="183"/>
      <c r="E1041" s="183"/>
      <c r="F1041" s="183"/>
      <c r="G1041" s="183"/>
      <c r="H1041" s="183"/>
      <c r="I1041" s="183"/>
      <c r="J1041" s="183"/>
      <c r="K1041" s="183"/>
      <c r="L1041" s="183"/>
      <c r="M1041" s="183"/>
      <c r="N1041" s="183"/>
    </row>
    <row r="1042" spans="4:14">
      <c r="D1042" s="183"/>
      <c r="E1042" s="183"/>
      <c r="F1042" s="183"/>
      <c r="G1042" s="183"/>
      <c r="H1042" s="183"/>
      <c r="I1042" s="183"/>
      <c r="J1042" s="183"/>
      <c r="K1042" s="183"/>
      <c r="L1042" s="183"/>
      <c r="M1042" s="183"/>
      <c r="N1042" s="183"/>
    </row>
    <row r="1043" spans="4:14">
      <c r="D1043" s="183"/>
      <c r="E1043" s="183"/>
      <c r="F1043" s="183"/>
      <c r="G1043" s="183"/>
      <c r="H1043" s="183"/>
      <c r="I1043" s="183"/>
      <c r="J1043" s="183"/>
      <c r="K1043" s="183"/>
      <c r="L1043" s="183"/>
      <c r="M1043" s="183"/>
      <c r="N1043" s="183"/>
    </row>
    <row r="1044" spans="4:14">
      <c r="D1044" s="183"/>
      <c r="E1044" s="183"/>
      <c r="F1044" s="183"/>
      <c r="G1044" s="183"/>
      <c r="H1044" s="183"/>
      <c r="I1044" s="183"/>
      <c r="J1044" s="183"/>
      <c r="K1044" s="183"/>
      <c r="L1044" s="183"/>
      <c r="M1044" s="183"/>
      <c r="N1044" s="183"/>
    </row>
    <row r="1045" spans="4:14">
      <c r="D1045" s="183"/>
      <c r="E1045" s="183"/>
      <c r="F1045" s="183"/>
      <c r="G1045" s="183"/>
      <c r="H1045" s="183"/>
      <c r="I1045" s="183"/>
      <c r="J1045" s="183"/>
      <c r="K1045" s="183"/>
      <c r="L1045" s="183"/>
      <c r="M1045" s="183"/>
      <c r="N1045" s="183"/>
    </row>
    <row r="1046" spans="4:14">
      <c r="D1046" s="183"/>
      <c r="E1046" s="183"/>
      <c r="F1046" s="183"/>
      <c r="G1046" s="183"/>
      <c r="H1046" s="183"/>
      <c r="I1046" s="183"/>
      <c r="J1046" s="183"/>
      <c r="K1046" s="183"/>
      <c r="L1046" s="183"/>
      <c r="M1046" s="183"/>
      <c r="N1046" s="183"/>
    </row>
    <row r="1047" spans="4:14">
      <c r="D1047" s="183"/>
      <c r="E1047" s="183"/>
      <c r="F1047" s="183"/>
      <c r="G1047" s="183"/>
      <c r="H1047" s="183"/>
      <c r="I1047" s="183"/>
      <c r="J1047" s="183"/>
      <c r="K1047" s="183"/>
      <c r="L1047" s="183"/>
      <c r="M1047" s="183"/>
      <c r="N1047" s="183"/>
    </row>
    <row r="1048" spans="4:14">
      <c r="D1048" s="183"/>
      <c r="E1048" s="183"/>
      <c r="F1048" s="183"/>
      <c r="G1048" s="183"/>
      <c r="H1048" s="183"/>
      <c r="I1048" s="183"/>
      <c r="J1048" s="183"/>
      <c r="K1048" s="183"/>
      <c r="L1048" s="183"/>
      <c r="M1048" s="183"/>
      <c r="N1048" s="183"/>
    </row>
    <row r="1049" spans="4:14">
      <c r="D1049" s="183"/>
      <c r="E1049" s="183"/>
      <c r="F1049" s="183"/>
      <c r="G1049" s="183"/>
      <c r="H1049" s="183"/>
      <c r="I1049" s="183"/>
      <c r="J1049" s="183"/>
      <c r="K1049" s="183"/>
      <c r="L1049" s="183"/>
      <c r="M1049" s="183"/>
      <c r="N1049" s="183"/>
    </row>
    <row r="1050" spans="4:14">
      <c r="D1050" s="183"/>
      <c r="E1050" s="183"/>
      <c r="F1050" s="183"/>
      <c r="G1050" s="183"/>
      <c r="H1050" s="183"/>
      <c r="I1050" s="183"/>
      <c r="J1050" s="183"/>
      <c r="K1050" s="183"/>
      <c r="L1050" s="183"/>
      <c r="M1050" s="183"/>
      <c r="N1050" s="183"/>
    </row>
    <row r="1051" spans="4:14">
      <c r="D1051" s="183"/>
      <c r="E1051" s="183"/>
      <c r="F1051" s="183"/>
      <c r="G1051" s="183"/>
      <c r="H1051" s="183"/>
      <c r="I1051" s="183"/>
      <c r="J1051" s="183"/>
      <c r="K1051" s="183"/>
      <c r="L1051" s="183"/>
      <c r="M1051" s="183"/>
      <c r="N1051" s="183"/>
    </row>
    <row r="1052" spans="4:14">
      <c r="D1052" s="183"/>
      <c r="E1052" s="183"/>
      <c r="F1052" s="183"/>
      <c r="G1052" s="183"/>
      <c r="H1052" s="183"/>
      <c r="I1052" s="183"/>
      <c r="J1052" s="183"/>
      <c r="K1052" s="183"/>
      <c r="L1052" s="183"/>
      <c r="M1052" s="183"/>
      <c r="N1052" s="183"/>
    </row>
    <row r="1053" spans="4:14">
      <c r="D1053" s="183"/>
      <c r="E1053" s="183"/>
      <c r="F1053" s="183"/>
      <c r="G1053" s="183"/>
      <c r="H1053" s="183"/>
      <c r="I1053" s="183"/>
      <c r="J1053" s="183"/>
      <c r="K1053" s="183"/>
      <c r="L1053" s="183"/>
      <c r="M1053" s="183"/>
      <c r="N1053" s="183"/>
    </row>
    <row r="1054" spans="4:14">
      <c r="D1054" s="183"/>
      <c r="E1054" s="183"/>
      <c r="F1054" s="183"/>
      <c r="G1054" s="183"/>
      <c r="H1054" s="183"/>
      <c r="I1054" s="183"/>
      <c r="J1054" s="183"/>
      <c r="K1054" s="183"/>
      <c r="L1054" s="183"/>
      <c r="M1054" s="183"/>
      <c r="N1054" s="183"/>
    </row>
    <row r="1055" spans="4:14">
      <c r="D1055" s="183"/>
      <c r="E1055" s="183"/>
      <c r="F1055" s="183"/>
      <c r="G1055" s="183"/>
      <c r="H1055" s="183"/>
      <c r="I1055" s="183"/>
      <c r="J1055" s="183"/>
      <c r="K1055" s="183"/>
      <c r="L1055" s="183"/>
      <c r="M1055" s="183"/>
      <c r="N1055" s="183"/>
    </row>
    <row r="1056" spans="4:14">
      <c r="D1056" s="183"/>
      <c r="E1056" s="183"/>
      <c r="F1056" s="183"/>
      <c r="G1056" s="183"/>
      <c r="H1056" s="183"/>
      <c r="I1056" s="183"/>
      <c r="J1056" s="183"/>
      <c r="K1056" s="183"/>
      <c r="L1056" s="183"/>
      <c r="M1056" s="183"/>
      <c r="N1056" s="183"/>
    </row>
    <row r="1057" spans="4:14">
      <c r="D1057" s="183"/>
      <c r="E1057" s="183"/>
      <c r="F1057" s="183"/>
      <c r="G1057" s="183"/>
      <c r="H1057" s="183"/>
      <c r="I1057" s="183"/>
      <c r="J1057" s="183"/>
      <c r="K1057" s="183"/>
      <c r="L1057" s="183"/>
      <c r="M1057" s="183"/>
      <c r="N1057" s="183"/>
    </row>
    <row r="1058" spans="4:14">
      <c r="D1058" s="183"/>
      <c r="E1058" s="183"/>
      <c r="F1058" s="183"/>
      <c r="G1058" s="183"/>
      <c r="H1058" s="183"/>
      <c r="I1058" s="183"/>
      <c r="J1058" s="183"/>
      <c r="K1058" s="183"/>
      <c r="L1058" s="183"/>
      <c r="M1058" s="183"/>
      <c r="N1058" s="183"/>
    </row>
    <row r="1059" spans="4:14">
      <c r="D1059" s="183"/>
      <c r="E1059" s="183"/>
      <c r="F1059" s="183"/>
      <c r="G1059" s="183"/>
      <c r="H1059" s="183"/>
      <c r="I1059" s="183"/>
      <c r="J1059" s="183"/>
      <c r="K1059" s="183"/>
      <c r="L1059" s="183"/>
      <c r="M1059" s="183"/>
      <c r="N1059" s="183"/>
    </row>
    <row r="1060" spans="4:14">
      <c r="D1060" s="183"/>
      <c r="E1060" s="183"/>
      <c r="F1060" s="183"/>
      <c r="G1060" s="183"/>
      <c r="H1060" s="183"/>
      <c r="I1060" s="183"/>
      <c r="J1060" s="183"/>
      <c r="K1060" s="183"/>
      <c r="L1060" s="183"/>
      <c r="M1060" s="183"/>
      <c r="N1060" s="183"/>
    </row>
    <row r="1061" spans="4:14">
      <c r="D1061" s="183"/>
      <c r="E1061" s="183"/>
      <c r="F1061" s="183"/>
      <c r="G1061" s="183"/>
      <c r="H1061" s="183"/>
      <c r="I1061" s="183"/>
      <c r="J1061" s="183"/>
      <c r="K1061" s="183"/>
      <c r="L1061" s="183"/>
      <c r="M1061" s="183"/>
      <c r="N1061" s="183"/>
    </row>
    <row r="1062" spans="4:14">
      <c r="D1062" s="183"/>
      <c r="E1062" s="183"/>
      <c r="F1062" s="183"/>
      <c r="G1062" s="183"/>
      <c r="H1062" s="183"/>
      <c r="I1062" s="183"/>
      <c r="J1062" s="183"/>
      <c r="K1062" s="183"/>
      <c r="L1062" s="183"/>
      <c r="M1062" s="183"/>
      <c r="N1062" s="183"/>
    </row>
    <row r="1063" spans="4:14">
      <c r="D1063" s="183"/>
      <c r="E1063" s="183"/>
      <c r="F1063" s="183"/>
      <c r="G1063" s="183"/>
      <c r="H1063" s="183"/>
      <c r="I1063" s="183"/>
      <c r="J1063" s="183"/>
      <c r="K1063" s="183"/>
      <c r="L1063" s="183"/>
      <c r="M1063" s="183"/>
      <c r="N1063" s="183"/>
    </row>
    <row r="1064" spans="4:14">
      <c r="D1064" s="183"/>
      <c r="E1064" s="183"/>
      <c r="F1064" s="183"/>
      <c r="G1064" s="183"/>
      <c r="H1064" s="183"/>
      <c r="I1064" s="183"/>
      <c r="J1064" s="183"/>
      <c r="K1064" s="183"/>
      <c r="L1064" s="183"/>
      <c r="M1064" s="183"/>
      <c r="N1064" s="183"/>
    </row>
    <row r="1065" spans="4:14">
      <c r="D1065" s="183"/>
      <c r="E1065" s="183"/>
      <c r="F1065" s="183"/>
      <c r="G1065" s="183"/>
      <c r="H1065" s="183"/>
      <c r="I1065" s="183"/>
      <c r="J1065" s="183"/>
      <c r="K1065" s="183"/>
      <c r="L1065" s="183"/>
      <c r="M1065" s="183"/>
      <c r="N1065" s="183"/>
    </row>
    <row r="1066" spans="4:14">
      <c r="D1066" s="183"/>
      <c r="E1066" s="183"/>
      <c r="F1066" s="183"/>
      <c r="G1066" s="183"/>
      <c r="H1066" s="183"/>
      <c r="I1066" s="183"/>
      <c r="J1066" s="183"/>
      <c r="K1066" s="183"/>
      <c r="L1066" s="183"/>
      <c r="M1066" s="183"/>
      <c r="N1066" s="183"/>
    </row>
    <row r="1067" spans="4:14">
      <c r="D1067" s="183"/>
      <c r="E1067" s="183"/>
      <c r="F1067" s="183"/>
      <c r="G1067" s="183"/>
      <c r="H1067" s="183"/>
      <c r="I1067" s="183"/>
      <c r="J1067" s="183"/>
      <c r="K1067" s="183"/>
      <c r="L1067" s="183"/>
      <c r="M1067" s="183"/>
      <c r="N1067" s="183"/>
    </row>
    <row r="1068" spans="4:14">
      <c r="D1068" s="183"/>
      <c r="E1068" s="183"/>
      <c r="F1068" s="183"/>
      <c r="G1068" s="183"/>
      <c r="H1068" s="183"/>
      <c r="I1068" s="183"/>
      <c r="J1068" s="183"/>
      <c r="K1068" s="183"/>
      <c r="L1068" s="183"/>
      <c r="M1068" s="183"/>
      <c r="N1068" s="183"/>
    </row>
    <row r="1069" spans="4:14">
      <c r="D1069" s="183"/>
      <c r="E1069" s="183"/>
      <c r="F1069" s="183"/>
      <c r="G1069" s="183"/>
      <c r="H1069" s="183"/>
      <c r="I1069" s="183"/>
      <c r="J1069" s="183"/>
      <c r="K1069" s="183"/>
      <c r="L1069" s="183"/>
      <c r="M1069" s="183"/>
      <c r="N1069" s="183"/>
    </row>
    <row r="1070" spans="4:14">
      <c r="D1070" s="183"/>
      <c r="E1070" s="183"/>
      <c r="F1070" s="183"/>
      <c r="G1070" s="183"/>
      <c r="H1070" s="183"/>
      <c r="I1070" s="183"/>
      <c r="J1070" s="183"/>
      <c r="K1070" s="183"/>
      <c r="L1070" s="183"/>
      <c r="M1070" s="183"/>
      <c r="N1070" s="183"/>
    </row>
    <row r="1071" spans="4:14">
      <c r="D1071" s="183"/>
      <c r="E1071" s="183"/>
      <c r="F1071" s="183"/>
      <c r="G1071" s="183"/>
      <c r="H1071" s="183"/>
      <c r="I1071" s="183"/>
      <c r="J1071" s="183"/>
      <c r="K1071" s="183"/>
      <c r="L1071" s="183"/>
      <c r="M1071" s="183"/>
      <c r="N1071" s="183"/>
    </row>
    <row r="1072" spans="4:14">
      <c r="D1072" s="183"/>
      <c r="E1072" s="183"/>
      <c r="F1072" s="183"/>
      <c r="G1072" s="183"/>
      <c r="H1072" s="183"/>
      <c r="I1072" s="183"/>
      <c r="J1072" s="183"/>
      <c r="K1072" s="183"/>
      <c r="L1072" s="183"/>
      <c r="M1072" s="183"/>
      <c r="N1072" s="183"/>
    </row>
    <row r="1073" spans="4:14">
      <c r="D1073" s="183"/>
      <c r="E1073" s="183"/>
      <c r="F1073" s="183"/>
      <c r="G1073" s="183"/>
      <c r="H1073" s="183"/>
      <c r="I1073" s="183"/>
      <c r="J1073" s="183"/>
      <c r="K1073" s="183"/>
      <c r="L1073" s="183"/>
      <c r="M1073" s="183"/>
      <c r="N1073" s="183"/>
    </row>
    <row r="1074" spans="4:14">
      <c r="D1074" s="183"/>
      <c r="E1074" s="183"/>
      <c r="F1074" s="183"/>
      <c r="G1074" s="183"/>
      <c r="H1074" s="183"/>
      <c r="I1074" s="183"/>
      <c r="J1074" s="183"/>
      <c r="K1074" s="183"/>
      <c r="L1074" s="183"/>
      <c r="M1074" s="183"/>
      <c r="N1074" s="183"/>
    </row>
    <row r="1075" spans="4:14">
      <c r="D1075" s="183"/>
      <c r="E1075" s="183"/>
      <c r="F1075" s="183"/>
      <c r="G1075" s="183"/>
      <c r="H1075" s="183"/>
      <c r="I1075" s="183"/>
      <c r="J1075" s="183"/>
      <c r="K1075" s="183"/>
      <c r="L1075" s="183"/>
      <c r="M1075" s="183"/>
      <c r="N1075" s="183"/>
    </row>
    <row r="1076" spans="4:14">
      <c r="D1076" s="183"/>
      <c r="E1076" s="183"/>
      <c r="F1076" s="183"/>
      <c r="G1076" s="183"/>
      <c r="H1076" s="183"/>
      <c r="I1076" s="183"/>
      <c r="J1076" s="183"/>
      <c r="K1076" s="183"/>
      <c r="L1076" s="183"/>
      <c r="M1076" s="183"/>
      <c r="N1076" s="183"/>
    </row>
    <row r="1077" spans="4:14">
      <c r="D1077" s="183"/>
      <c r="E1077" s="183"/>
      <c r="F1077" s="183"/>
      <c r="G1077" s="183"/>
      <c r="H1077" s="183"/>
      <c r="I1077" s="183"/>
      <c r="J1077" s="183"/>
      <c r="K1077" s="183"/>
      <c r="L1077" s="183"/>
      <c r="M1077" s="183"/>
      <c r="N1077" s="183"/>
    </row>
    <row r="1078" spans="4:14">
      <c r="D1078" s="183"/>
      <c r="E1078" s="183"/>
      <c r="F1078" s="183"/>
      <c r="G1078" s="183"/>
      <c r="H1078" s="183"/>
      <c r="I1078" s="183"/>
      <c r="J1078" s="183"/>
      <c r="K1078" s="183"/>
      <c r="L1078" s="183"/>
      <c r="M1078" s="183"/>
      <c r="N1078" s="183"/>
    </row>
    <row r="1079" spans="4:14">
      <c r="D1079" s="183"/>
      <c r="E1079" s="183"/>
      <c r="F1079" s="183"/>
      <c r="G1079" s="183"/>
      <c r="H1079" s="183"/>
      <c r="I1079" s="183"/>
      <c r="J1079" s="183"/>
      <c r="K1079" s="183"/>
      <c r="L1079" s="183"/>
      <c r="M1079" s="183"/>
      <c r="N1079" s="183"/>
    </row>
    <row r="1080" spans="4:14">
      <c r="D1080" s="183"/>
      <c r="E1080" s="183"/>
      <c r="F1080" s="183"/>
      <c r="G1080" s="183"/>
      <c r="H1080" s="183"/>
      <c r="I1080" s="183"/>
      <c r="J1080" s="183"/>
      <c r="K1080" s="183"/>
      <c r="L1080" s="183"/>
      <c r="M1080" s="183"/>
      <c r="N1080" s="183"/>
    </row>
    <row r="1081" spans="4:14">
      <c r="D1081" s="183"/>
      <c r="E1081" s="183"/>
      <c r="F1081" s="183"/>
      <c r="G1081" s="183"/>
      <c r="H1081" s="183"/>
      <c r="I1081" s="183"/>
      <c r="J1081" s="183"/>
      <c r="K1081" s="183"/>
      <c r="L1081" s="183"/>
      <c r="M1081" s="183"/>
      <c r="N1081" s="183"/>
    </row>
    <row r="1082" spans="4:14">
      <c r="D1082" s="183"/>
      <c r="E1082" s="183"/>
      <c r="F1082" s="183"/>
      <c r="G1082" s="183"/>
      <c r="H1082" s="183"/>
      <c r="I1082" s="183"/>
      <c r="J1082" s="183"/>
      <c r="K1082" s="183"/>
      <c r="L1082" s="183"/>
      <c r="M1082" s="183"/>
      <c r="N1082" s="183"/>
    </row>
    <row r="1083" spans="4:14">
      <c r="D1083" s="183"/>
      <c r="E1083" s="183"/>
      <c r="F1083" s="183"/>
      <c r="G1083" s="183"/>
      <c r="H1083" s="183"/>
      <c r="I1083" s="183"/>
      <c r="J1083" s="183"/>
      <c r="K1083" s="183"/>
      <c r="L1083" s="183"/>
      <c r="M1083" s="183"/>
      <c r="N1083" s="183"/>
    </row>
    <row r="1084" spans="4:14">
      <c r="D1084" s="183"/>
      <c r="E1084" s="183"/>
      <c r="F1084" s="183"/>
      <c r="G1084" s="183"/>
      <c r="H1084" s="183"/>
      <c r="I1084" s="183"/>
      <c r="J1084" s="183"/>
      <c r="K1084" s="183"/>
      <c r="L1084" s="183"/>
      <c r="M1084" s="183"/>
      <c r="N1084" s="183"/>
    </row>
    <row r="1085" spans="4:14">
      <c r="D1085" s="183"/>
      <c r="E1085" s="183"/>
      <c r="F1085" s="183"/>
      <c r="G1085" s="183"/>
      <c r="H1085" s="183"/>
      <c r="I1085" s="183"/>
      <c r="J1085" s="183"/>
      <c r="K1085" s="183"/>
      <c r="L1085" s="183"/>
      <c r="M1085" s="183"/>
      <c r="N1085" s="183"/>
    </row>
    <row r="1086" spans="4:14">
      <c r="D1086" s="183"/>
      <c r="E1086" s="183"/>
      <c r="F1086" s="183"/>
      <c r="G1086" s="183"/>
      <c r="H1086" s="183"/>
      <c r="I1086" s="183"/>
      <c r="J1086" s="183"/>
      <c r="K1086" s="183"/>
      <c r="L1086" s="183"/>
      <c r="M1086" s="183"/>
      <c r="N1086" s="183"/>
    </row>
    <row r="1087" spans="4:14">
      <c r="D1087" s="183"/>
      <c r="E1087" s="183"/>
      <c r="F1087" s="183"/>
      <c r="G1087" s="183"/>
      <c r="H1087" s="183"/>
      <c r="I1087" s="183"/>
      <c r="J1087" s="183"/>
      <c r="K1087" s="183"/>
      <c r="L1087" s="183"/>
      <c r="M1087" s="183"/>
      <c r="N1087" s="183"/>
    </row>
    <row r="1088" spans="4:14">
      <c r="D1088" s="183"/>
      <c r="E1088" s="183"/>
      <c r="F1088" s="183"/>
      <c r="G1088" s="183"/>
      <c r="H1088" s="183"/>
      <c r="I1088" s="183"/>
      <c r="J1088" s="183"/>
      <c r="K1088" s="183"/>
      <c r="L1088" s="183"/>
      <c r="M1088" s="183"/>
      <c r="N1088" s="183"/>
    </row>
    <row r="1089" spans="4:14">
      <c r="D1089" s="183"/>
      <c r="E1089" s="183"/>
      <c r="F1089" s="183"/>
      <c r="G1089" s="183"/>
      <c r="H1089" s="183"/>
      <c r="I1089" s="183"/>
      <c r="J1089" s="183"/>
      <c r="K1089" s="183"/>
      <c r="L1089" s="183"/>
      <c r="M1089" s="183"/>
      <c r="N1089" s="183"/>
    </row>
    <row r="1090" spans="4:14">
      <c r="D1090" s="183"/>
      <c r="E1090" s="183"/>
      <c r="F1090" s="183"/>
      <c r="G1090" s="183"/>
      <c r="H1090" s="183"/>
      <c r="I1090" s="183"/>
      <c r="J1090" s="183"/>
      <c r="K1090" s="183"/>
      <c r="L1090" s="183"/>
      <c r="M1090" s="183"/>
      <c r="N1090" s="183"/>
    </row>
    <row r="1091" spans="4:14">
      <c r="D1091" s="183"/>
      <c r="E1091" s="183"/>
      <c r="F1091" s="183"/>
      <c r="G1091" s="183"/>
      <c r="H1091" s="183"/>
      <c r="I1091" s="183"/>
      <c r="J1091" s="183"/>
      <c r="K1091" s="183"/>
      <c r="L1091" s="183"/>
      <c r="M1091" s="183"/>
      <c r="N1091" s="183"/>
    </row>
    <row r="1092" spans="4:14">
      <c r="D1092" s="183"/>
      <c r="E1092" s="183"/>
      <c r="F1092" s="183"/>
      <c r="G1092" s="183"/>
      <c r="H1092" s="183"/>
      <c r="I1092" s="183"/>
      <c r="J1092" s="183"/>
      <c r="K1092" s="183"/>
      <c r="L1092" s="183"/>
      <c r="M1092" s="183"/>
      <c r="N1092" s="183"/>
    </row>
    <row r="1093" spans="4:14">
      <c r="D1093" s="183"/>
      <c r="E1093" s="183"/>
      <c r="F1093" s="183"/>
      <c r="G1093" s="183"/>
      <c r="H1093" s="183"/>
      <c r="I1093" s="183"/>
      <c r="J1093" s="183"/>
      <c r="K1093" s="183"/>
      <c r="L1093" s="183"/>
      <c r="M1093" s="183"/>
      <c r="N1093" s="183"/>
    </row>
    <row r="1094" spans="4:14">
      <c r="D1094" s="183"/>
      <c r="E1094" s="183"/>
      <c r="F1094" s="183"/>
      <c r="G1094" s="183"/>
      <c r="H1094" s="183"/>
      <c r="I1094" s="183"/>
      <c r="J1094" s="183"/>
      <c r="K1094" s="183"/>
      <c r="L1094" s="183"/>
      <c r="M1094" s="183"/>
      <c r="N1094" s="183"/>
    </row>
    <row r="1095" spans="4:14">
      <c r="D1095" s="183"/>
      <c r="E1095" s="183"/>
      <c r="F1095" s="183"/>
      <c r="G1095" s="183"/>
      <c r="H1095" s="183"/>
      <c r="I1095" s="183"/>
      <c r="J1095" s="183"/>
      <c r="K1095" s="183"/>
      <c r="L1095" s="183"/>
      <c r="M1095" s="183"/>
      <c r="N1095" s="183"/>
    </row>
    <row r="1096" spans="4:14">
      <c r="D1096" s="183"/>
      <c r="E1096" s="183"/>
      <c r="F1096" s="183"/>
      <c r="G1096" s="183"/>
      <c r="H1096" s="183"/>
      <c r="I1096" s="183"/>
      <c r="J1096" s="183"/>
      <c r="K1096" s="183"/>
      <c r="L1096" s="183"/>
      <c r="M1096" s="183"/>
      <c r="N1096" s="183"/>
    </row>
    <row r="1097" spans="4:14">
      <c r="D1097" s="183"/>
      <c r="E1097" s="183"/>
      <c r="F1097" s="183"/>
      <c r="G1097" s="183"/>
      <c r="H1097" s="183"/>
      <c r="I1097" s="183"/>
      <c r="J1097" s="183"/>
      <c r="K1097" s="183"/>
      <c r="L1097" s="183"/>
      <c r="M1097" s="183"/>
      <c r="N1097" s="183"/>
    </row>
    <row r="1098" spans="4:14">
      <c r="D1098" s="183"/>
      <c r="E1098" s="183"/>
      <c r="F1098" s="183"/>
      <c r="G1098" s="183"/>
      <c r="H1098" s="183"/>
      <c r="I1098" s="183"/>
      <c r="J1098" s="183"/>
      <c r="K1098" s="183"/>
      <c r="L1098" s="183"/>
      <c r="M1098" s="183"/>
      <c r="N1098" s="183"/>
    </row>
    <row r="1099" spans="4:14">
      <c r="D1099" s="183"/>
      <c r="E1099" s="183"/>
      <c r="F1099" s="183"/>
      <c r="G1099" s="183"/>
      <c r="H1099" s="183"/>
      <c r="I1099" s="183"/>
      <c r="J1099" s="183"/>
      <c r="K1099" s="183"/>
      <c r="L1099" s="183"/>
      <c r="M1099" s="183"/>
      <c r="N1099" s="183"/>
    </row>
    <row r="1100" spans="4:14">
      <c r="D1100" s="183"/>
      <c r="E1100" s="183"/>
      <c r="F1100" s="183"/>
      <c r="G1100" s="183"/>
      <c r="H1100" s="183"/>
      <c r="I1100" s="183"/>
      <c r="J1100" s="183"/>
      <c r="K1100" s="183"/>
      <c r="L1100" s="183"/>
      <c r="M1100" s="183"/>
      <c r="N1100" s="183"/>
    </row>
    <row r="1101" spans="4:14">
      <c r="D1101" s="183"/>
      <c r="E1101" s="183"/>
      <c r="F1101" s="183"/>
      <c r="G1101" s="183"/>
      <c r="H1101" s="183"/>
      <c r="I1101" s="183"/>
      <c r="J1101" s="183"/>
      <c r="K1101" s="183"/>
      <c r="L1101" s="183"/>
      <c r="M1101" s="183"/>
      <c r="N1101" s="183"/>
    </row>
    <row r="1102" spans="4:14">
      <c r="D1102" s="183"/>
      <c r="E1102" s="183"/>
      <c r="F1102" s="183"/>
      <c r="G1102" s="183"/>
      <c r="H1102" s="183"/>
      <c r="I1102" s="183"/>
      <c r="J1102" s="183"/>
      <c r="K1102" s="183"/>
      <c r="L1102" s="183"/>
      <c r="M1102" s="183"/>
      <c r="N1102" s="183"/>
    </row>
    <row r="1103" spans="4:14">
      <c r="D1103" s="183"/>
      <c r="E1103" s="183"/>
      <c r="F1103" s="183"/>
      <c r="G1103" s="183"/>
      <c r="H1103" s="183"/>
      <c r="I1103" s="183"/>
      <c r="J1103" s="183"/>
      <c r="K1103" s="183"/>
      <c r="L1103" s="183"/>
      <c r="M1103" s="183"/>
      <c r="N1103" s="183"/>
    </row>
    <row r="1104" spans="4:14">
      <c r="D1104" s="183"/>
      <c r="E1104" s="183"/>
      <c r="F1104" s="183"/>
      <c r="G1104" s="183"/>
      <c r="H1104" s="183"/>
      <c r="I1104" s="183"/>
      <c r="J1104" s="183"/>
      <c r="K1104" s="183"/>
      <c r="L1104" s="183"/>
      <c r="M1104" s="183"/>
      <c r="N1104" s="183"/>
    </row>
    <row r="1105" spans="4:14">
      <c r="D1105" s="183"/>
      <c r="E1105" s="183"/>
      <c r="F1105" s="183"/>
      <c r="G1105" s="183"/>
      <c r="H1105" s="183"/>
      <c r="I1105" s="183"/>
      <c r="J1105" s="183"/>
      <c r="K1105" s="183"/>
      <c r="L1105" s="183"/>
      <c r="M1105" s="183"/>
      <c r="N1105" s="183"/>
    </row>
    <row r="1106" spans="4:14">
      <c r="D1106" s="183"/>
      <c r="E1106" s="183"/>
      <c r="F1106" s="183"/>
      <c r="G1106" s="183"/>
      <c r="H1106" s="183"/>
      <c r="I1106" s="183"/>
      <c r="J1106" s="183"/>
      <c r="K1106" s="183"/>
      <c r="L1106" s="183"/>
      <c r="M1106" s="183"/>
      <c r="N1106" s="183"/>
    </row>
    <row r="1107" spans="4:14">
      <c r="D1107" s="183"/>
      <c r="E1107" s="183"/>
      <c r="F1107" s="183"/>
      <c r="G1107" s="183"/>
      <c r="H1107" s="183"/>
      <c r="I1107" s="183"/>
      <c r="J1107" s="183"/>
      <c r="K1107" s="183"/>
      <c r="L1107" s="183"/>
      <c r="M1107" s="183"/>
      <c r="N1107" s="183"/>
    </row>
    <row r="1108" spans="4:14">
      <c r="D1108" s="183"/>
      <c r="E1108" s="183"/>
      <c r="F1108" s="183"/>
      <c r="G1108" s="183"/>
      <c r="H1108" s="183"/>
      <c r="I1108" s="183"/>
      <c r="J1108" s="183"/>
      <c r="K1108" s="183"/>
      <c r="L1108" s="183"/>
      <c r="M1108" s="183"/>
      <c r="N1108" s="183"/>
    </row>
    <row r="1109" spans="4:14">
      <c r="D1109" s="183"/>
      <c r="E1109" s="183"/>
      <c r="F1109" s="183"/>
      <c r="G1109" s="183"/>
      <c r="H1109" s="183"/>
      <c r="I1109" s="183"/>
      <c r="J1109" s="183"/>
      <c r="K1109" s="183"/>
      <c r="L1109" s="183"/>
      <c r="M1109" s="183"/>
      <c r="N1109" s="183"/>
    </row>
    <row r="1110" spans="4:14">
      <c r="D1110" s="183"/>
      <c r="E1110" s="183"/>
      <c r="F1110" s="183"/>
      <c r="G1110" s="183"/>
      <c r="H1110" s="183"/>
      <c r="I1110" s="183"/>
      <c r="J1110" s="183"/>
      <c r="K1110" s="183"/>
      <c r="L1110" s="183"/>
      <c r="M1110" s="183"/>
      <c r="N1110" s="183"/>
    </row>
    <row r="1111" spans="4:14">
      <c r="D1111" s="183"/>
      <c r="E1111" s="183"/>
      <c r="F1111" s="183"/>
      <c r="G1111" s="183"/>
      <c r="H1111" s="183"/>
      <c r="I1111" s="183"/>
      <c r="J1111" s="183"/>
      <c r="K1111" s="183"/>
      <c r="L1111" s="183"/>
      <c r="M1111" s="183"/>
      <c r="N1111" s="183"/>
    </row>
    <row r="1112" spans="4:14">
      <c r="D1112" s="183"/>
      <c r="E1112" s="183"/>
      <c r="F1112" s="183"/>
      <c r="G1112" s="183"/>
      <c r="H1112" s="183"/>
      <c r="I1112" s="183"/>
      <c r="J1112" s="183"/>
      <c r="K1112" s="183"/>
      <c r="L1112" s="183"/>
      <c r="M1112" s="183"/>
      <c r="N1112" s="183"/>
    </row>
    <row r="1113" spans="4:14">
      <c r="D1113" s="183"/>
      <c r="E1113" s="183"/>
      <c r="F1113" s="183"/>
      <c r="G1113" s="183"/>
      <c r="H1113" s="183"/>
      <c r="I1113" s="183"/>
      <c r="J1113" s="183"/>
      <c r="K1113" s="183"/>
      <c r="L1113" s="183"/>
      <c r="M1113" s="183"/>
      <c r="N1113" s="183"/>
    </row>
    <row r="1114" spans="4:14">
      <c r="D1114" s="183"/>
      <c r="E1114" s="183"/>
      <c r="F1114" s="183"/>
      <c r="G1114" s="183"/>
      <c r="H1114" s="183"/>
      <c r="I1114" s="183"/>
      <c r="J1114" s="183"/>
      <c r="K1114" s="183"/>
      <c r="L1114" s="183"/>
      <c r="M1114" s="183"/>
      <c r="N1114" s="183"/>
    </row>
    <row r="1115" spans="4:14">
      <c r="D1115" s="183"/>
      <c r="E1115" s="183"/>
      <c r="F1115" s="183"/>
      <c r="G1115" s="183"/>
      <c r="H1115" s="183"/>
      <c r="I1115" s="183"/>
      <c r="J1115" s="183"/>
      <c r="K1115" s="183"/>
      <c r="L1115" s="183"/>
      <c r="M1115" s="183"/>
      <c r="N1115" s="183"/>
    </row>
    <row r="1116" spans="4:14">
      <c r="D1116" s="183"/>
      <c r="E1116" s="183"/>
      <c r="F1116" s="183"/>
      <c r="G1116" s="183"/>
      <c r="H1116" s="183"/>
      <c r="I1116" s="183"/>
      <c r="J1116" s="183"/>
      <c r="K1116" s="183"/>
      <c r="L1116" s="183"/>
      <c r="M1116" s="183"/>
      <c r="N1116" s="183"/>
    </row>
    <row r="1117" spans="4:14">
      <c r="D1117" s="183"/>
      <c r="E1117" s="183"/>
      <c r="F1117" s="183"/>
      <c r="G1117" s="183"/>
      <c r="H1117" s="183"/>
      <c r="I1117" s="183"/>
      <c r="J1117" s="183"/>
      <c r="K1117" s="183"/>
      <c r="L1117" s="183"/>
      <c r="M1117" s="183"/>
      <c r="N1117" s="183"/>
    </row>
    <row r="1118" spans="4:14">
      <c r="D1118" s="183"/>
      <c r="E1118" s="183"/>
      <c r="F1118" s="183"/>
      <c r="G1118" s="183"/>
      <c r="H1118" s="183"/>
      <c r="I1118" s="183"/>
      <c r="J1118" s="183"/>
      <c r="K1118" s="183"/>
      <c r="L1118" s="183"/>
      <c r="M1118" s="183"/>
      <c r="N1118" s="183"/>
    </row>
    <row r="1119" spans="4:14">
      <c r="D1119" s="183"/>
      <c r="E1119" s="183"/>
      <c r="F1119" s="183"/>
      <c r="G1119" s="183"/>
      <c r="H1119" s="183"/>
      <c r="I1119" s="183"/>
      <c r="J1119" s="183"/>
      <c r="K1119" s="183"/>
      <c r="L1119" s="183"/>
      <c r="M1119" s="183"/>
      <c r="N1119" s="183"/>
    </row>
    <row r="1120" spans="4:14">
      <c r="D1120" s="183"/>
      <c r="E1120" s="183"/>
      <c r="F1120" s="183"/>
      <c r="G1120" s="183"/>
      <c r="H1120" s="183"/>
      <c r="I1120" s="183"/>
      <c r="J1120" s="183"/>
      <c r="K1120" s="183"/>
      <c r="L1120" s="183"/>
      <c r="M1120" s="183"/>
      <c r="N1120" s="183"/>
    </row>
    <row r="1121" spans="4:14">
      <c r="D1121" s="183"/>
      <c r="E1121" s="183"/>
      <c r="F1121" s="183"/>
      <c r="G1121" s="183"/>
      <c r="H1121" s="183"/>
      <c r="I1121" s="183"/>
      <c r="J1121" s="183"/>
      <c r="K1121" s="183"/>
      <c r="L1121" s="183"/>
      <c r="M1121" s="183"/>
      <c r="N1121" s="183"/>
    </row>
    <row r="1122" spans="4:14">
      <c r="D1122" s="183"/>
      <c r="E1122" s="183"/>
      <c r="F1122" s="183"/>
      <c r="G1122" s="183"/>
      <c r="H1122" s="183"/>
      <c r="I1122" s="183"/>
      <c r="J1122" s="183"/>
      <c r="K1122" s="183"/>
      <c r="L1122" s="183"/>
      <c r="M1122" s="183"/>
      <c r="N1122" s="183"/>
    </row>
    <row r="1123" spans="4:14">
      <c r="D1123" s="183"/>
      <c r="E1123" s="183"/>
      <c r="F1123" s="183"/>
      <c r="G1123" s="183"/>
      <c r="H1123" s="183"/>
      <c r="I1123" s="183"/>
      <c r="J1123" s="183"/>
      <c r="K1123" s="183"/>
      <c r="L1123" s="183"/>
      <c r="M1123" s="183"/>
      <c r="N1123" s="183"/>
    </row>
    <row r="1124" spans="4:14">
      <c r="D1124" s="183"/>
      <c r="E1124" s="183"/>
      <c r="F1124" s="183"/>
      <c r="G1124" s="183"/>
      <c r="H1124" s="183"/>
      <c r="I1124" s="183"/>
      <c r="J1124" s="183"/>
      <c r="K1124" s="183"/>
      <c r="L1124" s="183"/>
      <c r="M1124" s="183"/>
      <c r="N1124" s="183"/>
    </row>
    <row r="1125" spans="4:14">
      <c r="D1125" s="183"/>
      <c r="E1125" s="183"/>
      <c r="F1125" s="183"/>
      <c r="G1125" s="183"/>
      <c r="H1125" s="183"/>
      <c r="I1125" s="183"/>
      <c r="J1125" s="183"/>
      <c r="K1125" s="183"/>
      <c r="L1125" s="183"/>
      <c r="M1125" s="183"/>
      <c r="N1125" s="183"/>
    </row>
    <row r="1126" spans="4:14">
      <c r="D1126" s="183"/>
      <c r="E1126" s="183"/>
      <c r="F1126" s="183"/>
      <c r="G1126" s="183"/>
      <c r="H1126" s="183"/>
      <c r="I1126" s="183"/>
      <c r="J1126" s="183"/>
      <c r="K1126" s="183"/>
      <c r="L1126" s="183"/>
      <c r="M1126" s="183"/>
      <c r="N1126" s="183"/>
    </row>
    <row r="1127" spans="4:14">
      <c r="D1127" s="183"/>
      <c r="E1127" s="183"/>
      <c r="F1127" s="183"/>
      <c r="G1127" s="183"/>
      <c r="H1127" s="183"/>
      <c r="I1127" s="183"/>
      <c r="J1127" s="183"/>
      <c r="K1127" s="183"/>
      <c r="L1127" s="183"/>
      <c r="M1127" s="183"/>
      <c r="N1127" s="183"/>
    </row>
    <row r="1128" spans="4:14">
      <c r="D1128" s="183"/>
      <c r="E1128" s="183"/>
      <c r="F1128" s="183"/>
      <c r="G1128" s="183"/>
      <c r="H1128" s="183"/>
      <c r="I1128" s="183"/>
      <c r="J1128" s="183"/>
      <c r="K1128" s="183"/>
      <c r="L1128" s="183"/>
      <c r="M1128" s="183"/>
      <c r="N1128" s="183"/>
    </row>
    <row r="1129" spans="4:14">
      <c r="D1129" s="183"/>
      <c r="E1129" s="183"/>
      <c r="F1129" s="183"/>
      <c r="G1129" s="183"/>
      <c r="H1129" s="183"/>
      <c r="I1129" s="183"/>
      <c r="J1129" s="183"/>
      <c r="K1129" s="183"/>
      <c r="L1129" s="183"/>
      <c r="M1129" s="183"/>
      <c r="N1129" s="183"/>
    </row>
    <row r="1130" spans="4:14">
      <c r="D1130" s="183"/>
      <c r="E1130" s="183"/>
      <c r="F1130" s="183"/>
      <c r="G1130" s="183"/>
      <c r="H1130" s="183"/>
      <c r="I1130" s="183"/>
      <c r="J1130" s="183"/>
      <c r="K1130" s="183"/>
      <c r="L1130" s="183"/>
      <c r="M1130" s="183"/>
      <c r="N1130" s="183"/>
    </row>
    <row r="1131" spans="4:14">
      <c r="D1131" s="183"/>
      <c r="E1131" s="183"/>
      <c r="F1131" s="183"/>
      <c r="G1131" s="183"/>
      <c r="H1131" s="183"/>
      <c r="I1131" s="183"/>
      <c r="J1131" s="183"/>
      <c r="K1131" s="183"/>
      <c r="L1131" s="183"/>
      <c r="M1131" s="183"/>
      <c r="N1131" s="183"/>
    </row>
    <row r="1132" spans="4:14">
      <c r="D1132" s="183"/>
      <c r="E1132" s="183"/>
      <c r="F1132" s="183"/>
      <c r="G1132" s="183"/>
      <c r="H1132" s="183"/>
      <c r="I1132" s="183"/>
      <c r="J1132" s="183"/>
      <c r="K1132" s="183"/>
      <c r="L1132" s="183"/>
      <c r="M1132" s="183"/>
      <c r="N1132" s="183"/>
    </row>
    <row r="1133" spans="4:14">
      <c r="D1133" s="183"/>
      <c r="E1133" s="183"/>
      <c r="F1133" s="183"/>
      <c r="G1133" s="183"/>
      <c r="H1133" s="183"/>
      <c r="I1133" s="183"/>
      <c r="J1133" s="183"/>
      <c r="K1133" s="183"/>
      <c r="L1133" s="183"/>
      <c r="M1133" s="183"/>
      <c r="N1133" s="183"/>
    </row>
    <row r="1134" spans="4:14">
      <c r="D1134" s="183"/>
      <c r="E1134" s="183"/>
      <c r="F1134" s="183"/>
      <c r="G1134" s="183"/>
      <c r="H1134" s="183"/>
      <c r="I1134" s="183"/>
      <c r="J1134" s="183"/>
      <c r="K1134" s="183"/>
      <c r="L1134" s="183"/>
      <c r="M1134" s="183"/>
      <c r="N1134" s="183"/>
    </row>
    <row r="1135" spans="4:14">
      <c r="D1135" s="183"/>
      <c r="E1135" s="183"/>
      <c r="F1135" s="183"/>
      <c r="G1135" s="183"/>
      <c r="H1135" s="183"/>
      <c r="I1135" s="183"/>
      <c r="J1135" s="183"/>
      <c r="K1135" s="183"/>
      <c r="L1135" s="183"/>
      <c r="M1135" s="183"/>
      <c r="N1135" s="183"/>
    </row>
    <row r="1136" spans="4:14">
      <c r="D1136" s="183"/>
      <c r="E1136" s="183"/>
      <c r="F1136" s="183"/>
      <c r="G1136" s="183"/>
      <c r="H1136" s="183"/>
      <c r="I1136" s="183"/>
      <c r="J1136" s="183"/>
      <c r="K1136" s="183"/>
      <c r="L1136" s="183"/>
      <c r="M1136" s="183"/>
      <c r="N1136" s="183"/>
    </row>
    <row r="1137" spans="4:14">
      <c r="D1137" s="183"/>
      <c r="E1137" s="183"/>
      <c r="F1137" s="183"/>
      <c r="G1137" s="183"/>
      <c r="H1137" s="183"/>
      <c r="I1137" s="183"/>
      <c r="J1137" s="183"/>
      <c r="K1137" s="183"/>
      <c r="L1137" s="183"/>
      <c r="M1137" s="183"/>
      <c r="N1137" s="183"/>
    </row>
    <row r="1138" spans="4:14">
      <c r="D1138" s="183"/>
      <c r="E1138" s="183"/>
      <c r="F1138" s="183"/>
      <c r="G1138" s="183"/>
      <c r="H1138" s="183"/>
      <c r="I1138" s="183"/>
      <c r="J1138" s="183"/>
      <c r="K1138" s="183"/>
      <c r="L1138" s="183"/>
      <c r="M1138" s="183"/>
      <c r="N1138" s="183"/>
    </row>
    <row r="1139" spans="4:14">
      <c r="D1139" s="183"/>
      <c r="E1139" s="183"/>
      <c r="F1139" s="183"/>
      <c r="G1139" s="183"/>
      <c r="H1139" s="183"/>
      <c r="I1139" s="183"/>
      <c r="J1139" s="183"/>
      <c r="K1139" s="183"/>
      <c r="L1139" s="183"/>
      <c r="M1139" s="183"/>
      <c r="N1139" s="183"/>
    </row>
    <row r="1140" spans="4:14">
      <c r="D1140" s="183"/>
      <c r="E1140" s="183"/>
      <c r="F1140" s="183"/>
      <c r="G1140" s="183"/>
      <c r="H1140" s="183"/>
      <c r="I1140" s="183"/>
      <c r="J1140" s="183"/>
      <c r="K1140" s="183"/>
      <c r="L1140" s="183"/>
      <c r="M1140" s="183"/>
      <c r="N1140" s="183"/>
    </row>
    <row r="1141" spans="4:14">
      <c r="D1141" s="183"/>
      <c r="E1141" s="183"/>
      <c r="F1141" s="183"/>
      <c r="G1141" s="183"/>
      <c r="H1141" s="183"/>
      <c r="I1141" s="183"/>
      <c r="J1141" s="183"/>
      <c r="K1141" s="183"/>
      <c r="L1141" s="183"/>
      <c r="M1141" s="183"/>
      <c r="N1141" s="183"/>
    </row>
    <row r="1142" spans="4:14">
      <c r="D1142" s="183"/>
      <c r="E1142" s="183"/>
      <c r="F1142" s="183"/>
      <c r="G1142" s="183"/>
      <c r="H1142" s="183"/>
      <c r="I1142" s="183"/>
      <c r="J1142" s="183"/>
      <c r="K1142" s="183"/>
      <c r="L1142" s="183"/>
      <c r="M1142" s="183"/>
      <c r="N1142" s="183"/>
    </row>
    <row r="1143" spans="4:14">
      <c r="D1143" s="183"/>
      <c r="E1143" s="183"/>
      <c r="F1143" s="183"/>
      <c r="G1143" s="183"/>
      <c r="H1143" s="183"/>
      <c r="I1143" s="183"/>
      <c r="J1143" s="183"/>
      <c r="K1143" s="183"/>
      <c r="L1143" s="183"/>
      <c r="M1143" s="183"/>
      <c r="N1143" s="183"/>
    </row>
    <row r="1144" spans="4:14">
      <c r="D1144" s="183"/>
      <c r="E1144" s="183"/>
      <c r="F1144" s="183"/>
      <c r="G1144" s="183"/>
      <c r="H1144" s="183"/>
      <c r="I1144" s="183"/>
      <c r="J1144" s="183"/>
      <c r="K1144" s="183"/>
      <c r="L1144" s="183"/>
      <c r="M1144" s="183"/>
      <c r="N1144" s="183"/>
    </row>
    <row r="1145" spans="4:14">
      <c r="D1145" s="183"/>
      <c r="E1145" s="183"/>
      <c r="F1145" s="183"/>
      <c r="G1145" s="183"/>
      <c r="H1145" s="183"/>
      <c r="I1145" s="183"/>
      <c r="J1145" s="183"/>
      <c r="K1145" s="183"/>
      <c r="L1145" s="183"/>
      <c r="M1145" s="183"/>
      <c r="N1145" s="183"/>
    </row>
    <row r="1146" spans="4:14">
      <c r="D1146" s="183"/>
      <c r="E1146" s="183"/>
      <c r="F1146" s="183"/>
      <c r="G1146" s="183"/>
      <c r="H1146" s="183"/>
      <c r="I1146" s="183"/>
      <c r="J1146" s="183"/>
      <c r="K1146" s="183"/>
      <c r="L1146" s="183"/>
      <c r="M1146" s="183"/>
      <c r="N1146" s="183"/>
    </row>
    <row r="1147" spans="4:14">
      <c r="D1147" s="183"/>
      <c r="E1147" s="183"/>
      <c r="F1147" s="183"/>
      <c r="G1147" s="183"/>
      <c r="H1147" s="183"/>
      <c r="I1147" s="183"/>
      <c r="J1147" s="183"/>
      <c r="K1147" s="183"/>
      <c r="L1147" s="183"/>
      <c r="M1147" s="183"/>
      <c r="N1147" s="183"/>
    </row>
    <row r="1148" spans="4:14">
      <c r="D1148" s="183"/>
      <c r="E1148" s="183"/>
      <c r="F1148" s="183"/>
      <c r="G1148" s="183"/>
      <c r="H1148" s="183"/>
      <c r="I1148" s="183"/>
      <c r="J1148" s="183"/>
      <c r="K1148" s="183"/>
      <c r="L1148" s="183"/>
      <c r="M1148" s="183"/>
      <c r="N1148" s="183"/>
    </row>
    <row r="1149" spans="4:14">
      <c r="D1149" s="183"/>
      <c r="E1149" s="183"/>
      <c r="F1149" s="183"/>
      <c r="G1149" s="183"/>
      <c r="H1149" s="183"/>
      <c r="I1149" s="183"/>
      <c r="J1149" s="183"/>
      <c r="K1149" s="183"/>
      <c r="L1149" s="183"/>
      <c r="M1149" s="183"/>
      <c r="N1149" s="183"/>
    </row>
    <row r="1150" spans="4:14">
      <c r="D1150" s="183"/>
      <c r="E1150" s="183"/>
      <c r="F1150" s="183"/>
      <c r="G1150" s="183"/>
      <c r="H1150" s="183"/>
      <c r="I1150" s="183"/>
      <c r="J1150" s="183"/>
      <c r="K1150" s="183"/>
      <c r="L1150" s="183"/>
      <c r="M1150" s="183"/>
      <c r="N1150" s="183"/>
    </row>
    <row r="1151" spans="4:14">
      <c r="D1151" s="183"/>
      <c r="E1151" s="183"/>
      <c r="F1151" s="183"/>
      <c r="G1151" s="183"/>
      <c r="H1151" s="183"/>
      <c r="I1151" s="183"/>
      <c r="J1151" s="183"/>
      <c r="K1151" s="183"/>
      <c r="L1151" s="183"/>
      <c r="M1151" s="183"/>
      <c r="N1151" s="183"/>
    </row>
    <row r="1152" spans="4:14">
      <c r="D1152" s="183"/>
      <c r="E1152" s="183"/>
      <c r="F1152" s="183"/>
      <c r="G1152" s="183"/>
      <c r="H1152" s="183"/>
      <c r="I1152" s="183"/>
      <c r="J1152" s="183"/>
      <c r="K1152" s="183"/>
      <c r="L1152" s="183"/>
      <c r="M1152" s="183"/>
      <c r="N1152" s="183"/>
    </row>
    <row r="1153" spans="4:14">
      <c r="D1153" s="183"/>
      <c r="E1153" s="183"/>
      <c r="F1153" s="183"/>
      <c r="G1153" s="183"/>
      <c r="H1153" s="183"/>
      <c r="I1153" s="183"/>
      <c r="J1153" s="183"/>
      <c r="K1153" s="183"/>
      <c r="L1153" s="183"/>
      <c r="M1153" s="183"/>
      <c r="N1153" s="183"/>
    </row>
    <row r="1154" spans="4:14">
      <c r="D1154" s="183"/>
      <c r="E1154" s="183"/>
      <c r="F1154" s="183"/>
      <c r="G1154" s="183"/>
      <c r="H1154" s="183"/>
      <c r="I1154" s="183"/>
      <c r="J1154" s="183"/>
      <c r="K1154" s="183"/>
      <c r="L1154" s="183"/>
      <c r="M1154" s="183"/>
      <c r="N1154" s="183"/>
    </row>
    <row r="1155" spans="4:14">
      <c r="D1155" s="183"/>
      <c r="E1155" s="183"/>
      <c r="F1155" s="183"/>
      <c r="G1155" s="183"/>
      <c r="H1155" s="183"/>
      <c r="I1155" s="183"/>
      <c r="J1155" s="183"/>
      <c r="K1155" s="183"/>
      <c r="L1155" s="183"/>
      <c r="M1155" s="183"/>
      <c r="N1155" s="183"/>
    </row>
    <row r="1156" spans="4:14">
      <c r="D1156" s="183"/>
      <c r="E1156" s="183"/>
      <c r="F1156" s="183"/>
      <c r="G1156" s="183"/>
      <c r="H1156" s="183"/>
      <c r="I1156" s="183"/>
      <c r="J1156" s="183"/>
      <c r="K1156" s="183"/>
      <c r="L1156" s="183"/>
      <c r="M1156" s="183"/>
      <c r="N1156" s="183"/>
    </row>
    <row r="1157" spans="4:14">
      <c r="D1157" s="183"/>
      <c r="E1157" s="183"/>
      <c r="F1157" s="183"/>
      <c r="G1157" s="183"/>
      <c r="H1157" s="183"/>
      <c r="I1157" s="183"/>
      <c r="J1157" s="183"/>
      <c r="K1157" s="183"/>
      <c r="L1157" s="183"/>
      <c r="M1157" s="183"/>
      <c r="N1157" s="183"/>
    </row>
    <row r="1158" spans="4:14">
      <c r="D1158" s="183"/>
      <c r="E1158" s="183"/>
      <c r="F1158" s="183"/>
      <c r="G1158" s="183"/>
      <c r="H1158" s="183"/>
      <c r="I1158" s="183"/>
      <c r="J1158" s="183"/>
      <c r="K1158" s="183"/>
      <c r="L1158" s="183"/>
      <c r="M1158" s="183"/>
      <c r="N1158" s="183"/>
    </row>
    <row r="1159" spans="4:14">
      <c r="D1159" s="183"/>
      <c r="E1159" s="183"/>
      <c r="F1159" s="183"/>
      <c r="G1159" s="183"/>
      <c r="H1159" s="183"/>
      <c r="I1159" s="183"/>
      <c r="J1159" s="183"/>
      <c r="K1159" s="183"/>
      <c r="L1159" s="183"/>
      <c r="M1159" s="183"/>
      <c r="N1159" s="183"/>
    </row>
    <row r="1160" spans="4:14">
      <c r="D1160" s="183"/>
      <c r="E1160" s="183"/>
      <c r="F1160" s="183"/>
      <c r="G1160" s="183"/>
      <c r="H1160" s="183"/>
      <c r="I1160" s="183"/>
      <c r="J1160" s="183"/>
      <c r="K1160" s="183"/>
      <c r="L1160" s="183"/>
      <c r="M1160" s="183"/>
      <c r="N1160" s="183"/>
    </row>
    <row r="1161" spans="4:14">
      <c r="D1161" s="183"/>
      <c r="E1161" s="183"/>
      <c r="F1161" s="183"/>
      <c r="G1161" s="183"/>
      <c r="H1161" s="183"/>
      <c r="I1161" s="183"/>
      <c r="J1161" s="183"/>
      <c r="K1161" s="183"/>
      <c r="L1161" s="183"/>
      <c r="M1161" s="183"/>
      <c r="N1161" s="183"/>
    </row>
    <row r="1162" spans="4:14">
      <c r="D1162" s="183"/>
      <c r="E1162" s="183"/>
      <c r="F1162" s="183"/>
      <c r="G1162" s="183"/>
      <c r="H1162" s="183"/>
      <c r="I1162" s="183"/>
      <c r="J1162" s="183"/>
      <c r="K1162" s="183"/>
      <c r="L1162" s="183"/>
      <c r="M1162" s="183"/>
      <c r="N1162" s="183"/>
    </row>
    <row r="1163" spans="4:14">
      <c r="D1163" s="183"/>
      <c r="E1163" s="183"/>
      <c r="F1163" s="183"/>
      <c r="G1163" s="183"/>
      <c r="H1163" s="183"/>
      <c r="I1163" s="183"/>
      <c r="J1163" s="183"/>
      <c r="K1163" s="183"/>
      <c r="L1163" s="183"/>
      <c r="M1163" s="183"/>
      <c r="N1163" s="183"/>
    </row>
    <row r="1164" spans="4:14">
      <c r="D1164" s="183"/>
      <c r="E1164" s="183"/>
      <c r="F1164" s="183"/>
      <c r="G1164" s="183"/>
      <c r="H1164" s="183"/>
      <c r="I1164" s="183"/>
      <c r="J1164" s="183"/>
      <c r="K1164" s="183"/>
      <c r="L1164" s="183"/>
      <c r="M1164" s="183"/>
      <c r="N1164" s="183"/>
    </row>
    <row r="1165" spans="4:14">
      <c r="D1165" s="183"/>
      <c r="E1165" s="183"/>
      <c r="F1165" s="183"/>
      <c r="G1165" s="183"/>
      <c r="H1165" s="183"/>
      <c r="I1165" s="183"/>
      <c r="J1165" s="183"/>
      <c r="K1165" s="183"/>
      <c r="L1165" s="183"/>
      <c r="M1165" s="183"/>
      <c r="N1165" s="183"/>
    </row>
    <row r="1166" spans="4:14">
      <c r="D1166" s="183"/>
      <c r="E1166" s="183"/>
      <c r="F1166" s="183"/>
      <c r="G1166" s="183"/>
      <c r="H1166" s="183"/>
      <c r="I1166" s="183"/>
      <c r="J1166" s="183"/>
      <c r="K1166" s="183"/>
      <c r="L1166" s="183"/>
      <c r="M1166" s="183"/>
      <c r="N1166" s="183"/>
    </row>
    <row r="1167" spans="4:14">
      <c r="D1167" s="183"/>
      <c r="E1167" s="183"/>
      <c r="F1167" s="183"/>
      <c r="G1167" s="183"/>
      <c r="H1167" s="183"/>
      <c r="I1167" s="183"/>
      <c r="J1167" s="183"/>
      <c r="K1167" s="183"/>
      <c r="L1167" s="183"/>
      <c r="M1167" s="183"/>
      <c r="N1167" s="183"/>
    </row>
    <row r="1168" spans="4:14">
      <c r="D1168" s="183"/>
      <c r="E1168" s="183"/>
      <c r="F1168" s="183"/>
      <c r="G1168" s="183"/>
      <c r="H1168" s="183"/>
      <c r="I1168" s="183"/>
      <c r="J1168" s="183"/>
      <c r="K1168" s="183"/>
      <c r="L1168" s="183"/>
      <c r="M1168" s="183"/>
      <c r="N1168" s="183"/>
    </row>
    <row r="1169" spans="4:14">
      <c r="D1169" s="183"/>
      <c r="E1169" s="183"/>
      <c r="F1169" s="183"/>
      <c r="G1169" s="183"/>
      <c r="H1169" s="183"/>
      <c r="I1169" s="183"/>
      <c r="J1169" s="183"/>
      <c r="K1169" s="183"/>
      <c r="L1169" s="183"/>
      <c r="M1169" s="183"/>
      <c r="N1169" s="183"/>
    </row>
    <row r="1170" spans="4:14">
      <c r="D1170" s="183"/>
      <c r="E1170" s="183"/>
      <c r="F1170" s="183"/>
      <c r="G1170" s="183"/>
      <c r="H1170" s="183"/>
      <c r="I1170" s="183"/>
      <c r="J1170" s="183"/>
      <c r="K1170" s="183"/>
      <c r="L1170" s="183"/>
      <c r="M1170" s="183"/>
      <c r="N1170" s="183"/>
    </row>
    <row r="1171" spans="4:14">
      <c r="D1171" s="183"/>
      <c r="E1171" s="183"/>
      <c r="F1171" s="183"/>
      <c r="G1171" s="183"/>
      <c r="H1171" s="183"/>
      <c r="I1171" s="183"/>
      <c r="J1171" s="183"/>
      <c r="K1171" s="183"/>
      <c r="L1171" s="183"/>
      <c r="M1171" s="183"/>
      <c r="N1171" s="183"/>
    </row>
    <row r="1172" spans="4:14">
      <c r="D1172" s="183"/>
      <c r="E1172" s="183"/>
      <c r="F1172" s="183"/>
      <c r="G1172" s="183"/>
      <c r="H1172" s="183"/>
      <c r="I1172" s="183"/>
      <c r="J1172" s="183"/>
      <c r="K1172" s="183"/>
      <c r="L1172" s="183"/>
      <c r="M1172" s="183"/>
      <c r="N1172" s="183"/>
    </row>
    <row r="1173" spans="4:14">
      <c r="D1173" s="183"/>
      <c r="E1173" s="183"/>
      <c r="F1173" s="183"/>
      <c r="G1173" s="183"/>
      <c r="H1173" s="183"/>
      <c r="I1173" s="183"/>
      <c r="J1173" s="183"/>
      <c r="K1173" s="183"/>
      <c r="L1173" s="183"/>
      <c r="M1173" s="183"/>
      <c r="N1173" s="183"/>
    </row>
    <row r="1174" spans="4:14">
      <c r="D1174" s="183"/>
      <c r="E1174" s="183"/>
      <c r="F1174" s="183"/>
      <c r="G1174" s="183"/>
      <c r="H1174" s="183"/>
      <c r="I1174" s="183"/>
      <c r="J1174" s="183"/>
      <c r="K1174" s="183"/>
      <c r="L1174" s="183"/>
      <c r="M1174" s="183"/>
      <c r="N1174" s="183"/>
    </row>
    <row r="1175" spans="4:14">
      <c r="D1175" s="183"/>
      <c r="E1175" s="183"/>
      <c r="F1175" s="183"/>
      <c r="G1175" s="183"/>
      <c r="H1175" s="183"/>
      <c r="I1175" s="183"/>
      <c r="J1175" s="183"/>
      <c r="K1175" s="183"/>
      <c r="L1175" s="183"/>
      <c r="M1175" s="183"/>
      <c r="N1175" s="183"/>
    </row>
    <row r="1176" spans="4:14">
      <c r="D1176" s="183"/>
      <c r="E1176" s="183"/>
      <c r="F1176" s="183"/>
      <c r="G1176" s="183"/>
      <c r="H1176" s="183"/>
      <c r="I1176" s="183"/>
      <c r="J1176" s="183"/>
      <c r="K1176" s="183"/>
      <c r="L1176" s="183"/>
      <c r="M1176" s="183"/>
      <c r="N1176" s="183"/>
    </row>
    <row r="1177" spans="4:14">
      <c r="D1177" s="183"/>
      <c r="E1177" s="183"/>
      <c r="F1177" s="183"/>
      <c r="G1177" s="183"/>
      <c r="H1177" s="183"/>
      <c r="I1177" s="183"/>
      <c r="J1177" s="183"/>
      <c r="K1177" s="183"/>
      <c r="L1177" s="183"/>
      <c r="M1177" s="183"/>
      <c r="N1177" s="183"/>
    </row>
    <row r="1178" spans="4:14">
      <c r="D1178" s="183"/>
      <c r="E1178" s="183"/>
      <c r="F1178" s="183"/>
      <c r="G1178" s="183"/>
      <c r="H1178" s="183"/>
      <c r="I1178" s="183"/>
      <c r="J1178" s="183"/>
      <c r="K1178" s="183"/>
      <c r="L1178" s="183"/>
      <c r="M1178" s="183"/>
      <c r="N1178" s="183"/>
    </row>
    <row r="1179" spans="4:14">
      <c r="D1179" s="183"/>
      <c r="E1179" s="183"/>
      <c r="F1179" s="183"/>
      <c r="G1179" s="183"/>
      <c r="H1179" s="183"/>
      <c r="I1179" s="183"/>
      <c r="J1179" s="183"/>
      <c r="K1179" s="183"/>
      <c r="L1179" s="183"/>
      <c r="M1179" s="183"/>
      <c r="N1179" s="183"/>
    </row>
    <row r="1180" spans="4:14">
      <c r="D1180" s="183"/>
      <c r="E1180" s="183"/>
      <c r="F1180" s="183"/>
      <c r="G1180" s="183"/>
      <c r="H1180" s="183"/>
      <c r="I1180" s="183"/>
      <c r="J1180" s="183"/>
      <c r="K1180" s="183"/>
      <c r="L1180" s="183"/>
      <c r="M1180" s="183"/>
      <c r="N1180" s="183"/>
    </row>
    <row r="1181" spans="4:14">
      <c r="D1181" s="183"/>
      <c r="E1181" s="183"/>
      <c r="F1181" s="183"/>
      <c r="G1181" s="183"/>
      <c r="H1181" s="183"/>
      <c r="I1181" s="183"/>
      <c r="J1181" s="183"/>
      <c r="K1181" s="183"/>
      <c r="L1181" s="183"/>
      <c r="M1181" s="183"/>
      <c r="N1181" s="183"/>
    </row>
    <row r="1182" spans="4:14">
      <c r="D1182" s="183"/>
      <c r="E1182" s="183"/>
      <c r="F1182" s="183"/>
      <c r="G1182" s="183"/>
      <c r="H1182" s="183"/>
      <c r="I1182" s="183"/>
      <c r="J1182" s="183"/>
      <c r="K1182" s="183"/>
      <c r="L1182" s="183"/>
      <c r="M1182" s="183"/>
      <c r="N1182" s="183"/>
    </row>
    <row r="1183" spans="4:14">
      <c r="D1183" s="183"/>
      <c r="E1183" s="183"/>
      <c r="F1183" s="183"/>
      <c r="G1183" s="183"/>
      <c r="H1183" s="183"/>
      <c r="I1183" s="183"/>
      <c r="J1183" s="183"/>
      <c r="K1183" s="183"/>
      <c r="L1183" s="183"/>
      <c r="M1183" s="183"/>
      <c r="N1183" s="183"/>
    </row>
    <row r="1184" spans="4:14">
      <c r="D1184" s="183"/>
      <c r="E1184" s="183"/>
      <c r="F1184" s="183"/>
      <c r="G1184" s="183"/>
      <c r="H1184" s="183"/>
      <c r="I1184" s="183"/>
      <c r="J1184" s="183"/>
      <c r="K1184" s="183"/>
      <c r="L1184" s="183"/>
      <c r="M1184" s="183"/>
      <c r="N1184" s="183"/>
    </row>
    <row r="1185" spans="4:14">
      <c r="D1185" s="183"/>
      <c r="E1185" s="183"/>
      <c r="F1185" s="183"/>
      <c r="G1185" s="183"/>
      <c r="H1185" s="183"/>
      <c r="I1185" s="183"/>
      <c r="J1185" s="183"/>
      <c r="K1185" s="183"/>
      <c r="L1185" s="183"/>
      <c r="M1185" s="183"/>
      <c r="N1185" s="183"/>
    </row>
    <row r="1186" spans="4:14">
      <c r="D1186" s="183"/>
      <c r="E1186" s="183"/>
      <c r="F1186" s="183"/>
      <c r="G1186" s="183"/>
      <c r="H1186" s="183"/>
      <c r="I1186" s="183"/>
      <c r="J1186" s="183"/>
      <c r="K1186" s="183"/>
      <c r="L1186" s="183"/>
      <c r="M1186" s="183"/>
      <c r="N1186" s="183"/>
    </row>
    <row r="1187" spans="4:14">
      <c r="D1187" s="183"/>
      <c r="E1187" s="183"/>
      <c r="F1187" s="183"/>
      <c r="G1187" s="183"/>
      <c r="H1187" s="183"/>
      <c r="I1187" s="183"/>
      <c r="J1187" s="183"/>
      <c r="K1187" s="183"/>
      <c r="L1187" s="183"/>
      <c r="M1187" s="183"/>
      <c r="N1187" s="183"/>
    </row>
    <row r="1188" spans="4:14">
      <c r="D1188" s="183"/>
      <c r="E1188" s="183"/>
      <c r="F1188" s="183"/>
      <c r="G1188" s="183"/>
      <c r="H1188" s="183"/>
      <c r="I1188" s="183"/>
      <c r="J1188" s="183"/>
      <c r="K1188" s="183"/>
      <c r="L1188" s="183"/>
      <c r="M1188" s="183"/>
      <c r="N1188" s="183"/>
    </row>
    <row r="1189" spans="4:14">
      <c r="D1189" s="183"/>
      <c r="E1189" s="183"/>
      <c r="F1189" s="183"/>
      <c r="G1189" s="183"/>
      <c r="H1189" s="183"/>
      <c r="I1189" s="183"/>
      <c r="J1189" s="183"/>
      <c r="K1189" s="183"/>
      <c r="L1189" s="183"/>
      <c r="M1189" s="183"/>
      <c r="N1189" s="183"/>
    </row>
    <row r="1190" spans="4:14">
      <c r="D1190" s="183"/>
      <c r="E1190" s="183"/>
      <c r="F1190" s="183"/>
      <c r="G1190" s="183"/>
      <c r="H1190" s="183"/>
      <c r="I1190" s="183"/>
      <c r="J1190" s="183"/>
      <c r="K1190" s="183"/>
      <c r="L1190" s="183"/>
      <c r="M1190" s="183"/>
      <c r="N1190" s="183"/>
    </row>
    <row r="1191" spans="4:14">
      <c r="D1191" s="183"/>
      <c r="E1191" s="183"/>
      <c r="F1191" s="183"/>
      <c r="G1191" s="183"/>
      <c r="H1191" s="183"/>
      <c r="I1191" s="183"/>
      <c r="J1191" s="183"/>
      <c r="K1191" s="183"/>
      <c r="L1191" s="183"/>
      <c r="M1191" s="183"/>
      <c r="N1191" s="183"/>
    </row>
    <row r="1192" spans="4:14">
      <c r="D1192" s="183"/>
      <c r="E1192" s="183"/>
      <c r="F1192" s="183"/>
      <c r="G1192" s="183"/>
      <c r="H1192" s="183"/>
      <c r="I1192" s="183"/>
      <c r="J1192" s="183"/>
      <c r="K1192" s="183"/>
      <c r="L1192" s="183"/>
      <c r="M1192" s="183"/>
      <c r="N1192" s="183"/>
    </row>
    <row r="1193" spans="4:14">
      <c r="D1193" s="183"/>
      <c r="E1193" s="183"/>
      <c r="F1193" s="183"/>
      <c r="G1193" s="183"/>
      <c r="H1193" s="183"/>
      <c r="I1193" s="183"/>
      <c r="J1193" s="183"/>
      <c r="K1193" s="183"/>
      <c r="L1193" s="183"/>
      <c r="M1193" s="183"/>
      <c r="N1193" s="183"/>
    </row>
    <row r="1194" spans="4:14">
      <c r="D1194" s="183"/>
      <c r="E1194" s="183"/>
      <c r="F1194" s="183"/>
      <c r="G1194" s="183"/>
      <c r="H1194" s="183"/>
      <c r="I1194" s="183"/>
      <c r="J1194" s="183"/>
      <c r="K1194" s="183"/>
      <c r="L1194" s="183"/>
      <c r="M1194" s="183"/>
      <c r="N1194" s="183"/>
    </row>
    <row r="1195" spans="4:14">
      <c r="D1195" s="183"/>
      <c r="E1195" s="183"/>
      <c r="F1195" s="183"/>
      <c r="G1195" s="183"/>
      <c r="H1195" s="183"/>
      <c r="I1195" s="183"/>
      <c r="J1195" s="183"/>
      <c r="K1195" s="183"/>
      <c r="L1195" s="183"/>
      <c r="M1195" s="183"/>
      <c r="N1195" s="183"/>
    </row>
    <row r="1196" spans="4:14">
      <c r="D1196" s="183"/>
      <c r="E1196" s="183"/>
      <c r="F1196" s="183"/>
      <c r="G1196" s="183"/>
      <c r="H1196" s="183"/>
      <c r="I1196" s="183"/>
      <c r="J1196" s="183"/>
      <c r="K1196" s="183"/>
      <c r="L1196" s="183"/>
      <c r="M1196" s="183"/>
      <c r="N1196" s="183"/>
    </row>
    <row r="1197" spans="4:14">
      <c r="D1197" s="183"/>
      <c r="E1197" s="183"/>
      <c r="F1197" s="183"/>
      <c r="G1197" s="183"/>
      <c r="H1197" s="183"/>
      <c r="I1197" s="183"/>
      <c r="J1197" s="183"/>
      <c r="K1197" s="183"/>
      <c r="L1197" s="183"/>
      <c r="M1197" s="183"/>
      <c r="N1197" s="183"/>
    </row>
    <row r="1198" spans="4:14">
      <c r="D1198" s="183"/>
      <c r="E1198" s="183"/>
      <c r="F1198" s="183"/>
      <c r="G1198" s="183"/>
      <c r="H1198" s="183"/>
      <c r="I1198" s="183"/>
      <c r="J1198" s="183"/>
      <c r="K1198" s="183"/>
      <c r="L1198" s="183"/>
      <c r="M1198" s="183"/>
      <c r="N1198" s="183"/>
    </row>
    <row r="1199" spans="4:14">
      <c r="D1199" s="183"/>
      <c r="E1199" s="183"/>
      <c r="F1199" s="183"/>
      <c r="G1199" s="183"/>
      <c r="H1199" s="183"/>
      <c r="I1199" s="183"/>
      <c r="J1199" s="183"/>
      <c r="K1199" s="183"/>
      <c r="L1199" s="183"/>
      <c r="M1199" s="183"/>
      <c r="N1199" s="183"/>
    </row>
    <row r="1200" spans="4:14">
      <c r="D1200" s="183"/>
      <c r="E1200" s="183"/>
      <c r="F1200" s="183"/>
      <c r="G1200" s="183"/>
      <c r="H1200" s="183"/>
      <c r="I1200" s="183"/>
      <c r="J1200" s="183"/>
      <c r="K1200" s="183"/>
      <c r="L1200" s="183"/>
      <c r="M1200" s="183"/>
      <c r="N1200" s="183"/>
    </row>
    <row r="1201" spans="4:14">
      <c r="D1201" s="183"/>
      <c r="E1201" s="183"/>
      <c r="F1201" s="183"/>
      <c r="G1201" s="183"/>
      <c r="H1201" s="183"/>
      <c r="I1201" s="183"/>
      <c r="J1201" s="183"/>
      <c r="K1201" s="183"/>
      <c r="L1201" s="183"/>
      <c r="M1201" s="183"/>
      <c r="N1201" s="183"/>
    </row>
    <row r="1202" spans="4:14">
      <c r="D1202" s="183"/>
      <c r="E1202" s="183"/>
      <c r="F1202" s="183"/>
      <c r="G1202" s="183"/>
      <c r="H1202" s="183"/>
      <c r="I1202" s="183"/>
      <c r="J1202" s="183"/>
      <c r="K1202" s="183"/>
      <c r="L1202" s="183"/>
      <c r="M1202" s="183"/>
      <c r="N1202" s="183"/>
    </row>
    <row r="1203" spans="4:14">
      <c r="D1203" s="183"/>
      <c r="E1203" s="183"/>
      <c r="F1203" s="183"/>
      <c r="G1203" s="183"/>
      <c r="H1203" s="183"/>
      <c r="I1203" s="183"/>
      <c r="J1203" s="183"/>
      <c r="K1203" s="183"/>
      <c r="L1203" s="183"/>
      <c r="M1203" s="183"/>
      <c r="N1203" s="183"/>
    </row>
    <row r="1204" spans="4:14">
      <c r="D1204" s="183"/>
      <c r="E1204" s="183"/>
      <c r="F1204" s="183"/>
      <c r="G1204" s="183"/>
      <c r="H1204" s="183"/>
      <c r="I1204" s="183"/>
      <c r="J1204" s="183"/>
      <c r="K1204" s="183"/>
      <c r="L1204" s="183"/>
      <c r="M1204" s="183"/>
      <c r="N1204" s="183"/>
    </row>
    <row r="1205" spans="4:14">
      <c r="D1205" s="183"/>
      <c r="E1205" s="183"/>
      <c r="F1205" s="183"/>
      <c r="G1205" s="183"/>
      <c r="H1205" s="183"/>
      <c r="I1205" s="183"/>
      <c r="J1205" s="183"/>
      <c r="K1205" s="183"/>
      <c r="L1205" s="183"/>
      <c r="M1205" s="183"/>
      <c r="N1205" s="183"/>
    </row>
    <row r="1206" spans="4:14">
      <c r="D1206" s="183"/>
      <c r="E1206" s="183"/>
      <c r="F1206" s="183"/>
      <c r="G1206" s="183"/>
      <c r="H1206" s="183"/>
      <c r="I1206" s="183"/>
      <c r="J1206" s="183"/>
      <c r="K1206" s="183"/>
      <c r="L1206" s="183"/>
      <c r="M1206" s="183"/>
      <c r="N1206" s="183"/>
    </row>
    <row r="1207" spans="4:14">
      <c r="D1207" s="183"/>
      <c r="E1207" s="183"/>
      <c r="F1207" s="183"/>
      <c r="G1207" s="183"/>
      <c r="H1207" s="183"/>
      <c r="I1207" s="183"/>
      <c r="J1207" s="183"/>
      <c r="K1207" s="183"/>
      <c r="L1207" s="183"/>
      <c r="M1207" s="183"/>
      <c r="N1207" s="183"/>
    </row>
    <row r="1208" spans="4:14">
      <c r="D1208" s="183"/>
      <c r="E1208" s="183"/>
      <c r="F1208" s="183"/>
      <c r="G1208" s="183"/>
      <c r="H1208" s="183"/>
      <c r="I1208" s="183"/>
      <c r="J1208" s="183"/>
      <c r="K1208" s="183"/>
      <c r="L1208" s="183"/>
      <c r="M1208" s="183"/>
      <c r="N1208" s="183"/>
    </row>
    <row r="1209" spans="4:14">
      <c r="D1209" s="183"/>
      <c r="E1209" s="183"/>
      <c r="F1209" s="183"/>
      <c r="G1209" s="183"/>
      <c r="H1209" s="183"/>
      <c r="I1209" s="183"/>
      <c r="J1209" s="183"/>
      <c r="K1209" s="183"/>
      <c r="L1209" s="183"/>
      <c r="M1209" s="183"/>
      <c r="N1209" s="183"/>
    </row>
    <row r="1210" spans="4:14">
      <c r="D1210" s="183"/>
      <c r="E1210" s="183"/>
      <c r="F1210" s="183"/>
      <c r="G1210" s="183"/>
      <c r="H1210" s="183"/>
      <c r="I1210" s="183"/>
      <c r="J1210" s="183"/>
      <c r="K1210" s="183"/>
      <c r="L1210" s="183"/>
      <c r="M1210" s="183"/>
      <c r="N1210" s="183"/>
    </row>
    <row r="1211" spans="4:14">
      <c r="D1211" s="183"/>
      <c r="E1211" s="183"/>
      <c r="F1211" s="183"/>
      <c r="G1211" s="183"/>
      <c r="H1211" s="183"/>
      <c r="I1211" s="183"/>
      <c r="J1211" s="183"/>
      <c r="K1211" s="183"/>
      <c r="L1211" s="183"/>
      <c r="M1211" s="183"/>
      <c r="N1211" s="183"/>
    </row>
    <row r="1212" spans="4:14">
      <c r="D1212" s="183"/>
      <c r="E1212" s="183"/>
      <c r="F1212" s="183"/>
      <c r="G1212" s="183"/>
      <c r="H1212" s="183"/>
      <c r="I1212" s="183"/>
      <c r="J1212" s="183"/>
      <c r="K1212" s="183"/>
      <c r="L1212" s="183"/>
      <c r="M1212" s="183"/>
      <c r="N1212" s="183"/>
    </row>
    <row r="1213" spans="4:14">
      <c r="D1213" s="183"/>
      <c r="E1213" s="183"/>
      <c r="F1213" s="183"/>
      <c r="G1213" s="183"/>
      <c r="H1213" s="183"/>
      <c r="I1213" s="183"/>
      <c r="J1213" s="183"/>
      <c r="K1213" s="183"/>
      <c r="L1213" s="183"/>
      <c r="M1213" s="183"/>
      <c r="N1213" s="183"/>
    </row>
    <row r="1214" spans="4:14">
      <c r="D1214" s="183"/>
      <c r="E1214" s="183"/>
      <c r="F1214" s="183"/>
      <c r="G1214" s="183"/>
      <c r="H1214" s="183"/>
      <c r="I1214" s="183"/>
      <c r="J1214" s="183"/>
      <c r="K1214" s="183"/>
      <c r="L1214" s="183"/>
      <c r="M1214" s="183"/>
      <c r="N1214" s="183"/>
    </row>
    <row r="1215" spans="4:14">
      <c r="D1215" s="183"/>
      <c r="E1215" s="183"/>
      <c r="F1215" s="183"/>
      <c r="G1215" s="183"/>
      <c r="H1215" s="183"/>
      <c r="I1215" s="183"/>
      <c r="J1215" s="183"/>
      <c r="K1215" s="183"/>
      <c r="L1215" s="183"/>
      <c r="M1215" s="183"/>
      <c r="N1215" s="183"/>
    </row>
    <row r="1216" spans="4:14">
      <c r="D1216" s="183"/>
      <c r="E1216" s="183"/>
      <c r="F1216" s="183"/>
      <c r="G1216" s="183"/>
      <c r="H1216" s="183"/>
      <c r="I1216" s="183"/>
      <c r="J1216" s="183"/>
      <c r="K1216" s="183"/>
      <c r="L1216" s="183"/>
      <c r="M1216" s="183"/>
      <c r="N1216" s="183"/>
    </row>
    <row r="1217" spans="4:14">
      <c r="D1217" s="183"/>
      <c r="E1217" s="183"/>
      <c r="F1217" s="183"/>
      <c r="G1217" s="183"/>
      <c r="H1217" s="183"/>
      <c r="I1217" s="183"/>
      <c r="J1217" s="183"/>
      <c r="K1217" s="183"/>
      <c r="L1217" s="183"/>
      <c r="M1217" s="183"/>
      <c r="N1217" s="183"/>
    </row>
    <row r="1218" spans="4:14">
      <c r="D1218" s="183"/>
      <c r="E1218" s="183"/>
      <c r="F1218" s="183"/>
      <c r="G1218" s="183"/>
      <c r="H1218" s="183"/>
      <c r="I1218" s="183"/>
      <c r="J1218" s="183"/>
      <c r="K1218" s="183"/>
      <c r="L1218" s="183"/>
      <c r="M1218" s="183"/>
      <c r="N1218" s="183"/>
    </row>
    <row r="1219" spans="4:14">
      <c r="D1219" s="183"/>
      <c r="E1219" s="183"/>
      <c r="F1219" s="183"/>
      <c r="G1219" s="183"/>
      <c r="H1219" s="183"/>
      <c r="I1219" s="183"/>
      <c r="J1219" s="183"/>
      <c r="K1219" s="183"/>
      <c r="L1219" s="183"/>
      <c r="M1219" s="183"/>
      <c r="N1219" s="183"/>
    </row>
    <row r="1220" spans="4:14">
      <c r="D1220" s="183"/>
      <c r="E1220" s="183"/>
      <c r="F1220" s="183"/>
      <c r="G1220" s="183"/>
      <c r="H1220" s="183"/>
      <c r="I1220" s="183"/>
      <c r="J1220" s="183"/>
      <c r="K1220" s="183"/>
      <c r="L1220" s="183"/>
      <c r="M1220" s="183"/>
      <c r="N1220" s="183"/>
    </row>
    <row r="1221" spans="4:14">
      <c r="D1221" s="183"/>
      <c r="E1221" s="183"/>
      <c r="F1221" s="183"/>
      <c r="G1221" s="183"/>
      <c r="H1221" s="183"/>
      <c r="I1221" s="183"/>
      <c r="J1221" s="183"/>
      <c r="K1221" s="183"/>
      <c r="L1221" s="183"/>
      <c r="M1221" s="183"/>
      <c r="N1221" s="183"/>
    </row>
    <row r="1222" spans="4:14">
      <c r="D1222" s="183"/>
      <c r="E1222" s="183"/>
      <c r="F1222" s="183"/>
      <c r="G1222" s="183"/>
      <c r="H1222" s="183"/>
      <c r="I1222" s="183"/>
      <c r="J1222" s="183"/>
      <c r="K1222" s="183"/>
      <c r="L1222" s="183"/>
      <c r="M1222" s="183"/>
      <c r="N1222" s="183"/>
    </row>
    <row r="1223" spans="4:14">
      <c r="D1223" s="183"/>
      <c r="E1223" s="183"/>
      <c r="F1223" s="183"/>
      <c r="G1223" s="183"/>
      <c r="H1223" s="183"/>
      <c r="I1223" s="183"/>
      <c r="J1223" s="183"/>
      <c r="K1223" s="183"/>
      <c r="L1223" s="183"/>
      <c r="M1223" s="183"/>
      <c r="N1223" s="183"/>
    </row>
    <row r="1224" spans="4:14">
      <c r="D1224" s="183"/>
      <c r="E1224" s="183"/>
      <c r="F1224" s="183"/>
      <c r="G1224" s="183"/>
      <c r="H1224" s="183"/>
      <c r="I1224" s="183"/>
      <c r="J1224" s="183"/>
      <c r="K1224" s="183"/>
      <c r="L1224" s="183"/>
      <c r="M1224" s="183"/>
      <c r="N1224" s="183"/>
    </row>
    <row r="1225" spans="4:14">
      <c r="D1225" s="183"/>
      <c r="E1225" s="183"/>
      <c r="F1225" s="183"/>
      <c r="G1225" s="183"/>
      <c r="H1225" s="183"/>
      <c r="I1225" s="183"/>
      <c r="J1225" s="183"/>
      <c r="K1225" s="183"/>
      <c r="L1225" s="183"/>
      <c r="M1225" s="183"/>
      <c r="N1225" s="183"/>
    </row>
    <row r="1226" spans="4:14">
      <c r="D1226" s="183"/>
      <c r="E1226" s="183"/>
      <c r="F1226" s="183"/>
      <c r="G1226" s="183"/>
      <c r="H1226" s="183"/>
      <c r="I1226" s="183"/>
      <c r="J1226" s="183"/>
      <c r="K1226" s="183"/>
      <c r="L1226" s="183"/>
      <c r="M1226" s="183"/>
      <c r="N1226" s="183"/>
    </row>
    <row r="1227" spans="4:14">
      <c r="D1227" s="183"/>
      <c r="E1227" s="183"/>
      <c r="F1227" s="183"/>
      <c r="G1227" s="183"/>
      <c r="H1227" s="183"/>
      <c r="I1227" s="183"/>
      <c r="J1227" s="183"/>
      <c r="K1227" s="183"/>
      <c r="L1227" s="183"/>
      <c r="M1227" s="183"/>
      <c r="N1227" s="183"/>
    </row>
    <row r="1228" spans="4:14">
      <c r="D1228" s="183"/>
      <c r="E1228" s="183"/>
      <c r="F1228" s="183"/>
      <c r="G1228" s="183"/>
      <c r="H1228" s="183"/>
      <c r="I1228" s="183"/>
      <c r="J1228" s="183"/>
      <c r="K1228" s="183"/>
      <c r="L1228" s="183"/>
      <c r="M1228" s="183"/>
      <c r="N1228" s="183"/>
    </row>
    <row r="1229" spans="4:14">
      <c r="D1229" s="183"/>
      <c r="E1229" s="183"/>
      <c r="F1229" s="183"/>
      <c r="G1229" s="183"/>
      <c r="H1229" s="183"/>
      <c r="I1229" s="183"/>
      <c r="J1229" s="183"/>
      <c r="K1229" s="183"/>
      <c r="L1229" s="183"/>
      <c r="M1229" s="183"/>
      <c r="N1229" s="183"/>
    </row>
    <row r="1230" spans="4:14">
      <c r="D1230" s="183"/>
      <c r="E1230" s="183"/>
      <c r="F1230" s="183"/>
      <c r="G1230" s="183"/>
      <c r="H1230" s="183"/>
      <c r="I1230" s="183"/>
      <c r="J1230" s="183"/>
      <c r="K1230" s="183"/>
      <c r="L1230" s="183"/>
      <c r="M1230" s="183"/>
      <c r="N1230" s="183"/>
    </row>
    <row r="1231" spans="4:14">
      <c r="D1231" s="183"/>
      <c r="E1231" s="183"/>
      <c r="F1231" s="183"/>
      <c r="G1231" s="183"/>
      <c r="H1231" s="183"/>
      <c r="I1231" s="183"/>
      <c r="J1231" s="183"/>
      <c r="K1231" s="183"/>
      <c r="L1231" s="183"/>
      <c r="M1231" s="183"/>
      <c r="N1231" s="183"/>
    </row>
    <row r="1232" spans="4:14">
      <c r="D1232" s="183"/>
      <c r="E1232" s="183"/>
      <c r="F1232" s="183"/>
      <c r="G1232" s="183"/>
      <c r="H1232" s="183"/>
      <c r="I1232" s="183"/>
      <c r="J1232" s="183"/>
      <c r="K1232" s="183"/>
      <c r="L1232" s="183"/>
      <c r="M1232" s="183"/>
      <c r="N1232" s="183"/>
    </row>
    <row r="1233" spans="4:14">
      <c r="D1233" s="183"/>
      <c r="E1233" s="183"/>
      <c r="F1233" s="183"/>
      <c r="G1233" s="183"/>
      <c r="H1233" s="183"/>
      <c r="I1233" s="183"/>
      <c r="J1233" s="183"/>
      <c r="K1233" s="183"/>
      <c r="L1233" s="183"/>
      <c r="M1233" s="183"/>
      <c r="N1233" s="183"/>
    </row>
    <row r="1234" spans="4:14">
      <c r="D1234" s="183"/>
      <c r="E1234" s="183"/>
      <c r="F1234" s="183"/>
      <c r="G1234" s="183"/>
      <c r="H1234" s="183"/>
      <c r="I1234" s="183"/>
      <c r="J1234" s="183"/>
      <c r="K1234" s="183"/>
      <c r="L1234" s="183"/>
      <c r="M1234" s="183"/>
      <c r="N1234" s="183"/>
    </row>
    <row r="1235" spans="4:14">
      <c r="D1235" s="183"/>
      <c r="E1235" s="183"/>
      <c r="F1235" s="183"/>
      <c r="G1235" s="183"/>
      <c r="H1235" s="183"/>
      <c r="I1235" s="183"/>
      <c r="J1235" s="183"/>
      <c r="K1235" s="183"/>
      <c r="L1235" s="183"/>
      <c r="M1235" s="183"/>
      <c r="N1235" s="183"/>
    </row>
    <row r="1236" spans="4:14">
      <c r="D1236" s="183"/>
      <c r="E1236" s="183"/>
      <c r="F1236" s="183"/>
      <c r="G1236" s="183"/>
      <c r="H1236" s="183"/>
      <c r="I1236" s="183"/>
      <c r="J1236" s="183"/>
      <c r="K1236" s="183"/>
      <c r="L1236" s="183"/>
      <c r="M1236" s="183"/>
      <c r="N1236" s="183"/>
    </row>
    <row r="1237" spans="4:14">
      <c r="D1237" s="183"/>
      <c r="E1237" s="183"/>
      <c r="F1237" s="183"/>
      <c r="G1237" s="183"/>
      <c r="H1237" s="183"/>
      <c r="I1237" s="183"/>
      <c r="J1237" s="183"/>
      <c r="K1237" s="183"/>
      <c r="L1237" s="183"/>
      <c r="M1237" s="183"/>
      <c r="N1237" s="183"/>
    </row>
    <row r="1238" spans="4:14">
      <c r="D1238" s="183"/>
      <c r="E1238" s="183"/>
      <c r="F1238" s="183"/>
      <c r="G1238" s="183"/>
      <c r="H1238" s="183"/>
      <c r="I1238" s="183"/>
      <c r="J1238" s="183"/>
      <c r="K1238" s="183"/>
      <c r="L1238" s="183"/>
      <c r="M1238" s="183"/>
      <c r="N1238" s="183"/>
    </row>
    <row r="1239" spans="4:14">
      <c r="D1239" s="183"/>
      <c r="E1239" s="183"/>
      <c r="F1239" s="183"/>
      <c r="G1239" s="183"/>
      <c r="H1239" s="183"/>
      <c r="I1239" s="183"/>
      <c r="J1239" s="183"/>
      <c r="K1239" s="183"/>
      <c r="L1239" s="183"/>
      <c r="M1239" s="183"/>
      <c r="N1239" s="183"/>
    </row>
    <row r="1240" spans="4:14">
      <c r="D1240" s="183"/>
      <c r="E1240" s="183"/>
      <c r="F1240" s="183"/>
      <c r="G1240" s="183"/>
      <c r="H1240" s="183"/>
      <c r="I1240" s="183"/>
      <c r="J1240" s="183"/>
      <c r="K1240" s="183"/>
      <c r="L1240" s="183"/>
      <c r="M1240" s="183"/>
      <c r="N1240" s="183"/>
    </row>
    <row r="1241" spans="4:14">
      <c r="D1241" s="183"/>
      <c r="E1241" s="183"/>
      <c r="F1241" s="183"/>
      <c r="G1241" s="183"/>
      <c r="H1241" s="183"/>
      <c r="I1241" s="183"/>
      <c r="J1241" s="183"/>
      <c r="K1241" s="183"/>
      <c r="L1241" s="183"/>
      <c r="M1241" s="183"/>
      <c r="N1241" s="183"/>
    </row>
    <row r="1242" spans="4:14">
      <c r="D1242" s="183"/>
      <c r="E1242" s="183"/>
      <c r="F1242" s="183"/>
      <c r="G1242" s="183"/>
      <c r="H1242" s="183"/>
      <c r="I1242" s="183"/>
      <c r="J1242" s="183"/>
      <c r="K1242" s="183"/>
      <c r="L1242" s="183"/>
      <c r="M1242" s="183"/>
      <c r="N1242" s="183"/>
    </row>
    <row r="1243" spans="4:14">
      <c r="D1243" s="183"/>
      <c r="E1243" s="183"/>
      <c r="F1243" s="183"/>
      <c r="G1243" s="183"/>
      <c r="H1243" s="183"/>
      <c r="I1243" s="183"/>
      <c r="J1243" s="183"/>
      <c r="K1243" s="183"/>
      <c r="L1243" s="183"/>
      <c r="M1243" s="183"/>
      <c r="N1243" s="183"/>
    </row>
    <row r="1244" spans="4:14">
      <c r="D1244" s="183"/>
      <c r="E1244" s="183"/>
      <c r="F1244" s="183"/>
      <c r="G1244" s="183"/>
      <c r="H1244" s="183"/>
      <c r="I1244" s="183"/>
      <c r="J1244" s="183"/>
      <c r="K1244" s="183"/>
      <c r="L1244" s="183"/>
      <c r="M1244" s="183"/>
      <c r="N1244" s="183"/>
    </row>
    <row r="1245" spans="4:14">
      <c r="D1245" s="183"/>
      <c r="E1245" s="183"/>
      <c r="F1245" s="183"/>
      <c r="G1245" s="183"/>
      <c r="H1245" s="183"/>
      <c r="I1245" s="183"/>
      <c r="J1245" s="183"/>
      <c r="K1245" s="183"/>
      <c r="L1245" s="183"/>
      <c r="M1245" s="183"/>
      <c r="N1245" s="183"/>
    </row>
    <row r="1246" spans="4:14">
      <c r="D1246" s="183"/>
      <c r="E1246" s="183"/>
      <c r="F1246" s="183"/>
      <c r="G1246" s="183"/>
      <c r="H1246" s="183"/>
      <c r="I1246" s="183"/>
      <c r="J1246" s="183"/>
      <c r="K1246" s="183"/>
      <c r="L1246" s="183"/>
      <c r="M1246" s="183"/>
      <c r="N1246" s="183"/>
    </row>
    <row r="1247" spans="4:14">
      <c r="D1247" s="183"/>
      <c r="E1247" s="183"/>
      <c r="F1247" s="183"/>
      <c r="G1247" s="183"/>
      <c r="H1247" s="183"/>
      <c r="I1247" s="183"/>
      <c r="J1247" s="183"/>
      <c r="K1247" s="183"/>
      <c r="L1247" s="183"/>
      <c r="M1247" s="183"/>
      <c r="N1247" s="183"/>
    </row>
    <row r="1248" spans="4:14">
      <c r="D1248" s="183"/>
      <c r="E1248" s="183"/>
      <c r="F1248" s="183"/>
      <c r="G1248" s="183"/>
      <c r="H1248" s="183"/>
      <c r="I1248" s="183"/>
      <c r="J1248" s="183"/>
      <c r="K1248" s="183"/>
      <c r="L1248" s="183"/>
      <c r="M1248" s="183"/>
      <c r="N1248" s="183"/>
    </row>
    <row r="1249" spans="4:14">
      <c r="D1249" s="183"/>
      <c r="E1249" s="183"/>
      <c r="F1249" s="183"/>
      <c r="G1249" s="183"/>
      <c r="H1249" s="183"/>
      <c r="I1249" s="183"/>
      <c r="J1249" s="183"/>
      <c r="K1249" s="183"/>
      <c r="L1249" s="183"/>
      <c r="M1249" s="183"/>
      <c r="N1249" s="183"/>
    </row>
    <row r="1250" spans="4:14">
      <c r="D1250" s="183"/>
      <c r="E1250" s="183"/>
      <c r="F1250" s="183"/>
      <c r="G1250" s="183"/>
      <c r="H1250" s="183"/>
      <c r="I1250" s="183"/>
      <c r="J1250" s="183"/>
      <c r="K1250" s="183"/>
      <c r="L1250" s="183"/>
      <c r="M1250" s="183"/>
      <c r="N1250" s="183"/>
    </row>
    <row r="1251" spans="4:14">
      <c r="D1251" s="183"/>
      <c r="E1251" s="183"/>
      <c r="F1251" s="183"/>
      <c r="G1251" s="183"/>
      <c r="H1251" s="183"/>
      <c r="I1251" s="183"/>
      <c r="J1251" s="183"/>
      <c r="K1251" s="183"/>
      <c r="L1251" s="183"/>
      <c r="M1251" s="183"/>
      <c r="N1251" s="183"/>
    </row>
    <row r="1252" spans="4:14">
      <c r="D1252" s="183"/>
      <c r="E1252" s="183"/>
      <c r="F1252" s="183"/>
      <c r="G1252" s="183"/>
      <c r="H1252" s="183"/>
      <c r="I1252" s="183"/>
      <c r="J1252" s="183"/>
      <c r="K1252" s="183"/>
      <c r="L1252" s="183"/>
      <c r="M1252" s="183"/>
      <c r="N1252" s="183"/>
    </row>
    <row r="1253" spans="4:14">
      <c r="D1253" s="183"/>
      <c r="E1253" s="183"/>
      <c r="F1253" s="183"/>
      <c r="G1253" s="183"/>
      <c r="H1253" s="183"/>
      <c r="I1253" s="183"/>
      <c r="J1253" s="183"/>
      <c r="K1253" s="183"/>
      <c r="L1253" s="183"/>
      <c r="M1253" s="183"/>
      <c r="N1253" s="183"/>
    </row>
    <row r="1254" spans="4:14">
      <c r="D1254" s="183"/>
      <c r="E1254" s="183"/>
      <c r="F1254" s="183"/>
      <c r="G1254" s="183"/>
      <c r="H1254" s="183"/>
      <c r="I1254" s="183"/>
      <c r="J1254" s="183"/>
      <c r="K1254" s="183"/>
      <c r="L1254" s="183"/>
      <c r="M1254" s="183"/>
      <c r="N1254" s="183"/>
    </row>
    <row r="1255" spans="4:14">
      <c r="D1255" s="183"/>
      <c r="E1255" s="183"/>
      <c r="F1255" s="183"/>
      <c r="G1255" s="183"/>
      <c r="H1255" s="183"/>
      <c r="I1255" s="183"/>
      <c r="J1255" s="183"/>
      <c r="K1255" s="183"/>
      <c r="L1255" s="183"/>
      <c r="M1255" s="183"/>
      <c r="N1255" s="183"/>
    </row>
    <row r="1256" spans="4:14">
      <c r="D1256" s="183"/>
      <c r="E1256" s="183"/>
      <c r="F1256" s="183"/>
      <c r="G1256" s="183"/>
      <c r="H1256" s="183"/>
      <c r="I1256" s="183"/>
      <c r="J1256" s="183"/>
      <c r="K1256" s="183"/>
      <c r="L1256" s="183"/>
      <c r="M1256" s="183"/>
      <c r="N1256" s="183"/>
    </row>
    <row r="1257" spans="4:14">
      <c r="D1257" s="183"/>
      <c r="E1257" s="183"/>
      <c r="F1257" s="183"/>
      <c r="G1257" s="183"/>
      <c r="H1257" s="183"/>
      <c r="I1257" s="183"/>
      <c r="J1257" s="183"/>
      <c r="K1257" s="183"/>
      <c r="L1257" s="183"/>
      <c r="M1257" s="183"/>
      <c r="N1257" s="183"/>
    </row>
    <row r="1258" spans="4:14">
      <c r="D1258" s="183"/>
      <c r="E1258" s="183"/>
      <c r="F1258" s="183"/>
      <c r="G1258" s="183"/>
      <c r="H1258" s="183"/>
      <c r="I1258" s="183"/>
      <c r="J1258" s="183"/>
      <c r="K1258" s="183"/>
      <c r="L1258" s="183"/>
      <c r="M1258" s="183"/>
      <c r="N1258" s="183"/>
    </row>
    <row r="1259" spans="4:14">
      <c r="D1259" s="183"/>
      <c r="E1259" s="183"/>
      <c r="F1259" s="183"/>
      <c r="G1259" s="183"/>
      <c r="H1259" s="183"/>
      <c r="I1259" s="183"/>
      <c r="J1259" s="183"/>
      <c r="K1259" s="183"/>
      <c r="L1259" s="183"/>
      <c r="M1259" s="183"/>
      <c r="N1259" s="183"/>
    </row>
    <row r="1260" spans="4:14">
      <c r="D1260" s="183"/>
      <c r="E1260" s="183"/>
      <c r="F1260" s="183"/>
      <c r="G1260" s="183"/>
      <c r="H1260" s="183"/>
      <c r="I1260" s="183"/>
      <c r="J1260" s="183"/>
      <c r="K1260" s="183"/>
      <c r="L1260" s="183"/>
      <c r="M1260" s="183"/>
      <c r="N1260" s="183"/>
    </row>
    <row r="1261" spans="4:14">
      <c r="D1261" s="183"/>
      <c r="E1261" s="183"/>
      <c r="F1261" s="183"/>
      <c r="G1261" s="183"/>
      <c r="H1261" s="183"/>
      <c r="I1261" s="183"/>
      <c r="J1261" s="183"/>
      <c r="K1261" s="183"/>
      <c r="L1261" s="183"/>
      <c r="M1261" s="183"/>
      <c r="N1261" s="183"/>
    </row>
    <row r="1262" spans="4:14">
      <c r="D1262" s="183"/>
      <c r="E1262" s="183"/>
      <c r="F1262" s="183"/>
      <c r="G1262" s="183"/>
      <c r="H1262" s="183"/>
      <c r="I1262" s="183"/>
      <c r="J1262" s="183"/>
      <c r="K1262" s="183"/>
      <c r="L1262" s="183"/>
      <c r="M1262" s="183"/>
      <c r="N1262" s="183"/>
    </row>
    <row r="1263" spans="4:14">
      <c r="D1263" s="183"/>
      <c r="E1263" s="183"/>
      <c r="F1263" s="183"/>
      <c r="G1263" s="183"/>
      <c r="H1263" s="183"/>
      <c r="I1263" s="183"/>
      <c r="J1263" s="183"/>
      <c r="K1263" s="183"/>
      <c r="L1263" s="183"/>
      <c r="M1263" s="183"/>
      <c r="N1263" s="183"/>
    </row>
    <row r="1264" spans="4:14">
      <c r="D1264" s="183"/>
      <c r="E1264" s="183"/>
      <c r="F1264" s="183"/>
      <c r="G1264" s="183"/>
      <c r="H1264" s="183"/>
      <c r="I1264" s="183"/>
      <c r="J1264" s="183"/>
      <c r="K1264" s="183"/>
      <c r="L1264" s="183"/>
      <c r="M1264" s="183"/>
      <c r="N1264" s="183"/>
    </row>
    <row r="1265" spans="4:14">
      <c r="D1265" s="183"/>
      <c r="E1265" s="183"/>
      <c r="F1265" s="183"/>
      <c r="G1265" s="183"/>
      <c r="H1265" s="183"/>
      <c r="I1265" s="183"/>
      <c r="J1265" s="183"/>
      <c r="K1265" s="183"/>
      <c r="L1265" s="183"/>
      <c r="M1265" s="183"/>
      <c r="N1265" s="183"/>
    </row>
    <row r="1266" spans="4:14">
      <c r="D1266" s="183"/>
      <c r="E1266" s="183"/>
      <c r="F1266" s="183"/>
      <c r="G1266" s="183"/>
      <c r="H1266" s="183"/>
      <c r="I1266" s="183"/>
      <c r="J1266" s="183"/>
      <c r="K1266" s="183"/>
      <c r="L1266" s="183"/>
      <c r="M1266" s="183"/>
      <c r="N1266" s="183"/>
    </row>
    <row r="1267" spans="4:14">
      <c r="D1267" s="183"/>
      <c r="E1267" s="183"/>
      <c r="F1267" s="183"/>
      <c r="G1267" s="183"/>
      <c r="H1267" s="183"/>
      <c r="I1267" s="183"/>
      <c r="J1267" s="183"/>
      <c r="K1267" s="183"/>
      <c r="L1267" s="183"/>
      <c r="M1267" s="183"/>
      <c r="N1267" s="183"/>
    </row>
    <row r="1268" spans="4:14">
      <c r="D1268" s="183"/>
      <c r="E1268" s="183"/>
      <c r="F1268" s="183"/>
      <c r="G1268" s="183"/>
      <c r="H1268" s="183"/>
      <c r="I1268" s="183"/>
      <c r="J1268" s="183"/>
      <c r="K1268" s="183"/>
      <c r="L1268" s="183"/>
      <c r="M1268" s="183"/>
      <c r="N1268" s="183"/>
    </row>
    <row r="1269" spans="4:14">
      <c r="D1269" s="183"/>
      <c r="E1269" s="183"/>
      <c r="F1269" s="183"/>
      <c r="G1269" s="183"/>
      <c r="H1269" s="183"/>
      <c r="I1269" s="183"/>
      <c r="J1269" s="183"/>
      <c r="K1269" s="183"/>
      <c r="L1269" s="183"/>
      <c r="M1269" s="183"/>
      <c r="N1269" s="183"/>
    </row>
    <row r="1270" spans="4:14">
      <c r="D1270" s="183"/>
      <c r="E1270" s="183"/>
      <c r="F1270" s="183"/>
      <c r="G1270" s="183"/>
      <c r="H1270" s="183"/>
      <c r="I1270" s="183"/>
      <c r="J1270" s="183"/>
      <c r="K1270" s="183"/>
      <c r="L1270" s="183"/>
      <c r="M1270" s="183"/>
      <c r="N1270" s="183"/>
    </row>
    <row r="1271" spans="4:14">
      <c r="D1271" s="183"/>
      <c r="E1271" s="183"/>
      <c r="F1271" s="183"/>
      <c r="G1271" s="183"/>
      <c r="H1271" s="183"/>
      <c r="I1271" s="183"/>
      <c r="J1271" s="183"/>
      <c r="K1271" s="183"/>
      <c r="L1271" s="183"/>
      <c r="M1271" s="183"/>
      <c r="N1271" s="183"/>
    </row>
    <row r="1272" spans="4:14">
      <c r="D1272" s="183"/>
      <c r="E1272" s="183"/>
      <c r="F1272" s="183"/>
      <c r="G1272" s="183"/>
      <c r="H1272" s="183"/>
      <c r="I1272" s="183"/>
      <c r="J1272" s="183"/>
      <c r="K1272" s="183"/>
      <c r="L1272" s="183"/>
      <c r="M1272" s="183"/>
      <c r="N1272" s="183"/>
    </row>
    <row r="1273" spans="4:14">
      <c r="D1273" s="183"/>
      <c r="E1273" s="183"/>
      <c r="F1273" s="183"/>
      <c r="G1273" s="183"/>
      <c r="H1273" s="183"/>
      <c r="I1273" s="183"/>
      <c r="J1273" s="183"/>
      <c r="K1273" s="183"/>
      <c r="L1273" s="183"/>
      <c r="M1273" s="183"/>
      <c r="N1273" s="183"/>
    </row>
    <row r="1274" spans="4:14">
      <c r="D1274" s="183"/>
      <c r="E1274" s="183"/>
      <c r="F1274" s="183"/>
      <c r="G1274" s="183"/>
      <c r="H1274" s="183"/>
      <c r="I1274" s="183"/>
      <c r="J1274" s="183"/>
      <c r="K1274" s="183"/>
      <c r="L1274" s="183"/>
      <c r="M1274" s="183"/>
      <c r="N1274" s="183"/>
    </row>
    <row r="1275" spans="4:14">
      <c r="D1275" s="183"/>
      <c r="E1275" s="183"/>
      <c r="F1275" s="183"/>
      <c r="G1275" s="183"/>
      <c r="H1275" s="183"/>
      <c r="I1275" s="183"/>
      <c r="J1275" s="183"/>
      <c r="K1275" s="183"/>
      <c r="L1275" s="183"/>
      <c r="M1275" s="183"/>
      <c r="N1275" s="183"/>
    </row>
    <row r="1276" spans="4:14">
      <c r="D1276" s="183"/>
      <c r="E1276" s="183"/>
      <c r="F1276" s="183"/>
      <c r="G1276" s="183"/>
      <c r="H1276" s="183"/>
      <c r="I1276" s="183"/>
      <c r="J1276" s="183"/>
      <c r="K1276" s="183"/>
      <c r="L1276" s="183"/>
      <c r="M1276" s="183"/>
      <c r="N1276" s="183"/>
    </row>
    <row r="1277" spans="4:14">
      <c r="D1277" s="183"/>
      <c r="E1277" s="183"/>
      <c r="F1277" s="183"/>
      <c r="G1277" s="183"/>
      <c r="H1277" s="183"/>
      <c r="I1277" s="183"/>
      <c r="J1277" s="183"/>
      <c r="K1277" s="183"/>
      <c r="L1277" s="183"/>
      <c r="M1277" s="183"/>
      <c r="N1277" s="183"/>
    </row>
    <row r="1278" spans="4:14">
      <c r="D1278" s="183"/>
      <c r="E1278" s="183"/>
      <c r="F1278" s="183"/>
      <c r="G1278" s="183"/>
      <c r="H1278" s="183"/>
      <c r="I1278" s="183"/>
      <c r="J1278" s="183"/>
      <c r="K1278" s="183"/>
      <c r="L1278" s="183"/>
      <c r="M1278" s="183"/>
      <c r="N1278" s="183"/>
    </row>
    <row r="1279" spans="4:14">
      <c r="D1279" s="183"/>
      <c r="E1279" s="183"/>
      <c r="F1279" s="183"/>
      <c r="G1279" s="183"/>
      <c r="H1279" s="183"/>
      <c r="I1279" s="183"/>
      <c r="J1279" s="183"/>
      <c r="K1279" s="183"/>
      <c r="L1279" s="183"/>
      <c r="M1279" s="183"/>
      <c r="N1279" s="183"/>
    </row>
    <row r="1280" spans="4:14">
      <c r="D1280" s="183"/>
      <c r="E1280" s="183"/>
      <c r="F1280" s="183"/>
      <c r="G1280" s="183"/>
      <c r="H1280" s="183"/>
      <c r="I1280" s="183"/>
      <c r="J1280" s="183"/>
      <c r="K1280" s="183"/>
      <c r="L1280" s="183"/>
      <c r="M1280" s="183"/>
      <c r="N1280" s="183"/>
    </row>
    <row r="1281" spans="4:14">
      <c r="D1281" s="183"/>
      <c r="E1281" s="183"/>
      <c r="F1281" s="183"/>
      <c r="G1281" s="183"/>
      <c r="H1281" s="183"/>
      <c r="I1281" s="183"/>
      <c r="J1281" s="183"/>
      <c r="K1281" s="183"/>
      <c r="L1281" s="183"/>
      <c r="M1281" s="183"/>
      <c r="N1281" s="183"/>
    </row>
    <row r="1282" spans="4:14">
      <c r="D1282" s="183"/>
      <c r="E1282" s="183"/>
      <c r="F1282" s="183"/>
      <c r="G1282" s="183"/>
      <c r="H1282" s="183"/>
      <c r="I1282" s="183"/>
      <c r="J1282" s="183"/>
      <c r="K1282" s="183"/>
      <c r="L1282" s="183"/>
      <c r="M1282" s="183"/>
      <c r="N1282" s="183"/>
    </row>
    <row r="1283" spans="4:14">
      <c r="D1283" s="183"/>
      <c r="E1283" s="183"/>
      <c r="F1283" s="183"/>
      <c r="G1283" s="183"/>
      <c r="H1283" s="183"/>
      <c r="I1283" s="183"/>
      <c r="J1283" s="183"/>
      <c r="K1283" s="183"/>
      <c r="L1283" s="183"/>
      <c r="M1283" s="183"/>
      <c r="N1283" s="183"/>
    </row>
    <row r="1284" spans="4:14">
      <c r="D1284" s="183"/>
      <c r="E1284" s="183"/>
      <c r="F1284" s="183"/>
      <c r="G1284" s="183"/>
      <c r="H1284" s="183"/>
      <c r="I1284" s="183"/>
      <c r="J1284" s="183"/>
      <c r="K1284" s="183"/>
      <c r="L1284" s="183"/>
      <c r="M1284" s="183"/>
      <c r="N1284" s="183"/>
    </row>
    <row r="1285" spans="4:14">
      <c r="D1285" s="183"/>
      <c r="E1285" s="183"/>
      <c r="F1285" s="183"/>
      <c r="G1285" s="183"/>
      <c r="H1285" s="183"/>
      <c r="I1285" s="183"/>
      <c r="J1285" s="183"/>
      <c r="K1285" s="183"/>
      <c r="L1285" s="183"/>
      <c r="M1285" s="183"/>
      <c r="N1285" s="183"/>
    </row>
    <row r="1286" spans="4:14">
      <c r="D1286" s="183"/>
      <c r="E1286" s="183"/>
      <c r="F1286" s="183"/>
      <c r="G1286" s="183"/>
      <c r="H1286" s="183"/>
      <c r="I1286" s="183"/>
      <c r="J1286" s="183"/>
      <c r="K1286" s="183"/>
      <c r="L1286" s="183"/>
      <c r="M1286" s="183"/>
      <c r="N1286" s="183"/>
    </row>
    <row r="1287" spans="4:14">
      <c r="D1287" s="183"/>
      <c r="E1287" s="183"/>
      <c r="F1287" s="183"/>
      <c r="G1287" s="183"/>
      <c r="H1287" s="183"/>
      <c r="I1287" s="183"/>
      <c r="J1287" s="183"/>
      <c r="K1287" s="183"/>
      <c r="L1287" s="183"/>
      <c r="M1287" s="183"/>
      <c r="N1287" s="183"/>
    </row>
    <row r="1288" spans="4:14">
      <c r="D1288" s="183"/>
      <c r="E1288" s="183"/>
      <c r="F1288" s="183"/>
      <c r="G1288" s="183"/>
      <c r="H1288" s="183"/>
      <c r="I1288" s="183"/>
      <c r="J1288" s="183"/>
      <c r="K1288" s="183"/>
      <c r="L1288" s="183"/>
      <c r="M1288" s="183"/>
      <c r="N1288" s="183"/>
    </row>
    <row r="1289" spans="4:14">
      <c r="D1289" s="183"/>
      <c r="E1289" s="183"/>
      <c r="F1289" s="183"/>
      <c r="G1289" s="183"/>
      <c r="H1289" s="183"/>
      <c r="I1289" s="183"/>
      <c r="J1289" s="183"/>
      <c r="K1289" s="183"/>
      <c r="L1289" s="183"/>
      <c r="M1289" s="183"/>
      <c r="N1289" s="183"/>
    </row>
    <row r="1290" spans="4:14">
      <c r="D1290" s="183"/>
      <c r="E1290" s="183"/>
      <c r="F1290" s="183"/>
      <c r="G1290" s="183"/>
      <c r="H1290" s="183"/>
      <c r="I1290" s="183"/>
      <c r="J1290" s="183"/>
      <c r="K1290" s="183"/>
      <c r="L1290" s="183"/>
      <c r="M1290" s="183"/>
      <c r="N1290" s="183"/>
    </row>
    <row r="1291" spans="4:14">
      <c r="D1291" s="183"/>
      <c r="E1291" s="183"/>
      <c r="F1291" s="183"/>
      <c r="G1291" s="183"/>
      <c r="H1291" s="183"/>
      <c r="I1291" s="183"/>
      <c r="J1291" s="183"/>
      <c r="K1291" s="183"/>
      <c r="L1291" s="183"/>
      <c r="M1291" s="183"/>
      <c r="N1291" s="183"/>
    </row>
    <row r="1292" spans="4:14">
      <c r="D1292" s="183"/>
      <c r="E1292" s="183"/>
      <c r="F1292" s="183"/>
      <c r="G1292" s="183"/>
      <c r="H1292" s="183"/>
      <c r="I1292" s="183"/>
      <c r="J1292" s="183"/>
      <c r="K1292" s="183"/>
      <c r="L1292" s="183"/>
      <c r="M1292" s="183"/>
      <c r="N1292" s="183"/>
    </row>
    <row r="1293" spans="4:14">
      <c r="D1293" s="183"/>
      <c r="E1293" s="183"/>
      <c r="F1293" s="183"/>
      <c r="G1293" s="183"/>
      <c r="H1293" s="183"/>
      <c r="I1293" s="183"/>
      <c r="J1293" s="183"/>
      <c r="K1293" s="183"/>
      <c r="L1293" s="183"/>
      <c r="M1293" s="183"/>
      <c r="N1293" s="183"/>
    </row>
    <row r="1294" spans="4:14">
      <c r="D1294" s="183"/>
      <c r="E1294" s="183"/>
      <c r="F1294" s="183"/>
      <c r="G1294" s="183"/>
      <c r="H1294" s="183"/>
      <c r="I1294" s="183"/>
      <c r="J1294" s="183"/>
      <c r="K1294" s="183"/>
      <c r="L1294" s="183"/>
      <c r="M1294" s="183"/>
      <c r="N1294" s="183"/>
    </row>
    <row r="1295" spans="4:14">
      <c r="D1295" s="183"/>
      <c r="E1295" s="183"/>
      <c r="F1295" s="183"/>
      <c r="G1295" s="183"/>
      <c r="H1295" s="183"/>
      <c r="I1295" s="183"/>
      <c r="J1295" s="183"/>
      <c r="K1295" s="183"/>
      <c r="L1295" s="183"/>
      <c r="M1295" s="183"/>
      <c r="N1295" s="183"/>
    </row>
    <row r="1296" spans="4:14">
      <c r="D1296" s="183"/>
      <c r="E1296" s="183"/>
      <c r="F1296" s="183"/>
      <c r="G1296" s="183"/>
      <c r="H1296" s="183"/>
      <c r="I1296" s="183"/>
      <c r="J1296" s="183"/>
      <c r="K1296" s="183"/>
      <c r="L1296" s="183"/>
      <c r="M1296" s="183"/>
      <c r="N1296" s="183"/>
    </row>
    <row r="1297" spans="4:14">
      <c r="D1297" s="183"/>
      <c r="E1297" s="183"/>
      <c r="F1297" s="183"/>
      <c r="G1297" s="183"/>
      <c r="H1297" s="183"/>
      <c r="I1297" s="183"/>
      <c r="J1297" s="183"/>
      <c r="K1297" s="183"/>
      <c r="L1297" s="183"/>
      <c r="M1297" s="183"/>
      <c r="N1297" s="183"/>
    </row>
    <row r="1298" spans="4:14">
      <c r="D1298" s="183"/>
      <c r="E1298" s="183"/>
      <c r="F1298" s="183"/>
      <c r="G1298" s="183"/>
      <c r="H1298" s="183"/>
      <c r="I1298" s="183"/>
      <c r="J1298" s="183"/>
      <c r="K1298" s="183"/>
      <c r="L1298" s="183"/>
      <c r="M1298" s="183"/>
      <c r="N1298" s="183"/>
    </row>
    <row r="1299" spans="4:14">
      <c r="D1299" s="183"/>
      <c r="E1299" s="183"/>
      <c r="F1299" s="183"/>
      <c r="G1299" s="183"/>
      <c r="H1299" s="183"/>
      <c r="I1299" s="183"/>
      <c r="J1299" s="183"/>
      <c r="K1299" s="183"/>
      <c r="L1299" s="183"/>
      <c r="M1299" s="183"/>
      <c r="N1299" s="183"/>
    </row>
    <row r="1300" spans="4:14">
      <c r="D1300" s="183"/>
      <c r="E1300" s="183"/>
      <c r="F1300" s="183"/>
      <c r="G1300" s="183"/>
      <c r="H1300" s="183"/>
      <c r="I1300" s="183"/>
      <c r="J1300" s="183"/>
      <c r="K1300" s="183"/>
      <c r="L1300" s="183"/>
      <c r="M1300" s="183"/>
      <c r="N1300" s="183"/>
    </row>
    <row r="1301" spans="4:14">
      <c r="D1301" s="183"/>
      <c r="E1301" s="183"/>
      <c r="F1301" s="183"/>
      <c r="G1301" s="183"/>
      <c r="H1301" s="183"/>
      <c r="I1301" s="183"/>
      <c r="J1301" s="183"/>
      <c r="K1301" s="183"/>
      <c r="L1301" s="183"/>
      <c r="M1301" s="183"/>
      <c r="N1301" s="183"/>
    </row>
    <row r="1302" spans="4:14">
      <c r="D1302" s="183"/>
      <c r="E1302" s="183"/>
      <c r="F1302" s="183"/>
      <c r="G1302" s="183"/>
      <c r="H1302" s="183"/>
      <c r="I1302" s="183"/>
      <c r="J1302" s="183"/>
      <c r="K1302" s="183"/>
      <c r="L1302" s="183"/>
      <c r="M1302" s="183"/>
      <c r="N1302" s="183"/>
    </row>
    <row r="1303" spans="4:14">
      <c r="D1303" s="183"/>
      <c r="E1303" s="183"/>
      <c r="F1303" s="183"/>
      <c r="G1303" s="183"/>
      <c r="H1303" s="183"/>
      <c r="I1303" s="183"/>
      <c r="J1303" s="183"/>
      <c r="K1303" s="183"/>
      <c r="L1303" s="183"/>
      <c r="M1303" s="183"/>
      <c r="N1303" s="183"/>
    </row>
    <row r="1304" spans="4:14">
      <c r="D1304" s="183"/>
      <c r="E1304" s="183"/>
      <c r="F1304" s="183"/>
      <c r="G1304" s="183"/>
      <c r="H1304" s="183"/>
      <c r="I1304" s="183"/>
      <c r="J1304" s="183"/>
      <c r="K1304" s="183"/>
      <c r="L1304" s="183"/>
      <c r="M1304" s="183"/>
      <c r="N1304" s="183"/>
    </row>
    <row r="1305" spans="4:14">
      <c r="D1305" s="183"/>
      <c r="E1305" s="183"/>
      <c r="F1305" s="183"/>
      <c r="G1305" s="183"/>
      <c r="H1305" s="183"/>
      <c r="I1305" s="183"/>
      <c r="J1305" s="183"/>
      <c r="K1305" s="183"/>
      <c r="L1305" s="183"/>
      <c r="M1305" s="183"/>
      <c r="N1305" s="183"/>
    </row>
    <row r="1306" spans="4:14">
      <c r="D1306" s="183"/>
      <c r="E1306" s="183"/>
      <c r="F1306" s="183"/>
      <c r="G1306" s="183"/>
      <c r="H1306" s="183"/>
      <c r="I1306" s="183"/>
      <c r="J1306" s="183"/>
      <c r="K1306" s="183"/>
      <c r="L1306" s="183"/>
      <c r="M1306" s="183"/>
      <c r="N1306" s="183"/>
    </row>
    <row r="1307" spans="4:14">
      <c r="D1307" s="183"/>
      <c r="E1307" s="183"/>
      <c r="F1307" s="183"/>
      <c r="G1307" s="183"/>
      <c r="H1307" s="183"/>
      <c r="I1307" s="183"/>
      <c r="J1307" s="183"/>
      <c r="K1307" s="183"/>
      <c r="L1307" s="183"/>
      <c r="M1307" s="183"/>
      <c r="N1307" s="183"/>
    </row>
    <row r="1308" spans="4:14">
      <c r="D1308" s="183"/>
      <c r="E1308" s="183"/>
      <c r="F1308" s="183"/>
      <c r="G1308" s="183"/>
      <c r="H1308" s="183"/>
      <c r="I1308" s="183"/>
      <c r="J1308" s="183"/>
      <c r="K1308" s="183"/>
      <c r="L1308" s="183"/>
      <c r="M1308" s="183"/>
      <c r="N1308" s="183"/>
    </row>
    <row r="1309" spans="4:14">
      <c r="D1309" s="183"/>
      <c r="E1309" s="183"/>
      <c r="F1309" s="183"/>
      <c r="G1309" s="183"/>
      <c r="H1309" s="183"/>
      <c r="I1309" s="183"/>
      <c r="J1309" s="183"/>
      <c r="K1309" s="183"/>
      <c r="L1309" s="183"/>
      <c r="M1309" s="183"/>
      <c r="N1309" s="183"/>
    </row>
    <row r="1310" spans="4:14">
      <c r="D1310" s="183"/>
      <c r="E1310" s="183"/>
      <c r="F1310" s="183"/>
      <c r="G1310" s="183"/>
      <c r="H1310" s="183"/>
      <c r="I1310" s="183"/>
      <c r="J1310" s="183"/>
      <c r="K1310" s="183"/>
      <c r="L1310" s="183"/>
      <c r="M1310" s="183"/>
      <c r="N1310" s="183"/>
    </row>
    <row r="1311" spans="4:14">
      <c r="D1311" s="183"/>
      <c r="E1311" s="183"/>
      <c r="F1311" s="183"/>
      <c r="G1311" s="183"/>
      <c r="H1311" s="183"/>
      <c r="I1311" s="183"/>
      <c r="J1311" s="183"/>
      <c r="K1311" s="183"/>
      <c r="L1311" s="183"/>
      <c r="M1311" s="183"/>
      <c r="N1311" s="183"/>
    </row>
    <row r="1312" spans="4:14">
      <c r="D1312" s="183"/>
      <c r="E1312" s="183"/>
      <c r="F1312" s="183"/>
      <c r="G1312" s="183"/>
      <c r="H1312" s="183"/>
      <c r="I1312" s="183"/>
      <c r="J1312" s="183"/>
      <c r="K1312" s="183"/>
      <c r="L1312" s="183"/>
      <c r="M1312" s="183"/>
      <c r="N1312" s="183"/>
    </row>
    <row r="1313" spans="4:14">
      <c r="D1313" s="183"/>
      <c r="E1313" s="183"/>
      <c r="F1313" s="183"/>
      <c r="G1313" s="183"/>
      <c r="H1313" s="183"/>
      <c r="I1313" s="183"/>
      <c r="J1313" s="183"/>
      <c r="K1313" s="183"/>
      <c r="L1313" s="183"/>
      <c r="M1313" s="183"/>
      <c r="N1313" s="183"/>
    </row>
    <row r="1314" spans="4:14">
      <c r="D1314" s="183"/>
      <c r="E1314" s="183"/>
      <c r="F1314" s="183"/>
      <c r="G1314" s="183"/>
      <c r="H1314" s="183"/>
      <c r="I1314" s="183"/>
      <c r="J1314" s="183"/>
      <c r="K1314" s="183"/>
      <c r="L1314" s="183"/>
      <c r="M1314" s="183"/>
      <c r="N1314" s="183"/>
    </row>
    <row r="1315" spans="4:14">
      <c r="D1315" s="183"/>
      <c r="E1315" s="183"/>
      <c r="F1315" s="183"/>
      <c r="G1315" s="183"/>
      <c r="H1315" s="183"/>
      <c r="I1315" s="183"/>
      <c r="J1315" s="183"/>
      <c r="K1315" s="183"/>
      <c r="L1315" s="183"/>
      <c r="M1315" s="183"/>
      <c r="N1315" s="183"/>
    </row>
    <row r="1316" spans="4:14">
      <c r="D1316" s="183"/>
      <c r="E1316" s="183"/>
      <c r="F1316" s="183"/>
      <c r="G1316" s="183"/>
      <c r="H1316" s="183"/>
      <c r="I1316" s="183"/>
      <c r="J1316" s="183"/>
      <c r="K1316" s="183"/>
      <c r="L1316" s="183"/>
      <c r="M1316" s="183"/>
      <c r="N1316" s="183"/>
    </row>
    <row r="1317" spans="4:14">
      <c r="D1317" s="183"/>
      <c r="E1317" s="183"/>
      <c r="F1317" s="183"/>
      <c r="G1317" s="183"/>
      <c r="H1317" s="183"/>
      <c r="I1317" s="183"/>
      <c r="J1317" s="183"/>
      <c r="K1317" s="183"/>
      <c r="L1317" s="183"/>
      <c r="M1317" s="183"/>
      <c r="N1317" s="183"/>
    </row>
    <row r="1318" spans="4:14">
      <c r="D1318" s="183"/>
      <c r="E1318" s="183"/>
      <c r="F1318" s="183"/>
      <c r="G1318" s="183"/>
      <c r="H1318" s="183"/>
      <c r="I1318" s="183"/>
      <c r="J1318" s="183"/>
      <c r="K1318" s="183"/>
      <c r="L1318" s="183"/>
      <c r="M1318" s="183"/>
      <c r="N1318" s="183"/>
    </row>
    <row r="1319" spans="4:14">
      <c r="D1319" s="183"/>
      <c r="E1319" s="183"/>
      <c r="F1319" s="183"/>
      <c r="G1319" s="183"/>
      <c r="H1319" s="183"/>
      <c r="I1319" s="183"/>
      <c r="J1319" s="183"/>
      <c r="K1319" s="183"/>
      <c r="L1319" s="183"/>
      <c r="M1319" s="183"/>
      <c r="N1319" s="183"/>
    </row>
    <row r="1320" spans="4:14">
      <c r="D1320" s="183"/>
      <c r="E1320" s="183"/>
      <c r="F1320" s="183"/>
      <c r="G1320" s="183"/>
      <c r="H1320" s="183"/>
      <c r="I1320" s="183"/>
      <c r="J1320" s="183"/>
      <c r="K1320" s="183"/>
      <c r="L1320" s="183"/>
      <c r="M1320" s="183"/>
      <c r="N1320" s="183"/>
    </row>
    <row r="1321" spans="4:14">
      <c r="D1321" s="183"/>
      <c r="E1321" s="183"/>
      <c r="F1321" s="183"/>
      <c r="G1321" s="183"/>
      <c r="H1321" s="183"/>
      <c r="I1321" s="183"/>
      <c r="J1321" s="183"/>
      <c r="K1321" s="183"/>
      <c r="L1321" s="183"/>
      <c r="M1321" s="183"/>
      <c r="N1321" s="183"/>
    </row>
    <row r="1322" spans="4:14">
      <c r="D1322" s="183"/>
      <c r="E1322" s="183"/>
      <c r="F1322" s="183"/>
      <c r="G1322" s="183"/>
      <c r="H1322" s="183"/>
      <c r="I1322" s="183"/>
      <c r="J1322" s="183"/>
      <c r="K1322" s="183"/>
      <c r="L1322" s="183"/>
      <c r="M1322" s="183"/>
      <c r="N1322" s="183"/>
    </row>
    <row r="1323" spans="4:14">
      <c r="D1323" s="183"/>
      <c r="E1323" s="183"/>
      <c r="F1323" s="183"/>
      <c r="G1323" s="183"/>
      <c r="H1323" s="183"/>
      <c r="I1323" s="183"/>
      <c r="J1323" s="183"/>
      <c r="K1323" s="183"/>
      <c r="L1323" s="183"/>
      <c r="M1323" s="183"/>
      <c r="N1323" s="183"/>
    </row>
    <row r="1324" spans="4:14">
      <c r="D1324" s="183"/>
      <c r="E1324" s="183"/>
      <c r="F1324" s="183"/>
      <c r="G1324" s="183"/>
      <c r="H1324" s="183"/>
      <c r="I1324" s="183"/>
      <c r="J1324" s="183"/>
      <c r="K1324" s="183"/>
      <c r="L1324" s="183"/>
      <c r="M1324" s="183"/>
      <c r="N1324" s="183"/>
    </row>
    <row r="1325" spans="4:14">
      <c r="D1325" s="183"/>
      <c r="E1325" s="183"/>
      <c r="F1325" s="183"/>
      <c r="G1325" s="183"/>
      <c r="H1325" s="183"/>
      <c r="I1325" s="183"/>
      <c r="J1325" s="183"/>
      <c r="K1325" s="183"/>
      <c r="L1325" s="183"/>
      <c r="M1325" s="183"/>
      <c r="N1325" s="183"/>
    </row>
    <row r="1326" spans="4:14">
      <c r="D1326" s="183"/>
      <c r="E1326" s="183"/>
      <c r="F1326" s="183"/>
      <c r="G1326" s="183"/>
      <c r="H1326" s="183"/>
      <c r="I1326" s="183"/>
      <c r="J1326" s="183"/>
      <c r="K1326" s="183"/>
      <c r="L1326" s="183"/>
      <c r="M1326" s="183"/>
      <c r="N1326" s="183"/>
    </row>
    <row r="1327" spans="4:14">
      <c r="D1327" s="183"/>
      <c r="E1327" s="183"/>
      <c r="F1327" s="183"/>
      <c r="G1327" s="183"/>
      <c r="H1327" s="183"/>
      <c r="I1327" s="183"/>
      <c r="J1327" s="183"/>
      <c r="K1327" s="183"/>
      <c r="L1327" s="183"/>
      <c r="M1327" s="183"/>
      <c r="N1327" s="183"/>
    </row>
    <row r="1328" spans="4:14">
      <c r="D1328" s="183"/>
      <c r="E1328" s="183"/>
      <c r="F1328" s="183"/>
      <c r="G1328" s="183"/>
      <c r="H1328" s="183"/>
      <c r="I1328" s="183"/>
      <c r="J1328" s="183"/>
      <c r="K1328" s="183"/>
      <c r="L1328" s="183"/>
      <c r="M1328" s="183"/>
      <c r="N1328" s="183"/>
    </row>
    <row r="1329" spans="4:14">
      <c r="D1329" s="183"/>
      <c r="E1329" s="183"/>
      <c r="F1329" s="183"/>
      <c r="G1329" s="183"/>
      <c r="H1329" s="183"/>
      <c r="I1329" s="183"/>
      <c r="J1329" s="183"/>
      <c r="K1329" s="183"/>
      <c r="L1329" s="183"/>
      <c r="M1329" s="183"/>
      <c r="N1329" s="183"/>
    </row>
    <row r="1330" spans="4:14">
      <c r="D1330" s="183"/>
      <c r="E1330" s="183"/>
      <c r="F1330" s="183"/>
      <c r="G1330" s="183"/>
      <c r="H1330" s="183"/>
      <c r="I1330" s="183"/>
      <c r="J1330" s="183"/>
      <c r="K1330" s="183"/>
      <c r="L1330" s="183"/>
      <c r="M1330" s="183"/>
      <c r="N1330" s="183"/>
    </row>
    <row r="1331" spans="4:14">
      <c r="D1331" s="183"/>
      <c r="E1331" s="183"/>
      <c r="F1331" s="183"/>
      <c r="G1331" s="183"/>
      <c r="H1331" s="183"/>
      <c r="I1331" s="183"/>
      <c r="J1331" s="183"/>
      <c r="K1331" s="183"/>
      <c r="L1331" s="183"/>
      <c r="M1331" s="183"/>
      <c r="N1331" s="183"/>
    </row>
    <row r="1332" spans="4:14">
      <c r="D1332" s="183"/>
      <c r="E1332" s="183"/>
      <c r="F1332" s="183"/>
      <c r="G1332" s="183"/>
      <c r="H1332" s="183"/>
      <c r="I1332" s="183"/>
      <c r="J1332" s="183"/>
      <c r="K1332" s="183"/>
      <c r="L1332" s="183"/>
      <c r="M1332" s="183"/>
      <c r="N1332" s="183"/>
    </row>
    <row r="1333" spans="4:14">
      <c r="D1333" s="183"/>
      <c r="E1333" s="183"/>
      <c r="F1333" s="183"/>
      <c r="G1333" s="183"/>
      <c r="H1333" s="183"/>
      <c r="I1333" s="183"/>
      <c r="J1333" s="183"/>
      <c r="K1333" s="183"/>
      <c r="L1333" s="183"/>
      <c r="M1333" s="183"/>
      <c r="N1333" s="183"/>
    </row>
    <row r="1334" spans="4:14">
      <c r="D1334" s="183"/>
      <c r="E1334" s="183"/>
      <c r="F1334" s="183"/>
      <c r="G1334" s="183"/>
      <c r="H1334" s="183"/>
      <c r="I1334" s="183"/>
      <c r="J1334" s="183"/>
      <c r="K1334" s="183"/>
      <c r="L1334" s="183"/>
      <c r="M1334" s="183"/>
      <c r="N1334" s="183"/>
    </row>
    <row r="1335" spans="4:14">
      <c r="D1335" s="183"/>
      <c r="E1335" s="183"/>
      <c r="F1335" s="183"/>
      <c r="G1335" s="183"/>
      <c r="H1335" s="183"/>
      <c r="I1335" s="183"/>
      <c r="J1335" s="183"/>
      <c r="K1335" s="183"/>
      <c r="L1335" s="183"/>
      <c r="M1335" s="183"/>
      <c r="N1335" s="183"/>
    </row>
    <row r="1336" spans="4:14">
      <c r="D1336" s="183"/>
      <c r="E1336" s="183"/>
      <c r="F1336" s="183"/>
      <c r="G1336" s="183"/>
      <c r="H1336" s="183"/>
      <c r="I1336" s="183"/>
      <c r="J1336" s="183"/>
      <c r="K1336" s="183"/>
      <c r="L1336" s="183"/>
      <c r="M1336" s="183"/>
      <c r="N1336" s="183"/>
    </row>
    <row r="1337" spans="4:14">
      <c r="D1337" s="183"/>
      <c r="E1337" s="183"/>
      <c r="F1337" s="183"/>
      <c r="G1337" s="183"/>
      <c r="H1337" s="183"/>
      <c r="I1337" s="183"/>
      <c r="J1337" s="183"/>
      <c r="K1337" s="183"/>
      <c r="L1337" s="183"/>
      <c r="M1337" s="183"/>
      <c r="N1337" s="183"/>
    </row>
    <row r="1338" spans="4:14">
      <c r="D1338" s="183"/>
      <c r="E1338" s="183"/>
      <c r="F1338" s="183"/>
      <c r="G1338" s="183"/>
      <c r="H1338" s="183"/>
      <c r="I1338" s="183"/>
      <c r="J1338" s="183"/>
      <c r="K1338" s="183"/>
      <c r="L1338" s="183"/>
      <c r="M1338" s="183"/>
      <c r="N1338" s="183"/>
    </row>
    <row r="1339" spans="4:14">
      <c r="D1339" s="183"/>
      <c r="E1339" s="183"/>
      <c r="F1339" s="183"/>
      <c r="G1339" s="183"/>
      <c r="H1339" s="183"/>
      <c r="I1339" s="183"/>
      <c r="J1339" s="183"/>
      <c r="K1339" s="183"/>
      <c r="L1339" s="183"/>
      <c r="M1339" s="183"/>
      <c r="N1339" s="183"/>
    </row>
    <row r="1340" spans="4:14">
      <c r="D1340" s="183"/>
      <c r="E1340" s="183"/>
      <c r="F1340" s="183"/>
      <c r="G1340" s="183"/>
      <c r="H1340" s="183"/>
      <c r="I1340" s="183"/>
      <c r="J1340" s="183"/>
      <c r="K1340" s="183"/>
      <c r="L1340" s="183"/>
      <c r="M1340" s="183"/>
      <c r="N1340" s="183"/>
    </row>
    <row r="1341" spans="4:14">
      <c r="D1341" s="183"/>
      <c r="E1341" s="183"/>
      <c r="F1341" s="183"/>
      <c r="G1341" s="183"/>
      <c r="H1341" s="183"/>
      <c r="I1341" s="183"/>
      <c r="J1341" s="183"/>
      <c r="K1341" s="183"/>
      <c r="L1341" s="183"/>
      <c r="M1341" s="183"/>
      <c r="N1341" s="183"/>
    </row>
    <row r="1342" spans="4:14">
      <c r="D1342" s="183"/>
      <c r="E1342" s="183"/>
      <c r="F1342" s="183"/>
      <c r="G1342" s="183"/>
      <c r="H1342" s="183"/>
      <c r="I1342" s="183"/>
      <c r="J1342" s="183"/>
      <c r="K1342" s="183"/>
      <c r="L1342" s="183"/>
      <c r="M1342" s="183"/>
      <c r="N1342" s="183"/>
    </row>
    <row r="1343" spans="4:14">
      <c r="D1343" s="183"/>
      <c r="E1343" s="183"/>
      <c r="F1343" s="183"/>
      <c r="G1343" s="183"/>
      <c r="H1343" s="183"/>
      <c r="I1343" s="183"/>
      <c r="J1343" s="183"/>
      <c r="K1343" s="183"/>
      <c r="L1343" s="183"/>
      <c r="M1343" s="183"/>
      <c r="N1343" s="183"/>
    </row>
    <row r="1344" spans="4:14">
      <c r="D1344" s="183"/>
      <c r="E1344" s="183"/>
      <c r="F1344" s="183"/>
      <c r="G1344" s="183"/>
      <c r="H1344" s="183"/>
      <c r="I1344" s="183"/>
      <c r="J1344" s="183"/>
      <c r="K1344" s="183"/>
      <c r="L1344" s="183"/>
      <c r="M1344" s="183"/>
      <c r="N1344" s="183"/>
    </row>
    <row r="1345" spans="4:14">
      <c r="D1345" s="183"/>
      <c r="E1345" s="183"/>
      <c r="F1345" s="183"/>
      <c r="G1345" s="183"/>
      <c r="H1345" s="183"/>
      <c r="I1345" s="183"/>
      <c r="J1345" s="183"/>
      <c r="K1345" s="183"/>
      <c r="L1345" s="183"/>
      <c r="M1345" s="183"/>
      <c r="N1345" s="183"/>
    </row>
    <row r="1346" spans="4:14">
      <c r="D1346" s="183"/>
      <c r="E1346" s="183"/>
      <c r="F1346" s="183"/>
      <c r="G1346" s="183"/>
      <c r="H1346" s="183"/>
      <c r="I1346" s="183"/>
      <c r="J1346" s="183"/>
      <c r="K1346" s="183"/>
      <c r="L1346" s="183"/>
      <c r="M1346" s="183"/>
      <c r="N1346" s="183"/>
    </row>
    <row r="1347" spans="4:14">
      <c r="D1347" s="183"/>
      <c r="E1347" s="183"/>
      <c r="F1347" s="183"/>
      <c r="G1347" s="183"/>
      <c r="H1347" s="183"/>
      <c r="I1347" s="183"/>
      <c r="J1347" s="183"/>
      <c r="K1347" s="183"/>
      <c r="L1347" s="183"/>
      <c r="M1347" s="183"/>
      <c r="N1347" s="183"/>
    </row>
    <row r="1348" spans="4:14">
      <c r="D1348" s="183"/>
      <c r="E1348" s="183"/>
      <c r="F1348" s="183"/>
      <c r="G1348" s="183"/>
      <c r="H1348" s="183"/>
      <c r="I1348" s="183"/>
      <c r="J1348" s="183"/>
      <c r="K1348" s="183"/>
      <c r="L1348" s="183"/>
      <c r="M1348" s="183"/>
      <c r="N1348" s="183"/>
    </row>
    <row r="1349" spans="4:14">
      <c r="D1349" s="183"/>
      <c r="E1349" s="183"/>
      <c r="F1349" s="183"/>
      <c r="G1349" s="183"/>
      <c r="H1349" s="183"/>
      <c r="I1349" s="183"/>
      <c r="J1349" s="183"/>
      <c r="K1349" s="183"/>
      <c r="L1349" s="183"/>
      <c r="M1349" s="183"/>
      <c r="N1349" s="183"/>
    </row>
    <row r="1350" spans="4:14">
      <c r="D1350" s="183"/>
      <c r="E1350" s="183"/>
      <c r="F1350" s="183"/>
      <c r="G1350" s="183"/>
      <c r="H1350" s="183"/>
      <c r="I1350" s="183"/>
      <c r="J1350" s="183"/>
      <c r="K1350" s="183"/>
      <c r="L1350" s="183"/>
      <c r="M1350" s="183"/>
      <c r="N1350" s="183"/>
    </row>
    <row r="1351" spans="4:14">
      <c r="D1351" s="183"/>
      <c r="E1351" s="183"/>
      <c r="F1351" s="183"/>
      <c r="G1351" s="183"/>
      <c r="H1351" s="183"/>
      <c r="I1351" s="183"/>
      <c r="J1351" s="183"/>
      <c r="K1351" s="183"/>
      <c r="L1351" s="183"/>
      <c r="M1351" s="183"/>
      <c r="N1351" s="183"/>
    </row>
    <row r="1352" spans="4:14">
      <c r="D1352" s="183"/>
      <c r="E1352" s="183"/>
      <c r="F1352" s="183"/>
      <c r="G1352" s="183"/>
      <c r="H1352" s="183"/>
      <c r="I1352" s="183"/>
      <c r="J1352" s="183"/>
      <c r="K1352" s="183"/>
      <c r="L1352" s="183"/>
      <c r="M1352" s="183"/>
      <c r="N1352" s="183"/>
    </row>
    <row r="1353" spans="4:14">
      <c r="D1353" s="183"/>
      <c r="E1353" s="183"/>
      <c r="F1353" s="183"/>
      <c r="G1353" s="183"/>
      <c r="H1353" s="183"/>
      <c r="I1353" s="183"/>
      <c r="J1353" s="183"/>
      <c r="K1353" s="183"/>
      <c r="L1353" s="183"/>
      <c r="M1353" s="183"/>
      <c r="N1353" s="183"/>
    </row>
    <row r="1354" spans="4:14">
      <c r="D1354" s="183"/>
      <c r="E1354" s="183"/>
      <c r="F1354" s="183"/>
      <c r="G1354" s="183"/>
      <c r="H1354" s="183"/>
      <c r="I1354" s="183"/>
      <c r="J1354" s="183"/>
      <c r="K1354" s="183"/>
      <c r="L1354" s="183"/>
      <c r="M1354" s="183"/>
      <c r="N1354" s="183"/>
    </row>
    <row r="1355" spans="4:14">
      <c r="D1355" s="183"/>
      <c r="E1355" s="183"/>
      <c r="F1355" s="183"/>
      <c r="G1355" s="183"/>
      <c r="H1355" s="183"/>
      <c r="I1355" s="183"/>
      <c r="J1355" s="183"/>
      <c r="K1355" s="183"/>
      <c r="L1355" s="183"/>
      <c r="M1355" s="183"/>
      <c r="N1355" s="183"/>
    </row>
    <row r="1356" spans="4:14">
      <c r="D1356" s="183"/>
      <c r="E1356" s="183"/>
      <c r="F1356" s="183"/>
      <c r="G1356" s="183"/>
      <c r="H1356" s="183"/>
      <c r="I1356" s="183"/>
      <c r="J1356" s="183"/>
      <c r="K1356" s="183"/>
      <c r="L1356" s="183"/>
      <c r="M1356" s="183"/>
      <c r="N1356" s="183"/>
    </row>
    <row r="1357" spans="4:14">
      <c r="D1357" s="183"/>
      <c r="E1357" s="183"/>
      <c r="F1357" s="183"/>
      <c r="G1357" s="183"/>
      <c r="H1357" s="183"/>
      <c r="I1357" s="183"/>
      <c r="J1357" s="183"/>
      <c r="K1357" s="183"/>
      <c r="L1357" s="183"/>
      <c r="M1357" s="183"/>
      <c r="N1357" s="183"/>
    </row>
    <row r="1358" spans="4:14">
      <c r="D1358" s="183"/>
      <c r="E1358" s="183"/>
      <c r="F1358" s="183"/>
      <c r="G1358" s="183"/>
      <c r="H1358" s="183"/>
      <c r="I1358" s="183"/>
      <c r="J1358" s="183"/>
      <c r="K1358" s="183"/>
      <c r="L1358" s="183"/>
      <c r="M1358" s="183"/>
      <c r="N1358" s="183"/>
    </row>
    <row r="1359" spans="4:14">
      <c r="D1359" s="183"/>
      <c r="E1359" s="183"/>
      <c r="F1359" s="183"/>
      <c r="G1359" s="183"/>
      <c r="H1359" s="183"/>
      <c r="I1359" s="183"/>
      <c r="J1359" s="183"/>
      <c r="K1359" s="183"/>
      <c r="L1359" s="183"/>
      <c r="M1359" s="183"/>
      <c r="N1359" s="183"/>
    </row>
    <row r="1360" spans="4:14">
      <c r="D1360" s="183"/>
      <c r="E1360" s="183"/>
      <c r="F1360" s="183"/>
      <c r="G1360" s="183"/>
      <c r="H1360" s="183"/>
      <c r="I1360" s="183"/>
      <c r="J1360" s="183"/>
      <c r="K1360" s="183"/>
      <c r="L1360" s="183"/>
      <c r="M1360" s="183"/>
      <c r="N1360" s="183"/>
    </row>
    <row r="1361" spans="4:14">
      <c r="D1361" s="183"/>
      <c r="E1361" s="183"/>
      <c r="F1361" s="183"/>
      <c r="G1361" s="183"/>
      <c r="H1361" s="183"/>
      <c r="I1361" s="183"/>
      <c r="J1361" s="183"/>
      <c r="K1361" s="183"/>
      <c r="L1361" s="183"/>
      <c r="M1361" s="183"/>
      <c r="N1361" s="183"/>
    </row>
    <row r="1362" spans="4:14">
      <c r="D1362" s="183"/>
      <c r="E1362" s="183"/>
      <c r="F1362" s="183"/>
      <c r="G1362" s="183"/>
      <c r="H1362" s="183"/>
      <c r="I1362" s="183"/>
      <c r="J1362" s="183"/>
      <c r="K1362" s="183"/>
      <c r="L1362" s="183"/>
      <c r="M1362" s="183"/>
      <c r="N1362" s="183"/>
    </row>
    <row r="1363" spans="4:14">
      <c r="D1363" s="183"/>
      <c r="E1363" s="183"/>
      <c r="F1363" s="183"/>
      <c r="G1363" s="183"/>
      <c r="H1363" s="183"/>
      <c r="I1363" s="183"/>
      <c r="J1363" s="183"/>
      <c r="K1363" s="183"/>
      <c r="L1363" s="183"/>
      <c r="M1363" s="183"/>
      <c r="N1363" s="183"/>
    </row>
    <row r="1364" spans="4:14">
      <c r="D1364" s="183"/>
      <c r="E1364" s="183"/>
      <c r="F1364" s="183"/>
      <c r="G1364" s="183"/>
      <c r="H1364" s="183"/>
      <c r="I1364" s="183"/>
      <c r="J1364" s="183"/>
      <c r="K1364" s="183"/>
      <c r="L1364" s="183"/>
      <c r="M1364" s="183"/>
      <c r="N1364" s="183"/>
    </row>
    <row r="1365" spans="4:14">
      <c r="D1365" s="183"/>
      <c r="E1365" s="183"/>
      <c r="F1365" s="183"/>
      <c r="G1365" s="183"/>
      <c r="H1365" s="183"/>
      <c r="I1365" s="183"/>
      <c r="J1365" s="183"/>
      <c r="K1365" s="183"/>
      <c r="L1365" s="183"/>
      <c r="M1365" s="183"/>
      <c r="N1365" s="183"/>
    </row>
    <row r="1366" spans="4:14">
      <c r="D1366" s="183"/>
      <c r="E1366" s="183"/>
      <c r="F1366" s="183"/>
      <c r="G1366" s="183"/>
      <c r="H1366" s="183"/>
      <c r="I1366" s="183"/>
      <c r="J1366" s="183"/>
      <c r="K1366" s="183"/>
      <c r="L1366" s="183"/>
      <c r="M1366" s="183"/>
      <c r="N1366" s="183"/>
    </row>
    <row r="1367" spans="4:14">
      <c r="D1367" s="183"/>
      <c r="E1367" s="183"/>
      <c r="F1367" s="183"/>
      <c r="G1367" s="183"/>
      <c r="H1367" s="183"/>
      <c r="I1367" s="183"/>
      <c r="J1367" s="183"/>
      <c r="K1367" s="183"/>
      <c r="L1367" s="183"/>
      <c r="M1367" s="183"/>
      <c r="N1367" s="183"/>
    </row>
    <row r="1368" spans="4:14">
      <c r="D1368" s="183"/>
      <c r="E1368" s="183"/>
      <c r="F1368" s="183"/>
      <c r="G1368" s="183"/>
      <c r="H1368" s="183"/>
      <c r="I1368" s="183"/>
      <c r="J1368" s="183"/>
      <c r="K1368" s="183"/>
      <c r="L1368" s="183"/>
      <c r="M1368" s="183"/>
      <c r="N1368" s="183"/>
    </row>
    <row r="1369" spans="4:14">
      <c r="D1369" s="183"/>
      <c r="E1369" s="183"/>
      <c r="F1369" s="183"/>
      <c r="G1369" s="183"/>
      <c r="H1369" s="183"/>
      <c r="I1369" s="183"/>
      <c r="J1369" s="183"/>
      <c r="K1369" s="183"/>
      <c r="L1369" s="183"/>
      <c r="M1369" s="183"/>
      <c r="N1369" s="183"/>
    </row>
    <row r="1370" spans="4:14">
      <c r="D1370" s="183"/>
      <c r="E1370" s="183"/>
      <c r="F1370" s="183"/>
      <c r="G1370" s="183"/>
      <c r="H1370" s="183"/>
      <c r="I1370" s="183"/>
      <c r="J1370" s="183"/>
      <c r="K1370" s="183"/>
      <c r="L1370" s="183"/>
      <c r="M1370" s="183"/>
      <c r="N1370" s="183"/>
    </row>
    <row r="1371" spans="4:14">
      <c r="D1371" s="183"/>
      <c r="E1371" s="183"/>
      <c r="F1371" s="183"/>
      <c r="G1371" s="183"/>
      <c r="H1371" s="183"/>
      <c r="I1371" s="183"/>
      <c r="J1371" s="183"/>
      <c r="K1371" s="183"/>
      <c r="L1371" s="183"/>
      <c r="M1371" s="183"/>
      <c r="N1371" s="183"/>
    </row>
    <row r="1372" spans="4:14">
      <c r="D1372" s="183"/>
      <c r="E1372" s="183"/>
      <c r="F1372" s="183"/>
      <c r="G1372" s="183"/>
      <c r="H1372" s="183"/>
      <c r="I1372" s="183"/>
      <c r="J1372" s="183"/>
      <c r="K1372" s="183"/>
      <c r="L1372" s="183"/>
      <c r="M1372" s="183"/>
      <c r="N1372" s="183"/>
    </row>
    <row r="1373" spans="4:14">
      <c r="D1373" s="183"/>
      <c r="E1373" s="183"/>
      <c r="F1373" s="183"/>
      <c r="G1373" s="183"/>
      <c r="H1373" s="183"/>
      <c r="I1373" s="183"/>
      <c r="J1373" s="183"/>
      <c r="K1373" s="183"/>
      <c r="L1373" s="183"/>
      <c r="M1373" s="183"/>
      <c r="N1373" s="183"/>
    </row>
    <row r="1374" spans="4:14">
      <c r="D1374" s="183"/>
      <c r="E1374" s="183"/>
      <c r="F1374" s="183"/>
      <c r="G1374" s="183"/>
      <c r="H1374" s="183"/>
      <c r="I1374" s="183"/>
      <c r="J1374" s="183"/>
      <c r="K1374" s="183"/>
      <c r="L1374" s="183"/>
      <c r="M1374" s="183"/>
      <c r="N1374" s="183"/>
    </row>
    <row r="1375" spans="4:14">
      <c r="D1375" s="183"/>
      <c r="E1375" s="183"/>
      <c r="F1375" s="183"/>
      <c r="G1375" s="183"/>
      <c r="H1375" s="183"/>
      <c r="I1375" s="183"/>
      <c r="J1375" s="183"/>
      <c r="K1375" s="183"/>
      <c r="L1375" s="183"/>
      <c r="M1375" s="183"/>
      <c r="N1375" s="183"/>
    </row>
    <row r="1376" spans="4:14">
      <c r="D1376" s="183"/>
      <c r="E1376" s="183"/>
      <c r="F1376" s="183"/>
      <c r="G1376" s="183"/>
      <c r="H1376" s="183"/>
      <c r="I1376" s="183"/>
      <c r="J1376" s="183"/>
      <c r="K1376" s="183"/>
      <c r="L1376" s="183"/>
      <c r="M1376" s="183"/>
      <c r="N1376" s="183"/>
    </row>
    <row r="1377" spans="4:14">
      <c r="D1377" s="183"/>
      <c r="E1377" s="183"/>
      <c r="F1377" s="183"/>
      <c r="G1377" s="183"/>
      <c r="H1377" s="183"/>
      <c r="I1377" s="183"/>
      <c r="J1377" s="183"/>
      <c r="K1377" s="183"/>
      <c r="L1377" s="183"/>
      <c r="M1377" s="183"/>
      <c r="N1377" s="183"/>
    </row>
    <row r="1378" spans="4:14">
      <c r="D1378" s="183"/>
      <c r="E1378" s="183"/>
      <c r="F1378" s="183"/>
      <c r="G1378" s="183"/>
      <c r="H1378" s="183"/>
      <c r="I1378" s="183"/>
      <c r="J1378" s="183"/>
      <c r="K1378" s="183"/>
      <c r="L1378" s="183"/>
      <c r="M1378" s="183"/>
      <c r="N1378" s="183"/>
    </row>
    <row r="1379" spans="4:14">
      <c r="D1379" s="183"/>
      <c r="E1379" s="183"/>
      <c r="F1379" s="183"/>
      <c r="G1379" s="183"/>
      <c r="H1379" s="183"/>
      <c r="I1379" s="183"/>
      <c r="J1379" s="183"/>
      <c r="K1379" s="183"/>
      <c r="L1379" s="183"/>
      <c r="M1379" s="183"/>
      <c r="N1379" s="183"/>
    </row>
    <row r="1380" spans="4:14">
      <c r="D1380" s="183"/>
      <c r="E1380" s="183"/>
      <c r="F1380" s="183"/>
      <c r="G1380" s="183"/>
      <c r="H1380" s="183"/>
      <c r="I1380" s="183"/>
      <c r="J1380" s="183"/>
      <c r="K1380" s="183"/>
      <c r="L1380" s="183"/>
      <c r="M1380" s="183"/>
      <c r="N1380" s="183"/>
    </row>
    <row r="1381" spans="4:14">
      <c r="D1381" s="183"/>
      <c r="E1381" s="183"/>
      <c r="F1381" s="183"/>
      <c r="G1381" s="183"/>
      <c r="H1381" s="183"/>
      <c r="I1381" s="183"/>
      <c r="J1381" s="183"/>
      <c r="K1381" s="183"/>
      <c r="L1381" s="183"/>
      <c r="M1381" s="183"/>
      <c r="N1381" s="183"/>
    </row>
    <row r="1382" spans="4:14">
      <c r="D1382" s="183"/>
      <c r="E1382" s="183"/>
      <c r="F1382" s="183"/>
      <c r="G1382" s="183"/>
      <c r="H1382" s="183"/>
      <c r="I1382" s="183"/>
      <c r="J1382" s="183"/>
      <c r="K1382" s="183"/>
      <c r="L1382" s="183"/>
      <c r="M1382" s="183"/>
      <c r="N1382" s="183"/>
    </row>
    <row r="1383" spans="4:14">
      <c r="D1383" s="183"/>
      <c r="E1383" s="183"/>
      <c r="F1383" s="183"/>
      <c r="G1383" s="183"/>
      <c r="H1383" s="183"/>
      <c r="I1383" s="183"/>
      <c r="J1383" s="183"/>
      <c r="K1383" s="183"/>
      <c r="L1383" s="183"/>
      <c r="M1383" s="183"/>
      <c r="N1383" s="183"/>
    </row>
    <row r="1384" spans="4:14">
      <c r="D1384" s="183"/>
      <c r="E1384" s="183"/>
      <c r="F1384" s="183"/>
      <c r="G1384" s="183"/>
      <c r="H1384" s="183"/>
      <c r="I1384" s="183"/>
      <c r="J1384" s="183"/>
      <c r="K1384" s="183"/>
      <c r="L1384" s="183"/>
      <c r="M1384" s="183"/>
      <c r="N1384" s="183"/>
    </row>
    <row r="1385" spans="4:14">
      <c r="D1385" s="183"/>
      <c r="E1385" s="183"/>
      <c r="F1385" s="183"/>
      <c r="G1385" s="183"/>
      <c r="H1385" s="183"/>
      <c r="I1385" s="183"/>
      <c r="J1385" s="183"/>
      <c r="K1385" s="183"/>
      <c r="L1385" s="183"/>
      <c r="M1385" s="183"/>
      <c r="N1385" s="183"/>
    </row>
    <row r="1386" spans="4:14">
      <c r="D1386" s="183"/>
      <c r="E1386" s="183"/>
      <c r="F1386" s="183"/>
      <c r="G1386" s="183"/>
      <c r="H1386" s="183"/>
      <c r="I1386" s="183"/>
      <c r="J1386" s="183"/>
      <c r="K1386" s="183"/>
      <c r="L1386" s="183"/>
      <c r="M1386" s="183"/>
      <c r="N1386" s="183"/>
    </row>
    <row r="1387" spans="4:14">
      <c r="D1387" s="183"/>
      <c r="E1387" s="183"/>
      <c r="F1387" s="183"/>
      <c r="G1387" s="183"/>
      <c r="H1387" s="183"/>
      <c r="I1387" s="183"/>
      <c r="J1387" s="183"/>
      <c r="K1387" s="183"/>
      <c r="L1387" s="183"/>
      <c r="M1387" s="183"/>
      <c r="N1387" s="183"/>
    </row>
    <row r="1388" spans="4:14">
      <c r="D1388" s="183"/>
      <c r="E1388" s="183"/>
      <c r="F1388" s="183"/>
      <c r="G1388" s="183"/>
      <c r="H1388" s="183"/>
      <c r="I1388" s="183"/>
      <c r="J1388" s="183"/>
      <c r="K1388" s="183"/>
      <c r="L1388" s="183"/>
      <c r="M1388" s="183"/>
      <c r="N1388" s="183"/>
    </row>
    <row r="1389" spans="4:14">
      <c r="D1389" s="183"/>
      <c r="E1389" s="183"/>
      <c r="F1389" s="183"/>
      <c r="G1389" s="183"/>
      <c r="H1389" s="183"/>
      <c r="I1389" s="183"/>
      <c r="J1389" s="183"/>
      <c r="K1389" s="183"/>
      <c r="L1389" s="183"/>
      <c r="M1389" s="183"/>
      <c r="N1389" s="183"/>
    </row>
    <row r="1390" spans="4:14">
      <c r="D1390" s="183"/>
      <c r="E1390" s="183"/>
      <c r="F1390" s="183"/>
      <c r="G1390" s="183"/>
      <c r="H1390" s="183"/>
      <c r="I1390" s="183"/>
      <c r="J1390" s="183"/>
      <c r="K1390" s="183"/>
      <c r="L1390" s="183"/>
      <c r="M1390" s="183"/>
      <c r="N1390" s="183"/>
    </row>
    <row r="1391" spans="4:14">
      <c r="D1391" s="183"/>
      <c r="E1391" s="183"/>
      <c r="F1391" s="183"/>
      <c r="G1391" s="183"/>
      <c r="H1391" s="183"/>
      <c r="I1391" s="183"/>
      <c r="J1391" s="183"/>
      <c r="K1391" s="183"/>
      <c r="L1391" s="183"/>
      <c r="M1391" s="183"/>
      <c r="N1391" s="183"/>
    </row>
    <row r="1392" spans="4:14">
      <c r="D1392" s="183"/>
      <c r="E1392" s="183"/>
      <c r="F1392" s="183"/>
      <c r="G1392" s="183"/>
      <c r="H1392" s="183"/>
      <c r="I1392" s="183"/>
      <c r="J1392" s="183"/>
      <c r="K1392" s="183"/>
      <c r="L1392" s="183"/>
      <c r="M1392" s="183"/>
      <c r="N1392" s="183"/>
    </row>
    <row r="1393" spans="4:14">
      <c r="D1393" s="183"/>
      <c r="E1393" s="183"/>
      <c r="F1393" s="183"/>
      <c r="G1393" s="183"/>
      <c r="H1393" s="183"/>
      <c r="I1393" s="183"/>
      <c r="J1393" s="183"/>
      <c r="K1393" s="183"/>
      <c r="L1393" s="183"/>
      <c r="M1393" s="183"/>
      <c r="N1393" s="183"/>
    </row>
    <row r="1394" spans="4:14">
      <c r="D1394" s="183"/>
      <c r="E1394" s="183"/>
      <c r="F1394" s="183"/>
      <c r="G1394" s="183"/>
      <c r="H1394" s="183"/>
      <c r="I1394" s="183"/>
      <c r="J1394" s="183"/>
      <c r="K1394" s="183"/>
      <c r="L1394" s="183"/>
      <c r="M1394" s="183"/>
      <c r="N1394" s="183"/>
    </row>
    <row r="1395" spans="4:14">
      <c r="D1395" s="183"/>
      <c r="E1395" s="183"/>
      <c r="F1395" s="183"/>
      <c r="G1395" s="183"/>
      <c r="H1395" s="183"/>
      <c r="I1395" s="183"/>
      <c r="J1395" s="183"/>
      <c r="K1395" s="183"/>
      <c r="L1395" s="183"/>
      <c r="M1395" s="183"/>
      <c r="N1395" s="183"/>
    </row>
    <row r="1396" spans="4:14">
      <c r="D1396" s="183"/>
      <c r="E1396" s="183"/>
      <c r="F1396" s="183"/>
      <c r="G1396" s="183"/>
      <c r="H1396" s="183"/>
      <c r="I1396" s="183"/>
      <c r="J1396" s="183"/>
      <c r="K1396" s="183"/>
      <c r="L1396" s="183"/>
      <c r="M1396" s="183"/>
      <c r="N1396" s="183"/>
    </row>
    <row r="1397" spans="4:14">
      <c r="D1397" s="183"/>
      <c r="E1397" s="183"/>
      <c r="F1397" s="183"/>
      <c r="G1397" s="183"/>
      <c r="H1397" s="183"/>
      <c r="I1397" s="183"/>
      <c r="J1397" s="183"/>
      <c r="K1397" s="183"/>
      <c r="L1397" s="183"/>
      <c r="M1397" s="183"/>
      <c r="N1397" s="183"/>
    </row>
    <row r="1398" spans="4:14">
      <c r="D1398" s="183"/>
      <c r="E1398" s="183"/>
      <c r="F1398" s="183"/>
      <c r="G1398" s="183"/>
      <c r="H1398" s="183"/>
      <c r="I1398" s="183"/>
      <c r="J1398" s="183"/>
      <c r="K1398" s="183"/>
      <c r="L1398" s="183"/>
      <c r="M1398" s="183"/>
      <c r="N1398" s="183"/>
    </row>
    <row r="1399" spans="4:14">
      <c r="D1399" s="183"/>
      <c r="E1399" s="183"/>
      <c r="F1399" s="183"/>
      <c r="G1399" s="183"/>
      <c r="H1399" s="183"/>
      <c r="I1399" s="183"/>
      <c r="J1399" s="183"/>
      <c r="K1399" s="183"/>
      <c r="L1399" s="183"/>
      <c r="M1399" s="183"/>
      <c r="N1399" s="183"/>
    </row>
    <row r="1400" spans="4:14">
      <c r="D1400" s="183"/>
      <c r="E1400" s="183"/>
      <c r="F1400" s="183"/>
      <c r="G1400" s="183"/>
      <c r="H1400" s="183"/>
      <c r="I1400" s="183"/>
      <c r="J1400" s="183"/>
      <c r="K1400" s="183"/>
      <c r="L1400" s="183"/>
      <c r="M1400" s="183"/>
      <c r="N1400" s="183"/>
    </row>
    <row r="1401" spans="4:14">
      <c r="D1401" s="183"/>
      <c r="E1401" s="183"/>
      <c r="F1401" s="183"/>
      <c r="G1401" s="183"/>
      <c r="H1401" s="183"/>
      <c r="I1401" s="183"/>
      <c r="J1401" s="183"/>
      <c r="K1401" s="183"/>
      <c r="L1401" s="183"/>
      <c r="M1401" s="183"/>
      <c r="N1401" s="183"/>
    </row>
    <row r="1402" spans="4:14">
      <c r="D1402" s="183"/>
      <c r="E1402" s="183"/>
      <c r="F1402" s="183"/>
      <c r="G1402" s="183"/>
      <c r="H1402" s="183"/>
      <c r="I1402" s="183"/>
      <c r="J1402" s="183"/>
      <c r="K1402" s="183"/>
      <c r="L1402" s="183"/>
      <c r="M1402" s="183"/>
      <c r="N1402" s="183"/>
    </row>
    <row r="1403" spans="4:14">
      <c r="D1403" s="183"/>
      <c r="E1403" s="183"/>
      <c r="F1403" s="183"/>
      <c r="G1403" s="183"/>
      <c r="H1403" s="183"/>
      <c r="I1403" s="183"/>
      <c r="J1403" s="183"/>
      <c r="K1403" s="183"/>
      <c r="L1403" s="183"/>
      <c r="M1403" s="183"/>
      <c r="N1403" s="183"/>
    </row>
    <row r="1404" spans="4:14">
      <c r="D1404" s="183"/>
      <c r="E1404" s="183"/>
      <c r="F1404" s="183"/>
      <c r="G1404" s="183"/>
      <c r="H1404" s="183"/>
      <c r="I1404" s="183"/>
      <c r="J1404" s="183"/>
      <c r="K1404" s="183"/>
      <c r="L1404" s="183"/>
      <c r="M1404" s="183"/>
      <c r="N1404" s="183"/>
    </row>
    <row r="1405" spans="4:14">
      <c r="D1405" s="183"/>
      <c r="E1405" s="183"/>
      <c r="F1405" s="183"/>
      <c r="G1405" s="183"/>
      <c r="H1405" s="183"/>
      <c r="I1405" s="183"/>
      <c r="J1405" s="183"/>
      <c r="K1405" s="183"/>
      <c r="L1405" s="183"/>
      <c r="M1405" s="183"/>
      <c r="N1405" s="183"/>
    </row>
    <row r="1406" spans="4:14">
      <c r="D1406" s="183"/>
      <c r="E1406" s="183"/>
      <c r="F1406" s="183"/>
      <c r="G1406" s="183"/>
      <c r="H1406" s="183"/>
      <c r="I1406" s="183"/>
      <c r="J1406" s="183"/>
      <c r="K1406" s="183"/>
      <c r="L1406" s="183"/>
      <c r="M1406" s="183"/>
      <c r="N1406" s="183"/>
    </row>
    <row r="1407" spans="4:14">
      <c r="D1407" s="183"/>
      <c r="E1407" s="183"/>
      <c r="F1407" s="183"/>
      <c r="G1407" s="183"/>
      <c r="H1407" s="183"/>
      <c r="I1407" s="183"/>
      <c r="J1407" s="183"/>
      <c r="K1407" s="183"/>
      <c r="L1407" s="183"/>
      <c r="M1407" s="183"/>
      <c r="N1407" s="183"/>
    </row>
    <row r="1408" spans="4:14">
      <c r="D1408" s="183"/>
      <c r="E1408" s="183"/>
      <c r="F1408" s="183"/>
      <c r="G1408" s="183"/>
      <c r="H1408" s="183"/>
      <c r="I1408" s="183"/>
      <c r="J1408" s="183"/>
      <c r="K1408" s="183"/>
      <c r="L1408" s="183"/>
      <c r="M1408" s="183"/>
      <c r="N1408" s="183"/>
    </row>
    <row r="1409" spans="4:14">
      <c r="D1409" s="183"/>
      <c r="E1409" s="183"/>
      <c r="F1409" s="183"/>
      <c r="G1409" s="183"/>
      <c r="H1409" s="183"/>
      <c r="I1409" s="183"/>
      <c r="J1409" s="183"/>
      <c r="K1409" s="183"/>
      <c r="L1409" s="183"/>
      <c r="M1409" s="183"/>
      <c r="N1409" s="183"/>
    </row>
    <row r="1410" spans="4:14">
      <c r="D1410" s="183"/>
      <c r="E1410" s="183"/>
      <c r="F1410" s="183"/>
      <c r="G1410" s="183"/>
      <c r="H1410" s="183"/>
      <c r="I1410" s="183"/>
      <c r="J1410" s="183"/>
      <c r="K1410" s="183"/>
      <c r="L1410" s="183"/>
      <c r="M1410" s="183"/>
      <c r="N1410" s="183"/>
    </row>
    <row r="1411" spans="4:14">
      <c r="D1411" s="183"/>
      <c r="E1411" s="183"/>
      <c r="F1411" s="183"/>
      <c r="G1411" s="183"/>
      <c r="H1411" s="183"/>
      <c r="I1411" s="183"/>
      <c r="J1411" s="183"/>
      <c r="K1411" s="183"/>
      <c r="L1411" s="183"/>
      <c r="M1411" s="183"/>
      <c r="N1411" s="183"/>
    </row>
    <row r="1412" spans="4:14">
      <c r="D1412" s="183"/>
      <c r="E1412" s="183"/>
      <c r="F1412" s="183"/>
      <c r="G1412" s="183"/>
      <c r="H1412" s="183"/>
      <c r="I1412" s="183"/>
      <c r="J1412" s="183"/>
      <c r="K1412" s="183"/>
      <c r="L1412" s="183"/>
      <c r="M1412" s="183"/>
      <c r="N1412" s="183"/>
    </row>
    <row r="1413" spans="4:14">
      <c r="D1413" s="183"/>
      <c r="E1413" s="183"/>
      <c r="F1413" s="183"/>
      <c r="G1413" s="183"/>
      <c r="H1413" s="183"/>
      <c r="I1413" s="183"/>
      <c r="J1413" s="183"/>
      <c r="K1413" s="183"/>
      <c r="L1413" s="183"/>
      <c r="M1413" s="183"/>
      <c r="N1413" s="183"/>
    </row>
    <row r="1414" spans="4:14">
      <c r="D1414" s="183"/>
      <c r="E1414" s="183"/>
      <c r="F1414" s="183"/>
      <c r="G1414" s="183"/>
      <c r="H1414" s="183"/>
      <c r="I1414" s="183"/>
      <c r="J1414" s="183"/>
      <c r="K1414" s="183"/>
      <c r="L1414" s="183"/>
      <c r="M1414" s="183"/>
      <c r="N1414" s="183"/>
    </row>
    <row r="1415" spans="4:14">
      <c r="D1415" s="183"/>
      <c r="E1415" s="183"/>
      <c r="F1415" s="183"/>
      <c r="G1415" s="183"/>
      <c r="H1415" s="183"/>
      <c r="I1415" s="183"/>
      <c r="J1415" s="183"/>
      <c r="K1415" s="183"/>
      <c r="L1415" s="183"/>
      <c r="M1415" s="183"/>
      <c r="N1415" s="183"/>
    </row>
    <row r="1416" spans="4:14">
      <c r="D1416" s="183"/>
      <c r="E1416" s="183"/>
      <c r="F1416" s="183"/>
      <c r="G1416" s="183"/>
      <c r="H1416" s="183"/>
      <c r="I1416" s="183"/>
      <c r="J1416" s="183"/>
      <c r="K1416" s="183"/>
      <c r="L1416" s="183"/>
      <c r="M1416" s="183"/>
      <c r="N1416" s="183"/>
    </row>
    <row r="1417" spans="4:14">
      <c r="D1417" s="183"/>
      <c r="E1417" s="183"/>
      <c r="F1417" s="183"/>
      <c r="G1417" s="183"/>
      <c r="H1417" s="183"/>
      <c r="I1417" s="183"/>
      <c r="J1417" s="183"/>
      <c r="K1417" s="183"/>
      <c r="L1417" s="183"/>
      <c r="M1417" s="183"/>
      <c r="N1417" s="183"/>
    </row>
    <row r="1418" spans="4:14">
      <c r="D1418" s="183"/>
      <c r="E1418" s="183"/>
      <c r="F1418" s="183"/>
      <c r="G1418" s="183"/>
      <c r="H1418" s="183"/>
      <c r="I1418" s="183"/>
      <c r="J1418" s="183"/>
      <c r="K1418" s="183"/>
      <c r="L1418" s="183"/>
      <c r="M1418" s="183"/>
      <c r="N1418" s="183"/>
    </row>
    <row r="1419" spans="4:14">
      <c r="D1419" s="183"/>
      <c r="E1419" s="183"/>
      <c r="F1419" s="183"/>
      <c r="G1419" s="183"/>
      <c r="H1419" s="183"/>
      <c r="I1419" s="183"/>
      <c r="J1419" s="183"/>
      <c r="K1419" s="183"/>
      <c r="L1419" s="183"/>
      <c r="M1419" s="183"/>
      <c r="N1419" s="183"/>
    </row>
    <row r="1420" spans="4:14">
      <c r="D1420" s="183"/>
      <c r="E1420" s="183"/>
      <c r="F1420" s="183"/>
      <c r="G1420" s="183"/>
      <c r="H1420" s="183"/>
      <c r="I1420" s="183"/>
      <c r="J1420" s="183"/>
      <c r="K1420" s="183"/>
      <c r="L1420" s="183"/>
      <c r="M1420" s="183"/>
      <c r="N1420" s="183"/>
    </row>
    <row r="1421" spans="4:14">
      <c r="D1421" s="183"/>
      <c r="E1421" s="183"/>
      <c r="F1421" s="183"/>
      <c r="G1421" s="183"/>
      <c r="H1421" s="183"/>
      <c r="I1421" s="183"/>
      <c r="J1421" s="183"/>
      <c r="K1421" s="183"/>
      <c r="L1421" s="183"/>
      <c r="M1421" s="183"/>
      <c r="N1421" s="183"/>
    </row>
    <row r="1422" spans="4:14">
      <c r="D1422" s="183"/>
      <c r="E1422" s="183"/>
      <c r="F1422" s="183"/>
      <c r="G1422" s="183"/>
      <c r="H1422" s="183"/>
      <c r="I1422" s="183"/>
      <c r="J1422" s="183"/>
      <c r="K1422" s="183"/>
      <c r="L1422" s="183"/>
      <c r="M1422" s="183"/>
      <c r="N1422" s="183"/>
    </row>
    <row r="1423" spans="4:14">
      <c r="D1423" s="183"/>
      <c r="E1423" s="183"/>
      <c r="F1423" s="183"/>
      <c r="G1423" s="183"/>
      <c r="H1423" s="183"/>
      <c r="I1423" s="183"/>
      <c r="J1423" s="183"/>
      <c r="K1423" s="183"/>
      <c r="L1423" s="183"/>
      <c r="M1423" s="183"/>
      <c r="N1423" s="183"/>
    </row>
    <row r="1424" spans="4:14">
      <c r="D1424" s="183"/>
      <c r="E1424" s="183"/>
      <c r="F1424" s="183"/>
      <c r="G1424" s="183"/>
      <c r="H1424" s="183"/>
      <c r="I1424" s="183"/>
      <c r="J1424" s="183"/>
      <c r="K1424" s="183"/>
      <c r="L1424" s="183"/>
      <c r="M1424" s="183"/>
      <c r="N1424" s="183"/>
    </row>
    <row r="1425" spans="4:14">
      <c r="D1425" s="183"/>
      <c r="E1425" s="183"/>
      <c r="F1425" s="183"/>
      <c r="G1425" s="183"/>
      <c r="H1425" s="183"/>
      <c r="I1425" s="183"/>
      <c r="J1425" s="183"/>
      <c r="K1425" s="183"/>
      <c r="L1425" s="183"/>
      <c r="M1425" s="183"/>
      <c r="N1425" s="183"/>
    </row>
    <row r="1426" spans="4:14">
      <c r="D1426" s="183"/>
      <c r="E1426" s="183"/>
      <c r="F1426" s="183"/>
      <c r="G1426" s="183"/>
      <c r="H1426" s="183"/>
      <c r="I1426" s="183"/>
      <c r="J1426" s="183"/>
      <c r="K1426" s="183"/>
      <c r="L1426" s="183"/>
      <c r="M1426" s="183"/>
      <c r="N1426" s="183"/>
    </row>
    <row r="1427" spans="4:14">
      <c r="D1427" s="183"/>
      <c r="E1427" s="183"/>
      <c r="F1427" s="183"/>
      <c r="G1427" s="183"/>
      <c r="H1427" s="183"/>
      <c r="I1427" s="183"/>
      <c r="J1427" s="183"/>
      <c r="K1427" s="183"/>
      <c r="L1427" s="183"/>
      <c r="M1427" s="183"/>
      <c r="N1427" s="183"/>
    </row>
    <row r="1428" spans="4:14">
      <c r="D1428" s="183"/>
      <c r="E1428" s="183"/>
      <c r="F1428" s="183"/>
      <c r="G1428" s="183"/>
      <c r="H1428" s="183"/>
      <c r="I1428" s="183"/>
      <c r="J1428" s="183"/>
      <c r="K1428" s="183"/>
      <c r="L1428" s="183"/>
      <c r="M1428" s="183"/>
      <c r="N1428" s="183"/>
    </row>
    <row r="1429" spans="4:14">
      <c r="D1429" s="183"/>
      <c r="E1429" s="183"/>
      <c r="F1429" s="183"/>
      <c r="G1429" s="183"/>
      <c r="H1429" s="183"/>
      <c r="I1429" s="183"/>
      <c r="J1429" s="183"/>
      <c r="K1429" s="183"/>
      <c r="L1429" s="183"/>
      <c r="M1429" s="183"/>
      <c r="N1429" s="183"/>
    </row>
    <row r="1430" spans="4:14">
      <c r="D1430" s="183"/>
      <c r="E1430" s="183"/>
      <c r="F1430" s="183"/>
      <c r="G1430" s="183"/>
      <c r="H1430" s="183"/>
      <c r="I1430" s="183"/>
      <c r="J1430" s="183"/>
      <c r="K1430" s="183"/>
      <c r="L1430" s="183"/>
      <c r="M1430" s="183"/>
      <c r="N1430" s="183"/>
    </row>
    <row r="1431" spans="4:14">
      <c r="D1431" s="183"/>
      <c r="E1431" s="183"/>
      <c r="F1431" s="183"/>
      <c r="G1431" s="183"/>
      <c r="H1431" s="183"/>
      <c r="I1431" s="183"/>
      <c r="J1431" s="183"/>
      <c r="K1431" s="183"/>
      <c r="L1431" s="183"/>
      <c r="M1431" s="183"/>
      <c r="N1431" s="183"/>
    </row>
    <row r="1432" spans="4:14">
      <c r="D1432" s="183"/>
      <c r="E1432" s="183"/>
      <c r="F1432" s="183"/>
      <c r="G1432" s="183"/>
      <c r="H1432" s="183"/>
      <c r="I1432" s="183"/>
      <c r="J1432" s="183"/>
      <c r="K1432" s="183"/>
      <c r="L1432" s="183"/>
      <c r="M1432" s="183"/>
      <c r="N1432" s="183"/>
    </row>
    <row r="1433" spans="4:14">
      <c r="D1433" s="183"/>
      <c r="E1433" s="183"/>
      <c r="F1433" s="183"/>
      <c r="G1433" s="183"/>
      <c r="H1433" s="183"/>
      <c r="I1433" s="183"/>
      <c r="J1433" s="183"/>
      <c r="K1433" s="183"/>
      <c r="L1433" s="183"/>
      <c r="M1433" s="183"/>
      <c r="N1433" s="183"/>
    </row>
    <row r="1434" spans="4:14">
      <c r="D1434" s="183"/>
      <c r="E1434" s="183"/>
      <c r="F1434" s="183"/>
      <c r="G1434" s="183"/>
      <c r="H1434" s="183"/>
      <c r="I1434" s="183"/>
      <c r="J1434" s="183"/>
      <c r="K1434" s="183"/>
      <c r="L1434" s="183"/>
      <c r="M1434" s="183"/>
      <c r="N1434" s="183"/>
    </row>
    <row r="1435" spans="4:14">
      <c r="D1435" s="183"/>
      <c r="E1435" s="183"/>
      <c r="F1435" s="183"/>
      <c r="G1435" s="183"/>
      <c r="H1435" s="183"/>
      <c r="I1435" s="183"/>
      <c r="J1435" s="183"/>
      <c r="K1435" s="183"/>
      <c r="L1435" s="183"/>
      <c r="M1435" s="183"/>
      <c r="N1435" s="183"/>
    </row>
    <row r="1436" spans="4:14">
      <c r="D1436" s="183"/>
      <c r="E1436" s="183"/>
      <c r="F1436" s="183"/>
      <c r="G1436" s="183"/>
      <c r="H1436" s="183"/>
      <c r="I1436" s="183"/>
      <c r="J1436" s="183"/>
      <c r="K1436" s="183"/>
      <c r="L1436" s="183"/>
      <c r="M1436" s="183"/>
      <c r="N1436" s="183"/>
    </row>
    <row r="1437" spans="4:14">
      <c r="D1437" s="183"/>
      <c r="E1437" s="183"/>
      <c r="F1437" s="183"/>
      <c r="G1437" s="183"/>
      <c r="H1437" s="183"/>
      <c r="I1437" s="183"/>
      <c r="J1437" s="183"/>
      <c r="K1437" s="183"/>
      <c r="L1437" s="183"/>
      <c r="M1437" s="183"/>
      <c r="N1437" s="183"/>
    </row>
    <row r="1438" spans="4:14">
      <c r="D1438" s="183"/>
      <c r="E1438" s="183"/>
      <c r="F1438" s="183"/>
      <c r="G1438" s="183"/>
      <c r="H1438" s="183"/>
      <c r="I1438" s="183"/>
      <c r="J1438" s="183"/>
      <c r="K1438" s="183"/>
      <c r="L1438" s="183"/>
      <c r="M1438" s="183"/>
      <c r="N1438" s="183"/>
    </row>
    <row r="1439" spans="4:14">
      <c r="D1439" s="183"/>
      <c r="E1439" s="183"/>
      <c r="F1439" s="183"/>
      <c r="G1439" s="183"/>
      <c r="H1439" s="183"/>
      <c r="I1439" s="183"/>
      <c r="J1439" s="183"/>
      <c r="K1439" s="183"/>
      <c r="L1439" s="183"/>
      <c r="M1439" s="183"/>
      <c r="N1439" s="183"/>
    </row>
    <row r="1440" spans="4:14">
      <c r="D1440" s="183"/>
      <c r="E1440" s="183"/>
      <c r="F1440" s="183"/>
      <c r="G1440" s="183"/>
      <c r="H1440" s="183"/>
      <c r="I1440" s="183"/>
      <c r="J1440" s="183"/>
      <c r="K1440" s="183"/>
      <c r="L1440" s="183"/>
      <c r="M1440" s="183"/>
      <c r="N1440" s="183"/>
    </row>
    <row r="1441" spans="4:14">
      <c r="D1441" s="183"/>
      <c r="E1441" s="183"/>
      <c r="F1441" s="183"/>
      <c r="G1441" s="183"/>
      <c r="H1441" s="183"/>
      <c r="I1441" s="183"/>
      <c r="J1441" s="183"/>
      <c r="K1441" s="183"/>
      <c r="L1441" s="183"/>
      <c r="M1441" s="183"/>
      <c r="N1441" s="183"/>
    </row>
    <row r="1442" spans="4:14">
      <c r="D1442" s="183"/>
      <c r="E1442" s="183"/>
      <c r="F1442" s="183"/>
      <c r="G1442" s="183"/>
      <c r="H1442" s="183"/>
      <c r="I1442" s="183"/>
      <c r="J1442" s="183"/>
      <c r="K1442" s="183"/>
      <c r="L1442" s="183"/>
      <c r="M1442" s="183"/>
      <c r="N1442" s="183"/>
    </row>
    <row r="1443" spans="4:14">
      <c r="D1443" s="183"/>
      <c r="E1443" s="183"/>
      <c r="F1443" s="183"/>
      <c r="G1443" s="183"/>
      <c r="H1443" s="183"/>
      <c r="I1443" s="183"/>
      <c r="J1443" s="183"/>
      <c r="K1443" s="183"/>
      <c r="L1443" s="183"/>
      <c r="M1443" s="183"/>
      <c r="N1443" s="183"/>
    </row>
    <row r="1444" spans="4:14">
      <c r="D1444" s="183"/>
      <c r="E1444" s="183"/>
      <c r="F1444" s="183"/>
      <c r="G1444" s="183"/>
      <c r="H1444" s="183"/>
      <c r="I1444" s="183"/>
      <c r="J1444" s="183"/>
      <c r="K1444" s="183"/>
      <c r="L1444" s="183"/>
      <c r="M1444" s="183"/>
      <c r="N1444" s="183"/>
    </row>
    <row r="1445" spans="4:14">
      <c r="D1445" s="183"/>
      <c r="E1445" s="183"/>
      <c r="F1445" s="183"/>
      <c r="G1445" s="183"/>
      <c r="H1445" s="183"/>
      <c r="I1445" s="183"/>
      <c r="J1445" s="183"/>
      <c r="K1445" s="183"/>
      <c r="L1445" s="183"/>
      <c r="M1445" s="183"/>
      <c r="N1445" s="183"/>
    </row>
    <row r="1446" spans="4:14">
      <c r="D1446" s="183"/>
      <c r="E1446" s="183"/>
      <c r="F1446" s="183"/>
      <c r="G1446" s="183"/>
      <c r="H1446" s="183"/>
      <c r="I1446" s="183"/>
      <c r="J1446" s="183"/>
      <c r="K1446" s="183"/>
      <c r="L1446" s="183"/>
      <c r="M1446" s="183"/>
      <c r="N1446" s="183"/>
    </row>
    <row r="1447" spans="4:14">
      <c r="D1447" s="183"/>
      <c r="E1447" s="183"/>
      <c r="F1447" s="183"/>
      <c r="G1447" s="183"/>
      <c r="H1447" s="183"/>
      <c r="I1447" s="183"/>
      <c r="J1447" s="183"/>
      <c r="K1447" s="183"/>
      <c r="L1447" s="183"/>
      <c r="M1447" s="183"/>
      <c r="N1447" s="183"/>
    </row>
    <row r="1448" spans="4:14">
      <c r="D1448" s="183"/>
      <c r="E1448" s="183"/>
      <c r="F1448" s="183"/>
      <c r="G1448" s="183"/>
      <c r="H1448" s="183"/>
      <c r="I1448" s="183"/>
      <c r="J1448" s="183"/>
      <c r="K1448" s="183"/>
      <c r="L1448" s="183"/>
      <c r="M1448" s="183"/>
      <c r="N1448" s="183"/>
    </row>
    <row r="1449" spans="4:14">
      <c r="D1449" s="183"/>
      <c r="E1449" s="183"/>
      <c r="F1449" s="183"/>
      <c r="G1449" s="183"/>
      <c r="H1449" s="183"/>
      <c r="I1449" s="183"/>
      <c r="J1449" s="183"/>
      <c r="K1449" s="183"/>
      <c r="L1449" s="183"/>
      <c r="M1449" s="183"/>
      <c r="N1449" s="183"/>
    </row>
    <row r="1450" spans="4:14">
      <c r="D1450" s="183"/>
      <c r="E1450" s="183"/>
      <c r="F1450" s="183"/>
      <c r="G1450" s="183"/>
      <c r="H1450" s="183"/>
      <c r="I1450" s="183"/>
      <c r="J1450" s="183"/>
      <c r="K1450" s="183"/>
      <c r="L1450" s="183"/>
      <c r="M1450" s="183"/>
      <c r="N1450" s="183"/>
    </row>
    <row r="1451" spans="4:14">
      <c r="D1451" s="183"/>
      <c r="E1451" s="183"/>
      <c r="F1451" s="183"/>
      <c r="G1451" s="183"/>
      <c r="H1451" s="183"/>
      <c r="I1451" s="183"/>
      <c r="J1451" s="183"/>
      <c r="K1451" s="183"/>
      <c r="L1451" s="183"/>
      <c r="M1451" s="183"/>
      <c r="N1451" s="183"/>
    </row>
    <row r="1452" spans="4:14">
      <c r="D1452" s="183"/>
      <c r="E1452" s="183"/>
      <c r="F1452" s="183"/>
      <c r="G1452" s="183"/>
      <c r="H1452" s="183"/>
      <c r="I1452" s="183"/>
      <c r="J1452" s="183"/>
      <c r="K1452" s="183"/>
      <c r="L1452" s="183"/>
      <c r="M1452" s="183"/>
      <c r="N1452" s="183"/>
    </row>
    <row r="1453" spans="4:14">
      <c r="D1453" s="183"/>
      <c r="E1453" s="183"/>
      <c r="F1453" s="183"/>
      <c r="G1453" s="183"/>
      <c r="H1453" s="183"/>
      <c r="I1453" s="183"/>
      <c r="J1453" s="183"/>
      <c r="K1453" s="183"/>
      <c r="L1453" s="183"/>
      <c r="M1453" s="183"/>
      <c r="N1453" s="183"/>
    </row>
    <row r="1454" spans="4:14">
      <c r="D1454" s="183"/>
      <c r="E1454" s="183"/>
      <c r="F1454" s="183"/>
      <c r="G1454" s="183"/>
      <c r="H1454" s="183"/>
      <c r="I1454" s="183"/>
      <c r="J1454" s="183"/>
      <c r="K1454" s="183"/>
      <c r="L1454" s="183"/>
      <c r="M1454" s="183"/>
      <c r="N1454" s="183"/>
    </row>
    <row r="1455" spans="4:14">
      <c r="D1455" s="183"/>
      <c r="E1455" s="183"/>
      <c r="F1455" s="183"/>
      <c r="G1455" s="183"/>
      <c r="H1455" s="183"/>
      <c r="I1455" s="183"/>
      <c r="J1455" s="183"/>
      <c r="K1455" s="183"/>
      <c r="L1455" s="183"/>
      <c r="M1455" s="183"/>
      <c r="N1455" s="183"/>
    </row>
    <row r="1456" spans="4:14">
      <c r="D1456" s="183"/>
      <c r="E1456" s="183"/>
      <c r="F1456" s="183"/>
      <c r="G1456" s="183"/>
      <c r="H1456" s="183"/>
      <c r="I1456" s="183"/>
      <c r="J1456" s="183"/>
      <c r="K1456" s="183"/>
      <c r="L1456" s="183"/>
      <c r="M1456" s="183"/>
      <c r="N1456" s="183"/>
    </row>
    <row r="1457" spans="4:14">
      <c r="D1457" s="183"/>
      <c r="E1457" s="183"/>
      <c r="F1457" s="183"/>
      <c r="G1457" s="183"/>
      <c r="H1457" s="183"/>
      <c r="I1457" s="183"/>
      <c r="J1457" s="183"/>
      <c r="K1457" s="183"/>
      <c r="L1457" s="183"/>
      <c r="M1457" s="183"/>
      <c r="N1457" s="183"/>
    </row>
    <row r="1458" spans="4:14">
      <c r="D1458" s="183"/>
      <c r="E1458" s="183"/>
      <c r="F1458" s="183"/>
      <c r="G1458" s="183"/>
      <c r="H1458" s="183"/>
      <c r="I1458" s="183"/>
      <c r="J1458" s="183"/>
      <c r="K1458" s="183"/>
      <c r="L1458" s="183"/>
      <c r="M1458" s="183"/>
      <c r="N1458" s="183"/>
    </row>
    <row r="1459" spans="4:14">
      <c r="D1459" s="183"/>
      <c r="E1459" s="183"/>
      <c r="F1459" s="183"/>
      <c r="G1459" s="183"/>
      <c r="H1459" s="183"/>
      <c r="I1459" s="183"/>
      <c r="J1459" s="183"/>
      <c r="K1459" s="183"/>
      <c r="L1459" s="183"/>
      <c r="M1459" s="183"/>
      <c r="N1459" s="183"/>
    </row>
    <row r="1460" spans="4:14">
      <c r="D1460" s="183"/>
      <c r="E1460" s="183"/>
      <c r="F1460" s="183"/>
      <c r="G1460" s="183"/>
      <c r="H1460" s="183"/>
      <c r="I1460" s="183"/>
      <c r="J1460" s="183"/>
      <c r="K1460" s="183"/>
      <c r="L1460" s="183"/>
      <c r="M1460" s="183"/>
      <c r="N1460" s="183"/>
    </row>
    <row r="1461" spans="4:14">
      <c r="D1461" s="183"/>
      <c r="E1461" s="183"/>
      <c r="F1461" s="183"/>
      <c r="G1461" s="183"/>
      <c r="H1461" s="183"/>
      <c r="I1461" s="183"/>
      <c r="J1461" s="183"/>
      <c r="K1461" s="183"/>
      <c r="L1461" s="183"/>
      <c r="M1461" s="183"/>
      <c r="N1461" s="183"/>
    </row>
    <row r="1462" spans="4:14">
      <c r="D1462" s="183"/>
      <c r="E1462" s="183"/>
      <c r="F1462" s="183"/>
      <c r="G1462" s="183"/>
      <c r="H1462" s="183"/>
      <c r="I1462" s="183"/>
      <c r="J1462" s="183"/>
      <c r="K1462" s="183"/>
      <c r="L1462" s="183"/>
      <c r="M1462" s="183"/>
      <c r="N1462" s="183"/>
    </row>
    <row r="1463" spans="4:14">
      <c r="D1463" s="183"/>
      <c r="E1463" s="183"/>
      <c r="F1463" s="183"/>
      <c r="G1463" s="183"/>
      <c r="H1463" s="183"/>
      <c r="I1463" s="183"/>
      <c r="J1463" s="183"/>
      <c r="K1463" s="183"/>
      <c r="L1463" s="183"/>
      <c r="M1463" s="183"/>
      <c r="N1463" s="183"/>
    </row>
    <row r="1464" spans="4:14">
      <c r="D1464" s="183"/>
      <c r="E1464" s="183"/>
      <c r="F1464" s="183"/>
      <c r="G1464" s="183"/>
      <c r="H1464" s="183"/>
      <c r="I1464" s="183"/>
      <c r="J1464" s="183"/>
      <c r="K1464" s="183"/>
      <c r="L1464" s="183"/>
      <c r="M1464" s="183"/>
      <c r="N1464" s="183"/>
    </row>
    <row r="1465" spans="4:14">
      <c r="D1465" s="183"/>
      <c r="E1465" s="183"/>
      <c r="F1465" s="183"/>
      <c r="G1465" s="183"/>
      <c r="H1465" s="183"/>
      <c r="I1465" s="183"/>
      <c r="J1465" s="183"/>
      <c r="K1465" s="183"/>
      <c r="L1465" s="183"/>
      <c r="M1465" s="183"/>
      <c r="N1465" s="183"/>
    </row>
    <row r="1466" spans="4:14">
      <c r="D1466" s="183"/>
      <c r="E1466" s="183"/>
      <c r="F1466" s="183"/>
      <c r="G1466" s="183"/>
      <c r="H1466" s="183"/>
      <c r="I1466" s="183"/>
      <c r="J1466" s="183"/>
      <c r="K1466" s="183"/>
      <c r="L1466" s="183"/>
      <c r="M1466" s="183"/>
      <c r="N1466" s="183"/>
    </row>
    <row r="1467" spans="4:14">
      <c r="D1467" s="183"/>
      <c r="E1467" s="183"/>
      <c r="F1467" s="183"/>
      <c r="G1467" s="183"/>
      <c r="H1467" s="183"/>
      <c r="I1467" s="183"/>
      <c r="J1467" s="183"/>
      <c r="K1467" s="183"/>
      <c r="L1467" s="183"/>
      <c r="M1467" s="183"/>
      <c r="N1467" s="183"/>
    </row>
    <row r="1468" spans="4:14">
      <c r="D1468" s="183"/>
      <c r="E1468" s="183"/>
      <c r="F1468" s="183"/>
      <c r="G1468" s="183"/>
      <c r="H1468" s="183"/>
      <c r="I1468" s="183"/>
      <c r="J1468" s="183"/>
      <c r="K1468" s="183"/>
      <c r="L1468" s="183"/>
      <c r="M1468" s="183"/>
      <c r="N1468" s="183"/>
    </row>
    <row r="1469" spans="4:14">
      <c r="D1469" s="183"/>
      <c r="E1469" s="183"/>
      <c r="F1469" s="183"/>
      <c r="G1469" s="183"/>
      <c r="H1469" s="183"/>
      <c r="I1469" s="183"/>
      <c r="J1469" s="183"/>
      <c r="K1469" s="183"/>
      <c r="L1469" s="183"/>
      <c r="M1469" s="183"/>
      <c r="N1469" s="183"/>
    </row>
    <row r="1470" spans="4:14">
      <c r="D1470" s="183"/>
      <c r="E1470" s="183"/>
      <c r="F1470" s="183"/>
      <c r="G1470" s="183"/>
      <c r="H1470" s="183"/>
      <c r="I1470" s="183"/>
      <c r="J1470" s="183"/>
      <c r="K1470" s="183"/>
      <c r="L1470" s="183"/>
      <c r="M1470" s="183"/>
      <c r="N1470" s="183"/>
    </row>
    <row r="1471" spans="4:14">
      <c r="D1471" s="183"/>
      <c r="E1471" s="183"/>
      <c r="F1471" s="183"/>
      <c r="G1471" s="183"/>
      <c r="H1471" s="183"/>
      <c r="I1471" s="183"/>
      <c r="J1471" s="183"/>
      <c r="K1471" s="183"/>
      <c r="L1471" s="183"/>
      <c r="M1471" s="183"/>
      <c r="N1471" s="183"/>
    </row>
    <row r="1472" spans="4:14">
      <c r="D1472" s="183"/>
      <c r="E1472" s="183"/>
      <c r="F1472" s="183"/>
      <c r="G1472" s="183"/>
      <c r="H1472" s="183"/>
      <c r="I1472" s="183"/>
      <c r="J1472" s="183"/>
      <c r="K1472" s="183"/>
      <c r="L1472" s="183"/>
      <c r="M1472" s="183"/>
      <c r="N1472" s="183"/>
    </row>
    <row r="1473" spans="4:14">
      <c r="D1473" s="183"/>
      <c r="E1473" s="183"/>
      <c r="F1473" s="183"/>
      <c r="G1473" s="183"/>
      <c r="H1473" s="183"/>
      <c r="I1473" s="183"/>
      <c r="J1473" s="183"/>
      <c r="K1473" s="183"/>
      <c r="L1473" s="183"/>
      <c r="M1473" s="183"/>
      <c r="N1473" s="183"/>
    </row>
    <row r="1474" spans="4:14">
      <c r="D1474" s="183"/>
      <c r="E1474" s="183"/>
      <c r="F1474" s="183"/>
      <c r="G1474" s="183"/>
      <c r="H1474" s="183"/>
      <c r="I1474" s="183"/>
      <c r="J1474" s="183"/>
      <c r="K1474" s="183"/>
      <c r="L1474" s="183"/>
      <c r="M1474" s="183"/>
      <c r="N1474" s="183"/>
    </row>
    <row r="1475" spans="4:14">
      <c r="D1475" s="183"/>
      <c r="E1475" s="183"/>
      <c r="F1475" s="183"/>
      <c r="G1475" s="183"/>
      <c r="H1475" s="183"/>
      <c r="I1475" s="183"/>
      <c r="J1475" s="183"/>
      <c r="K1475" s="183"/>
      <c r="L1475" s="183"/>
      <c r="M1475" s="183"/>
      <c r="N1475" s="183"/>
    </row>
    <row r="1476" spans="4:14">
      <c r="D1476" s="183"/>
      <c r="E1476" s="183"/>
      <c r="F1476" s="183"/>
      <c r="G1476" s="183"/>
      <c r="H1476" s="183"/>
      <c r="I1476" s="183"/>
      <c r="J1476" s="183"/>
      <c r="K1476" s="183"/>
      <c r="L1476" s="183"/>
      <c r="M1476" s="183"/>
      <c r="N1476" s="183"/>
    </row>
    <row r="1477" spans="4:14">
      <c r="D1477" s="183"/>
      <c r="E1477" s="183"/>
      <c r="F1477" s="183"/>
      <c r="G1477" s="183"/>
      <c r="H1477" s="183"/>
      <c r="I1477" s="183"/>
      <c r="J1477" s="183"/>
      <c r="K1477" s="183"/>
      <c r="L1477" s="183"/>
      <c r="M1477" s="183"/>
      <c r="N1477" s="183"/>
    </row>
    <row r="1478" spans="4:14">
      <c r="D1478" s="183"/>
      <c r="E1478" s="183"/>
      <c r="F1478" s="183"/>
      <c r="G1478" s="183"/>
      <c r="H1478" s="183"/>
      <c r="I1478" s="183"/>
      <c r="J1478" s="183"/>
      <c r="K1478" s="183"/>
      <c r="L1478" s="183"/>
      <c r="M1478" s="183"/>
      <c r="N1478" s="183"/>
    </row>
    <row r="1479" spans="4:14">
      <c r="D1479" s="183"/>
      <c r="E1479" s="183"/>
      <c r="F1479" s="183"/>
      <c r="G1479" s="183"/>
      <c r="H1479" s="183"/>
      <c r="I1479" s="183"/>
      <c r="J1479" s="183"/>
      <c r="K1479" s="183"/>
      <c r="L1479" s="183"/>
      <c r="M1479" s="183"/>
      <c r="N1479" s="183"/>
    </row>
    <row r="1480" spans="4:14">
      <c r="D1480" s="183"/>
      <c r="E1480" s="183"/>
      <c r="F1480" s="183"/>
      <c r="G1480" s="183"/>
      <c r="H1480" s="183"/>
      <c r="I1480" s="183"/>
      <c r="J1480" s="183"/>
      <c r="K1480" s="183"/>
      <c r="L1480" s="183"/>
      <c r="M1480" s="183"/>
      <c r="N1480" s="183"/>
    </row>
    <row r="1481" spans="4:14">
      <c r="D1481" s="183"/>
      <c r="E1481" s="183"/>
      <c r="F1481" s="183"/>
      <c r="G1481" s="183"/>
      <c r="H1481" s="183"/>
      <c r="I1481" s="183"/>
      <c r="J1481" s="183"/>
      <c r="K1481" s="183"/>
      <c r="L1481" s="183"/>
      <c r="M1481" s="183"/>
      <c r="N1481" s="183"/>
    </row>
    <row r="1482" spans="4:14">
      <c r="D1482" s="183"/>
      <c r="E1482" s="183"/>
      <c r="F1482" s="183"/>
      <c r="G1482" s="183"/>
      <c r="H1482" s="183"/>
      <c r="I1482" s="183"/>
      <c r="J1482" s="183"/>
      <c r="K1482" s="183"/>
      <c r="L1482" s="183"/>
      <c r="M1482" s="183"/>
      <c r="N1482" s="183"/>
    </row>
    <row r="1483" spans="4:14">
      <c r="D1483" s="183"/>
      <c r="E1483" s="183"/>
      <c r="F1483" s="183"/>
      <c r="G1483" s="183"/>
      <c r="H1483" s="183"/>
      <c r="I1483" s="183"/>
      <c r="J1483" s="183"/>
      <c r="K1483" s="183"/>
      <c r="L1483" s="183"/>
      <c r="M1483" s="183"/>
      <c r="N1483" s="183"/>
    </row>
    <row r="1484" spans="4:14">
      <c r="D1484" s="183"/>
      <c r="E1484" s="183"/>
      <c r="F1484" s="183"/>
      <c r="G1484" s="183"/>
      <c r="H1484" s="183"/>
      <c r="I1484" s="183"/>
      <c r="J1484" s="183"/>
      <c r="K1484" s="183"/>
      <c r="L1484" s="183"/>
      <c r="M1484" s="183"/>
      <c r="N1484" s="183"/>
    </row>
    <row r="1485" spans="4:14">
      <c r="D1485" s="183"/>
      <c r="E1485" s="183"/>
      <c r="F1485" s="183"/>
      <c r="G1485" s="183"/>
      <c r="H1485" s="183"/>
      <c r="I1485" s="183"/>
      <c r="J1485" s="183"/>
      <c r="K1485" s="183"/>
      <c r="L1485" s="183"/>
      <c r="M1485" s="183"/>
      <c r="N1485" s="183"/>
    </row>
    <row r="1486" spans="4:14">
      <c r="D1486" s="183"/>
      <c r="E1486" s="183"/>
      <c r="F1486" s="183"/>
      <c r="G1486" s="183"/>
      <c r="H1486" s="183"/>
      <c r="I1486" s="183"/>
      <c r="J1486" s="183"/>
      <c r="K1486" s="183"/>
      <c r="L1486" s="183"/>
      <c r="M1486" s="183"/>
      <c r="N1486" s="183"/>
    </row>
    <row r="1487" spans="4:14">
      <c r="D1487" s="183"/>
      <c r="E1487" s="183"/>
      <c r="F1487" s="183"/>
      <c r="G1487" s="183"/>
      <c r="H1487" s="183"/>
      <c r="I1487" s="183"/>
      <c r="J1487" s="183"/>
      <c r="K1487" s="183"/>
      <c r="L1487" s="183"/>
      <c r="M1487" s="183"/>
      <c r="N1487" s="183"/>
    </row>
    <row r="1488" spans="4:14">
      <c r="D1488" s="183"/>
      <c r="E1488" s="183"/>
      <c r="F1488" s="183"/>
      <c r="G1488" s="183"/>
      <c r="H1488" s="183"/>
      <c r="I1488" s="183"/>
      <c r="J1488" s="183"/>
      <c r="K1488" s="183"/>
      <c r="L1488" s="183"/>
      <c r="M1488" s="183"/>
      <c r="N1488" s="183"/>
    </row>
    <row r="1489" spans="4:14">
      <c r="D1489" s="183"/>
      <c r="E1489" s="183"/>
      <c r="F1489" s="183"/>
      <c r="G1489" s="183"/>
      <c r="H1489" s="183"/>
      <c r="I1489" s="183"/>
      <c r="J1489" s="183"/>
      <c r="K1489" s="183"/>
      <c r="L1489" s="183"/>
      <c r="M1489" s="183"/>
      <c r="N1489" s="183"/>
    </row>
    <row r="1490" spans="4:14">
      <c r="D1490" s="183"/>
      <c r="E1490" s="183"/>
      <c r="F1490" s="183"/>
      <c r="G1490" s="183"/>
      <c r="H1490" s="183"/>
      <c r="I1490" s="183"/>
      <c r="J1490" s="183"/>
      <c r="K1490" s="183"/>
      <c r="L1490" s="183"/>
      <c r="M1490" s="183"/>
      <c r="N1490" s="183"/>
    </row>
    <row r="1491" spans="4:14">
      <c r="D1491" s="183"/>
      <c r="E1491" s="183"/>
      <c r="F1491" s="183"/>
      <c r="G1491" s="183"/>
      <c r="H1491" s="183"/>
      <c r="I1491" s="183"/>
      <c r="J1491" s="183"/>
      <c r="K1491" s="183"/>
      <c r="L1491" s="183"/>
      <c r="M1491" s="183"/>
      <c r="N1491" s="183"/>
    </row>
    <row r="1492" spans="4:14">
      <c r="D1492" s="183"/>
      <c r="E1492" s="183"/>
      <c r="F1492" s="183"/>
      <c r="G1492" s="183"/>
      <c r="H1492" s="183"/>
      <c r="I1492" s="183"/>
      <c r="J1492" s="183"/>
      <c r="K1492" s="183"/>
      <c r="L1492" s="183"/>
      <c r="M1492" s="183"/>
      <c r="N1492" s="183"/>
    </row>
    <row r="1493" spans="4:14">
      <c r="D1493" s="183"/>
      <c r="E1493" s="183"/>
      <c r="F1493" s="183"/>
      <c r="G1493" s="183"/>
      <c r="H1493" s="183"/>
      <c r="I1493" s="183"/>
      <c r="J1493" s="183"/>
      <c r="K1493" s="183"/>
      <c r="L1493" s="183"/>
      <c r="M1493" s="183"/>
      <c r="N1493" s="183"/>
    </row>
    <row r="1494" spans="4:14">
      <c r="D1494" s="183"/>
      <c r="E1494" s="183"/>
      <c r="F1494" s="183"/>
      <c r="G1494" s="183"/>
      <c r="H1494" s="183"/>
      <c r="I1494" s="183"/>
      <c r="J1494" s="183"/>
      <c r="K1494" s="183"/>
      <c r="L1494" s="183"/>
      <c r="M1494" s="183"/>
      <c r="N1494" s="183"/>
    </row>
    <row r="1495" spans="4:14">
      <c r="D1495" s="183"/>
      <c r="E1495" s="183"/>
      <c r="F1495" s="183"/>
      <c r="G1495" s="183"/>
      <c r="H1495" s="183"/>
      <c r="I1495" s="183"/>
      <c r="J1495" s="183"/>
      <c r="K1495" s="183"/>
      <c r="L1495" s="183"/>
      <c r="M1495" s="183"/>
      <c r="N1495" s="183"/>
    </row>
    <row r="1496" spans="4:14">
      <c r="D1496" s="183"/>
      <c r="E1496" s="183"/>
      <c r="F1496" s="183"/>
      <c r="G1496" s="183"/>
      <c r="H1496" s="183"/>
      <c r="I1496" s="183"/>
      <c r="J1496" s="183"/>
      <c r="K1496" s="183"/>
      <c r="L1496" s="183"/>
      <c r="M1496" s="183"/>
      <c r="N1496" s="183"/>
    </row>
    <row r="1497" spans="4:14">
      <c r="D1497" s="183"/>
      <c r="E1497" s="183"/>
      <c r="F1497" s="183"/>
      <c r="G1497" s="183"/>
      <c r="H1497" s="183"/>
      <c r="I1497" s="183"/>
      <c r="J1497" s="183"/>
      <c r="K1497" s="183"/>
      <c r="L1497" s="183"/>
      <c r="M1497" s="183"/>
      <c r="N1497" s="183"/>
    </row>
    <row r="1498" spans="4:14">
      <c r="D1498" s="183"/>
      <c r="E1498" s="183"/>
      <c r="F1498" s="183"/>
      <c r="G1498" s="183"/>
      <c r="H1498" s="183"/>
      <c r="I1498" s="183"/>
      <c r="J1498" s="183"/>
      <c r="K1498" s="183"/>
      <c r="L1498" s="183"/>
      <c r="M1498" s="183"/>
      <c r="N1498" s="183"/>
    </row>
    <row r="1499" spans="4:14">
      <c r="D1499" s="183"/>
      <c r="E1499" s="183"/>
      <c r="F1499" s="183"/>
      <c r="G1499" s="183"/>
      <c r="H1499" s="183"/>
      <c r="I1499" s="183"/>
      <c r="J1499" s="183"/>
      <c r="K1499" s="183"/>
      <c r="L1499" s="183"/>
      <c r="M1499" s="183"/>
      <c r="N1499" s="183"/>
    </row>
    <row r="1500" spans="4:14">
      <c r="D1500" s="183"/>
      <c r="E1500" s="183"/>
      <c r="F1500" s="183"/>
      <c r="G1500" s="183"/>
      <c r="H1500" s="183"/>
      <c r="I1500" s="183"/>
      <c r="J1500" s="183"/>
      <c r="K1500" s="183"/>
      <c r="L1500" s="183"/>
      <c r="M1500" s="183"/>
      <c r="N1500" s="183"/>
    </row>
    <row r="1501" spans="4:14">
      <c r="D1501" s="183"/>
      <c r="E1501" s="183"/>
      <c r="F1501" s="183"/>
      <c r="G1501" s="183"/>
      <c r="H1501" s="183"/>
      <c r="I1501" s="183"/>
      <c r="J1501" s="183"/>
      <c r="K1501" s="183"/>
      <c r="L1501" s="183"/>
      <c r="M1501" s="183"/>
      <c r="N1501" s="183"/>
    </row>
    <row r="1502" spans="4:14">
      <c r="D1502" s="183"/>
      <c r="E1502" s="183"/>
      <c r="F1502" s="183"/>
      <c r="G1502" s="183"/>
      <c r="H1502" s="183"/>
      <c r="I1502" s="183"/>
      <c r="J1502" s="183"/>
      <c r="K1502" s="183"/>
      <c r="L1502" s="183"/>
      <c r="M1502" s="183"/>
      <c r="N1502" s="183"/>
    </row>
    <row r="1503" spans="4:14">
      <c r="D1503" s="183"/>
      <c r="E1503" s="183"/>
      <c r="F1503" s="183"/>
      <c r="G1503" s="183"/>
      <c r="H1503" s="183"/>
      <c r="I1503" s="183"/>
      <c r="J1503" s="183"/>
      <c r="K1503" s="183"/>
      <c r="L1503" s="183"/>
      <c r="M1503" s="183"/>
      <c r="N1503" s="183"/>
    </row>
    <row r="1504" spans="4:14">
      <c r="D1504" s="183"/>
      <c r="E1504" s="183"/>
      <c r="F1504" s="183"/>
      <c r="G1504" s="183"/>
      <c r="H1504" s="183"/>
      <c r="I1504" s="183"/>
      <c r="J1504" s="183"/>
      <c r="K1504" s="183"/>
      <c r="L1504" s="183"/>
      <c r="M1504" s="183"/>
      <c r="N1504" s="183"/>
    </row>
    <row r="1505" spans="4:14">
      <c r="D1505" s="183"/>
      <c r="E1505" s="183"/>
      <c r="F1505" s="183"/>
      <c r="G1505" s="183"/>
      <c r="H1505" s="183"/>
      <c r="I1505" s="183"/>
      <c r="J1505" s="183"/>
      <c r="K1505" s="183"/>
      <c r="L1505" s="183"/>
      <c r="M1505" s="183"/>
      <c r="N1505" s="183"/>
    </row>
    <row r="1506" spans="4:14">
      <c r="D1506" s="183"/>
      <c r="E1506" s="183"/>
      <c r="F1506" s="183"/>
      <c r="G1506" s="183"/>
      <c r="H1506" s="183"/>
      <c r="I1506" s="183"/>
      <c r="J1506" s="183"/>
      <c r="K1506" s="183"/>
      <c r="L1506" s="183"/>
      <c r="M1506" s="183"/>
      <c r="N1506" s="183"/>
    </row>
    <row r="1507" spans="4:14">
      <c r="D1507" s="183"/>
      <c r="E1507" s="183"/>
      <c r="F1507" s="183"/>
      <c r="G1507" s="183"/>
      <c r="H1507" s="183"/>
      <c r="I1507" s="183"/>
      <c r="J1507" s="183"/>
      <c r="K1507" s="183"/>
      <c r="L1507" s="183"/>
      <c r="M1507" s="183"/>
      <c r="N1507" s="183"/>
    </row>
    <row r="1508" spans="4:14">
      <c r="D1508" s="183"/>
      <c r="E1508" s="183"/>
      <c r="F1508" s="183"/>
      <c r="G1508" s="183"/>
      <c r="H1508" s="183"/>
      <c r="I1508" s="183"/>
      <c r="J1508" s="183"/>
      <c r="K1508" s="183"/>
      <c r="L1508" s="183"/>
      <c r="M1508" s="183"/>
      <c r="N1508" s="183"/>
    </row>
    <row r="1509" spans="4:14">
      <c r="D1509" s="183"/>
      <c r="E1509" s="183"/>
      <c r="F1509" s="183"/>
      <c r="G1509" s="183"/>
      <c r="H1509" s="183"/>
      <c r="I1509" s="183"/>
      <c r="J1509" s="183"/>
      <c r="K1509" s="183"/>
      <c r="L1509" s="183"/>
      <c r="M1509" s="183"/>
      <c r="N1509" s="183"/>
    </row>
    <row r="1510" spans="4:14">
      <c r="D1510" s="183"/>
      <c r="E1510" s="183"/>
      <c r="F1510" s="183"/>
      <c r="G1510" s="183"/>
      <c r="H1510" s="183"/>
      <c r="I1510" s="183"/>
      <c r="J1510" s="183"/>
      <c r="K1510" s="183"/>
      <c r="L1510" s="183"/>
      <c r="M1510" s="183"/>
      <c r="N1510" s="183"/>
    </row>
    <row r="1511" spans="4:14">
      <c r="D1511" s="183"/>
      <c r="E1511" s="183"/>
      <c r="F1511" s="183"/>
      <c r="G1511" s="183"/>
      <c r="H1511" s="183"/>
      <c r="I1511" s="183"/>
      <c r="J1511" s="183"/>
      <c r="K1511" s="183"/>
      <c r="L1511" s="183"/>
      <c r="M1511" s="183"/>
      <c r="N1511" s="183"/>
    </row>
    <row r="1512" spans="4:14">
      <c r="D1512" s="183"/>
      <c r="E1512" s="183"/>
      <c r="F1512" s="183"/>
      <c r="G1512" s="183"/>
      <c r="H1512" s="183"/>
      <c r="I1512" s="183"/>
      <c r="J1512" s="183"/>
      <c r="K1512" s="183"/>
      <c r="L1512" s="183"/>
      <c r="M1512" s="183"/>
      <c r="N1512" s="183"/>
    </row>
    <row r="1513" spans="4:14">
      <c r="D1513" s="183"/>
      <c r="E1513" s="183"/>
      <c r="F1513" s="183"/>
      <c r="G1513" s="183"/>
      <c r="H1513" s="183"/>
      <c r="I1513" s="183"/>
      <c r="J1513" s="183"/>
      <c r="K1513" s="183"/>
      <c r="L1513" s="183"/>
      <c r="M1513" s="183"/>
      <c r="N1513" s="183"/>
    </row>
    <row r="1514" spans="4:14">
      <c r="D1514" s="183"/>
      <c r="E1514" s="183"/>
      <c r="F1514" s="183"/>
      <c r="G1514" s="183"/>
      <c r="H1514" s="183"/>
      <c r="I1514" s="183"/>
      <c r="J1514" s="183"/>
      <c r="K1514" s="183"/>
      <c r="L1514" s="183"/>
      <c r="M1514" s="183"/>
      <c r="N1514" s="183"/>
    </row>
    <row r="1515" spans="4:14">
      <c r="D1515" s="183"/>
      <c r="E1515" s="183"/>
      <c r="F1515" s="183"/>
      <c r="G1515" s="183"/>
      <c r="H1515" s="183"/>
      <c r="I1515" s="183"/>
      <c r="J1515" s="183"/>
      <c r="K1515" s="183"/>
      <c r="L1515" s="183"/>
      <c r="M1515" s="183"/>
      <c r="N1515" s="183"/>
    </row>
    <row r="1516" spans="4:14">
      <c r="D1516" s="183"/>
      <c r="E1516" s="183"/>
      <c r="F1516" s="183"/>
      <c r="G1516" s="183"/>
      <c r="H1516" s="183"/>
      <c r="I1516" s="183"/>
      <c r="J1516" s="183"/>
      <c r="K1516" s="183"/>
      <c r="L1516" s="183"/>
      <c r="M1516" s="183"/>
      <c r="N1516" s="183"/>
    </row>
    <row r="1517" spans="4:14">
      <c r="D1517" s="183"/>
      <c r="E1517" s="183"/>
      <c r="F1517" s="183"/>
      <c r="G1517" s="183"/>
      <c r="H1517" s="183"/>
      <c r="I1517" s="183"/>
      <c r="J1517" s="183"/>
      <c r="K1517" s="183"/>
      <c r="L1517" s="183"/>
      <c r="M1517" s="183"/>
      <c r="N1517" s="183"/>
    </row>
    <row r="1518" spans="4:14">
      <c r="D1518" s="183"/>
      <c r="E1518" s="183"/>
      <c r="F1518" s="183"/>
      <c r="G1518" s="183"/>
      <c r="H1518" s="183"/>
      <c r="I1518" s="183"/>
      <c r="J1518" s="183"/>
      <c r="K1518" s="183"/>
      <c r="L1518" s="183"/>
      <c r="M1518" s="183"/>
      <c r="N1518" s="183"/>
    </row>
    <row r="1519" spans="4:14">
      <c r="D1519" s="183"/>
      <c r="E1519" s="183"/>
      <c r="F1519" s="183"/>
      <c r="G1519" s="183"/>
      <c r="H1519" s="183"/>
      <c r="I1519" s="183"/>
      <c r="J1519" s="183"/>
      <c r="K1519" s="183"/>
      <c r="L1519" s="183"/>
      <c r="M1519" s="183"/>
      <c r="N1519" s="183"/>
    </row>
    <row r="1520" spans="4:14">
      <c r="D1520" s="183"/>
      <c r="E1520" s="183"/>
      <c r="F1520" s="183"/>
      <c r="G1520" s="183"/>
      <c r="H1520" s="183"/>
      <c r="I1520" s="183"/>
      <c r="J1520" s="183"/>
      <c r="K1520" s="183"/>
      <c r="L1520" s="183"/>
      <c r="M1520" s="183"/>
      <c r="N1520" s="183"/>
    </row>
    <row r="1521" spans="4:14">
      <c r="D1521" s="183"/>
      <c r="E1521" s="183"/>
      <c r="F1521" s="183"/>
      <c r="G1521" s="183"/>
      <c r="H1521" s="183"/>
      <c r="I1521" s="183"/>
      <c r="J1521" s="183"/>
      <c r="K1521" s="183"/>
      <c r="L1521" s="183"/>
      <c r="M1521" s="183"/>
      <c r="N1521" s="183"/>
    </row>
    <row r="1522" spans="4:14">
      <c r="D1522" s="183"/>
      <c r="E1522" s="183"/>
      <c r="F1522" s="183"/>
      <c r="G1522" s="183"/>
      <c r="H1522" s="183"/>
      <c r="I1522" s="183"/>
      <c r="J1522" s="183"/>
      <c r="K1522" s="183"/>
      <c r="L1522" s="183"/>
      <c r="M1522" s="183"/>
      <c r="N1522" s="183"/>
    </row>
    <row r="1523" spans="4:14">
      <c r="D1523" s="183"/>
      <c r="E1523" s="183"/>
      <c r="F1523" s="183"/>
      <c r="G1523" s="183"/>
      <c r="H1523" s="183"/>
      <c r="I1523" s="183"/>
      <c r="J1523" s="183"/>
      <c r="K1523" s="183"/>
      <c r="L1523" s="183"/>
      <c r="M1523" s="183"/>
      <c r="N1523" s="183"/>
    </row>
    <row r="1524" spans="4:14">
      <c r="D1524" s="183"/>
      <c r="E1524" s="183"/>
      <c r="F1524" s="183"/>
      <c r="G1524" s="183"/>
      <c r="H1524" s="183"/>
      <c r="I1524" s="183"/>
      <c r="J1524" s="183"/>
      <c r="K1524" s="183"/>
      <c r="L1524" s="183"/>
      <c r="M1524" s="183"/>
      <c r="N1524" s="183"/>
    </row>
    <row r="1525" spans="4:14">
      <c r="D1525" s="183"/>
      <c r="E1525" s="183"/>
      <c r="F1525" s="183"/>
      <c r="G1525" s="183"/>
      <c r="H1525" s="183"/>
      <c r="I1525" s="183"/>
      <c r="J1525" s="183"/>
      <c r="K1525" s="183"/>
      <c r="L1525" s="183"/>
      <c r="M1525" s="183"/>
      <c r="N1525" s="183"/>
    </row>
    <row r="1526" spans="4:14">
      <c r="D1526" s="183"/>
      <c r="E1526" s="183"/>
      <c r="F1526" s="183"/>
      <c r="G1526" s="183"/>
      <c r="H1526" s="183"/>
      <c r="I1526" s="183"/>
      <c r="J1526" s="183"/>
      <c r="K1526" s="183"/>
      <c r="L1526" s="183"/>
      <c r="M1526" s="183"/>
      <c r="N1526" s="183"/>
    </row>
    <row r="1527" spans="4:14">
      <c r="D1527" s="183"/>
      <c r="E1527" s="183"/>
      <c r="F1527" s="183"/>
      <c r="G1527" s="183"/>
      <c r="H1527" s="183"/>
      <c r="I1527" s="183"/>
      <c r="J1527" s="183"/>
      <c r="K1527" s="183"/>
      <c r="L1527" s="183"/>
      <c r="M1527" s="183"/>
      <c r="N1527" s="183"/>
    </row>
    <row r="1528" spans="4:14">
      <c r="D1528" s="183"/>
      <c r="E1528" s="183"/>
      <c r="F1528" s="183"/>
      <c r="G1528" s="183"/>
      <c r="H1528" s="183"/>
      <c r="I1528" s="183"/>
      <c r="J1528" s="183"/>
      <c r="K1528" s="183"/>
      <c r="L1528" s="183"/>
      <c r="M1528" s="183"/>
      <c r="N1528" s="183"/>
    </row>
    <row r="1529" spans="4:14">
      <c r="D1529" s="183"/>
      <c r="E1529" s="183"/>
      <c r="F1529" s="183"/>
      <c r="G1529" s="183"/>
      <c r="H1529" s="183"/>
      <c r="I1529" s="183"/>
      <c r="J1529" s="183"/>
      <c r="K1529" s="183"/>
      <c r="L1529" s="183"/>
      <c r="M1529" s="183"/>
      <c r="N1529" s="183"/>
    </row>
    <row r="1530" spans="4:14">
      <c r="D1530" s="183"/>
      <c r="E1530" s="183"/>
      <c r="F1530" s="183"/>
      <c r="G1530" s="183"/>
      <c r="H1530" s="183"/>
      <c r="I1530" s="183"/>
      <c r="J1530" s="183"/>
      <c r="K1530" s="183"/>
      <c r="L1530" s="183"/>
      <c r="M1530" s="183"/>
      <c r="N1530" s="183"/>
    </row>
    <row r="1531" spans="4:14">
      <c r="D1531" s="183"/>
      <c r="E1531" s="183"/>
      <c r="F1531" s="183"/>
      <c r="G1531" s="183"/>
      <c r="H1531" s="183"/>
      <c r="I1531" s="183"/>
      <c r="J1531" s="183"/>
      <c r="K1531" s="183"/>
      <c r="L1531" s="183"/>
      <c r="M1531" s="183"/>
      <c r="N1531" s="183"/>
    </row>
    <row r="1532" spans="4:14">
      <c r="D1532" s="183"/>
      <c r="E1532" s="183"/>
      <c r="F1532" s="183"/>
      <c r="G1532" s="183"/>
      <c r="H1532" s="183"/>
      <c r="I1532" s="183"/>
      <c r="J1532" s="183"/>
      <c r="K1532" s="183"/>
      <c r="L1532" s="183"/>
      <c r="M1532" s="183"/>
      <c r="N1532" s="183"/>
    </row>
    <row r="1533" spans="4:14">
      <c r="D1533" s="183"/>
      <c r="E1533" s="183"/>
      <c r="F1533" s="183"/>
      <c r="G1533" s="183"/>
      <c r="H1533" s="183"/>
      <c r="I1533" s="183"/>
      <c r="J1533" s="183"/>
      <c r="K1533" s="183"/>
      <c r="L1533" s="183"/>
      <c r="M1533" s="183"/>
      <c r="N1533" s="183"/>
    </row>
    <row r="1534" spans="4:14">
      <c r="D1534" s="183"/>
      <c r="E1534" s="183"/>
      <c r="F1534" s="183"/>
      <c r="G1534" s="183"/>
      <c r="H1534" s="183"/>
      <c r="I1534" s="183"/>
      <c r="J1534" s="183"/>
      <c r="K1534" s="183"/>
      <c r="L1534" s="183"/>
      <c r="M1534" s="183"/>
      <c r="N1534" s="183"/>
    </row>
    <row r="1535" spans="4:14">
      <c r="D1535" s="183"/>
      <c r="E1535" s="183"/>
      <c r="F1535" s="183"/>
      <c r="G1535" s="183"/>
      <c r="H1535" s="183"/>
      <c r="I1535" s="183"/>
      <c r="J1535" s="183"/>
      <c r="K1535" s="183"/>
      <c r="L1535" s="183"/>
      <c r="M1535" s="183"/>
      <c r="N1535" s="183"/>
    </row>
    <row r="1536" spans="4:14">
      <c r="D1536" s="183"/>
      <c r="E1536" s="183"/>
      <c r="F1536" s="183"/>
      <c r="G1536" s="183"/>
      <c r="H1536" s="183"/>
      <c r="I1536" s="183"/>
      <c r="J1536" s="183"/>
      <c r="K1536" s="183"/>
      <c r="L1536" s="183"/>
      <c r="M1536" s="183"/>
      <c r="N1536" s="183"/>
    </row>
    <row r="1537" spans="4:14">
      <c r="D1537" s="183"/>
      <c r="E1537" s="183"/>
      <c r="F1537" s="183"/>
      <c r="G1537" s="183"/>
      <c r="H1537" s="183"/>
      <c r="I1537" s="183"/>
      <c r="J1537" s="183"/>
      <c r="K1537" s="183"/>
      <c r="L1537" s="183"/>
      <c r="M1537" s="183"/>
      <c r="N1537" s="183"/>
    </row>
    <row r="1538" spans="4:14">
      <c r="D1538" s="183"/>
      <c r="E1538" s="183"/>
      <c r="F1538" s="183"/>
      <c r="G1538" s="183"/>
      <c r="H1538" s="183"/>
      <c r="I1538" s="183"/>
      <c r="J1538" s="183"/>
      <c r="K1538" s="183"/>
      <c r="L1538" s="183"/>
      <c r="M1538" s="183"/>
      <c r="N1538" s="183"/>
    </row>
    <row r="1539" spans="4:14">
      <c r="D1539" s="183"/>
      <c r="E1539" s="183"/>
      <c r="F1539" s="183"/>
      <c r="G1539" s="183"/>
      <c r="H1539" s="183"/>
      <c r="I1539" s="183"/>
      <c r="J1539" s="183"/>
      <c r="K1539" s="183"/>
      <c r="L1539" s="183"/>
      <c r="M1539" s="183"/>
      <c r="N1539" s="183"/>
    </row>
    <row r="1540" spans="4:14">
      <c r="D1540" s="183"/>
      <c r="E1540" s="183"/>
      <c r="F1540" s="183"/>
      <c r="G1540" s="183"/>
      <c r="H1540" s="183"/>
      <c r="I1540" s="183"/>
      <c r="J1540" s="183"/>
      <c r="K1540" s="183"/>
      <c r="L1540" s="183"/>
      <c r="M1540" s="183"/>
      <c r="N1540" s="183"/>
    </row>
    <row r="1541" spans="4:14">
      <c r="D1541" s="183"/>
      <c r="E1541" s="183"/>
      <c r="F1541" s="183"/>
      <c r="G1541" s="183"/>
      <c r="H1541" s="183"/>
      <c r="I1541" s="183"/>
      <c r="J1541" s="183"/>
      <c r="K1541" s="183"/>
      <c r="L1541" s="183"/>
      <c r="M1541" s="183"/>
      <c r="N1541" s="183"/>
    </row>
    <row r="1542" spans="4:14">
      <c r="D1542" s="183"/>
      <c r="E1542" s="183"/>
      <c r="F1542" s="183"/>
      <c r="G1542" s="183"/>
      <c r="H1542" s="183"/>
      <c r="I1542" s="183"/>
      <c r="J1542" s="183"/>
      <c r="K1542" s="183"/>
      <c r="L1542" s="183"/>
      <c r="M1542" s="183"/>
      <c r="N1542" s="183"/>
    </row>
    <row r="1543" spans="4:14">
      <c r="D1543" s="183"/>
      <c r="E1543" s="183"/>
      <c r="F1543" s="183"/>
      <c r="G1543" s="183"/>
      <c r="H1543" s="183"/>
      <c r="I1543" s="183"/>
      <c r="J1543" s="183"/>
      <c r="K1543" s="183"/>
      <c r="L1543" s="183"/>
      <c r="M1543" s="183"/>
      <c r="N1543" s="183"/>
    </row>
    <row r="1544" spans="4:14">
      <c r="D1544" s="183"/>
      <c r="E1544" s="183"/>
      <c r="F1544" s="183"/>
      <c r="G1544" s="183"/>
      <c r="H1544" s="183"/>
      <c r="I1544" s="183"/>
      <c r="J1544" s="183"/>
      <c r="K1544" s="183"/>
      <c r="L1544" s="183"/>
      <c r="M1544" s="183"/>
      <c r="N1544" s="183"/>
    </row>
    <row r="1545" spans="4:14">
      <c r="D1545" s="183"/>
      <c r="E1545" s="183"/>
      <c r="F1545" s="183"/>
      <c r="G1545" s="183"/>
      <c r="H1545" s="183"/>
      <c r="I1545" s="183"/>
      <c r="J1545" s="183"/>
      <c r="K1545" s="183"/>
      <c r="L1545" s="183"/>
      <c r="M1545" s="183"/>
      <c r="N1545" s="183"/>
    </row>
    <row r="1546" spans="4:14">
      <c r="D1546" s="183"/>
      <c r="E1546" s="183"/>
      <c r="F1546" s="183"/>
      <c r="G1546" s="183"/>
      <c r="H1546" s="183"/>
      <c r="I1546" s="183"/>
      <c r="J1546" s="183"/>
      <c r="K1546" s="183"/>
      <c r="L1546" s="183"/>
      <c r="M1546" s="183"/>
      <c r="N1546" s="183"/>
    </row>
    <row r="1547" spans="4:14">
      <c r="D1547" s="183"/>
      <c r="E1547" s="183"/>
      <c r="F1547" s="183"/>
      <c r="G1547" s="183"/>
      <c r="H1547" s="183"/>
      <c r="I1547" s="183"/>
      <c r="J1547" s="183"/>
      <c r="K1547" s="183"/>
      <c r="L1547" s="183"/>
      <c r="M1547" s="183"/>
      <c r="N1547" s="183"/>
    </row>
    <row r="1548" spans="4:14">
      <c r="D1548" s="183"/>
      <c r="E1548" s="183"/>
      <c r="F1548" s="183"/>
      <c r="G1548" s="183"/>
      <c r="H1548" s="183"/>
      <c r="I1548" s="183"/>
      <c r="J1548" s="183"/>
      <c r="K1548" s="183"/>
      <c r="L1548" s="183"/>
      <c r="M1548" s="183"/>
      <c r="N1548" s="183"/>
    </row>
    <row r="1549" spans="4:14">
      <c r="D1549" s="183"/>
      <c r="E1549" s="183"/>
      <c r="F1549" s="183"/>
      <c r="G1549" s="183"/>
      <c r="H1549" s="183"/>
      <c r="I1549" s="183"/>
      <c r="J1549" s="183"/>
      <c r="K1549" s="183"/>
      <c r="L1549" s="183"/>
      <c r="M1549" s="183"/>
      <c r="N1549" s="183"/>
    </row>
    <row r="1550" spans="4:14">
      <c r="D1550" s="183"/>
      <c r="E1550" s="183"/>
      <c r="F1550" s="183"/>
      <c r="G1550" s="183"/>
      <c r="H1550" s="183"/>
      <c r="I1550" s="183"/>
      <c r="J1550" s="183"/>
      <c r="K1550" s="183"/>
      <c r="L1550" s="183"/>
      <c r="M1550" s="183"/>
      <c r="N1550" s="183"/>
    </row>
    <row r="1551" spans="4:14">
      <c r="D1551" s="183"/>
      <c r="E1551" s="183"/>
      <c r="F1551" s="183"/>
      <c r="G1551" s="183"/>
      <c r="H1551" s="183"/>
      <c r="I1551" s="183"/>
      <c r="J1551" s="183"/>
      <c r="K1551" s="183"/>
      <c r="L1551" s="183"/>
      <c r="M1551" s="183"/>
      <c r="N1551" s="183"/>
    </row>
    <row r="1552" spans="4:14">
      <c r="D1552" s="183"/>
      <c r="E1552" s="183"/>
      <c r="F1552" s="183"/>
      <c r="G1552" s="183"/>
      <c r="H1552" s="183"/>
      <c r="I1552" s="183"/>
      <c r="J1552" s="183"/>
      <c r="K1552" s="183"/>
      <c r="L1552" s="183"/>
      <c r="M1552" s="183"/>
      <c r="N1552" s="183"/>
    </row>
    <row r="1553" spans="4:14">
      <c r="D1553" s="183"/>
      <c r="E1553" s="183"/>
      <c r="F1553" s="183"/>
      <c r="G1553" s="183"/>
      <c r="H1553" s="183"/>
      <c r="I1553" s="183"/>
      <c r="J1553" s="183"/>
      <c r="K1553" s="183"/>
      <c r="L1553" s="183"/>
      <c r="M1553" s="183"/>
      <c r="N1553" s="183"/>
    </row>
    <row r="1554" spans="4:14">
      <c r="D1554" s="183"/>
      <c r="E1554" s="183"/>
      <c r="F1554" s="183"/>
      <c r="G1554" s="183"/>
      <c r="H1554" s="183"/>
      <c r="I1554" s="183"/>
      <c r="J1554" s="183"/>
      <c r="K1554" s="183"/>
      <c r="L1554" s="183"/>
      <c r="M1554" s="183"/>
      <c r="N1554" s="183"/>
    </row>
    <row r="1555" spans="4:14">
      <c r="D1555" s="183"/>
      <c r="E1555" s="183"/>
      <c r="F1555" s="183"/>
      <c r="G1555" s="183"/>
      <c r="H1555" s="183"/>
      <c r="I1555" s="183"/>
      <c r="J1555" s="183"/>
      <c r="K1555" s="183"/>
      <c r="L1555" s="183"/>
      <c r="M1555" s="183"/>
      <c r="N1555" s="183"/>
    </row>
    <row r="1556" spans="4:14">
      <c r="D1556" s="183"/>
      <c r="E1556" s="183"/>
      <c r="F1556" s="183"/>
      <c r="G1556" s="183"/>
      <c r="H1556" s="183"/>
      <c r="I1556" s="183"/>
      <c r="J1556" s="183"/>
      <c r="K1556" s="183"/>
      <c r="L1556" s="183"/>
      <c r="M1556" s="183"/>
      <c r="N1556" s="183"/>
    </row>
    <row r="1557" spans="4:14">
      <c r="D1557" s="183"/>
      <c r="E1557" s="183"/>
      <c r="F1557" s="183"/>
      <c r="G1557" s="183"/>
      <c r="H1557" s="183"/>
      <c r="I1557" s="183"/>
      <c r="J1557" s="183"/>
      <c r="K1557" s="183"/>
      <c r="L1557" s="183"/>
      <c r="M1557" s="183"/>
      <c r="N1557" s="183"/>
    </row>
    <row r="1558" spans="4:14">
      <c r="D1558" s="183"/>
      <c r="E1558" s="183"/>
      <c r="F1558" s="183"/>
      <c r="G1558" s="183"/>
      <c r="H1558" s="183"/>
      <c r="I1558" s="183"/>
      <c r="J1558" s="183"/>
      <c r="K1558" s="183"/>
      <c r="L1558" s="183"/>
      <c r="M1558" s="183"/>
      <c r="N1558" s="183"/>
    </row>
    <row r="1559" spans="4:14">
      <c r="D1559" s="183"/>
      <c r="E1559" s="183"/>
      <c r="F1559" s="183"/>
      <c r="G1559" s="183"/>
      <c r="H1559" s="183"/>
      <c r="I1559" s="183"/>
      <c r="J1559" s="183"/>
      <c r="K1559" s="183"/>
      <c r="L1559" s="183"/>
      <c r="M1559" s="183"/>
      <c r="N1559" s="183"/>
    </row>
    <row r="1560" spans="4:14">
      <c r="D1560" s="183"/>
      <c r="E1560" s="183"/>
      <c r="F1560" s="183"/>
      <c r="G1560" s="183"/>
      <c r="H1560" s="183"/>
      <c r="I1560" s="183"/>
      <c r="J1560" s="183"/>
      <c r="K1560" s="183"/>
      <c r="L1560" s="183"/>
      <c r="M1560" s="183"/>
      <c r="N1560" s="183"/>
    </row>
    <row r="1561" spans="4:14">
      <c r="D1561" s="183"/>
      <c r="E1561" s="183"/>
      <c r="F1561" s="183"/>
      <c r="G1561" s="183"/>
      <c r="H1561" s="183"/>
      <c r="I1561" s="183"/>
      <c r="J1561" s="183"/>
      <c r="K1561" s="183"/>
      <c r="L1561" s="183"/>
      <c r="M1561" s="183"/>
      <c r="N1561" s="183"/>
    </row>
    <row r="1562" spans="4:14">
      <c r="D1562" s="183"/>
      <c r="E1562" s="183"/>
      <c r="F1562" s="183"/>
      <c r="G1562" s="183"/>
      <c r="H1562" s="183"/>
      <c r="I1562" s="183"/>
      <c r="J1562" s="183"/>
      <c r="K1562" s="183"/>
      <c r="L1562" s="183"/>
      <c r="M1562" s="183"/>
      <c r="N1562" s="183"/>
    </row>
    <row r="1563" spans="4:14">
      <c r="D1563" s="183"/>
      <c r="E1563" s="183"/>
      <c r="F1563" s="183"/>
      <c r="G1563" s="183"/>
      <c r="H1563" s="183"/>
      <c r="I1563" s="183"/>
      <c r="J1563" s="183"/>
      <c r="K1563" s="183"/>
      <c r="L1563" s="183"/>
      <c r="M1563" s="183"/>
      <c r="N1563" s="183"/>
    </row>
    <row r="1564" spans="4:14">
      <c r="D1564" s="183"/>
      <c r="E1564" s="183"/>
      <c r="F1564" s="183"/>
      <c r="G1564" s="183"/>
      <c r="H1564" s="183"/>
      <c r="I1564" s="183"/>
      <c r="J1564" s="183"/>
      <c r="K1564" s="183"/>
      <c r="L1564" s="183"/>
      <c r="M1564" s="183"/>
      <c r="N1564" s="183"/>
    </row>
    <row r="1565" spans="4:14">
      <c r="D1565" s="183"/>
      <c r="E1565" s="183"/>
      <c r="F1565" s="183"/>
      <c r="G1565" s="183"/>
      <c r="H1565" s="183"/>
      <c r="I1565" s="183"/>
      <c r="J1565" s="183"/>
      <c r="K1565" s="183"/>
      <c r="L1565" s="183"/>
      <c r="M1565" s="183"/>
      <c r="N1565" s="183"/>
    </row>
    <row r="1566" spans="4:14">
      <c r="D1566" s="183"/>
      <c r="E1566" s="183"/>
      <c r="F1566" s="183"/>
      <c r="G1566" s="183"/>
      <c r="H1566" s="183"/>
      <c r="I1566" s="183"/>
      <c r="J1566" s="183"/>
      <c r="K1566" s="183"/>
      <c r="L1566" s="183"/>
      <c r="M1566" s="183"/>
      <c r="N1566" s="183"/>
    </row>
    <row r="1567" spans="4:14">
      <c r="D1567" s="183"/>
      <c r="E1567" s="183"/>
      <c r="F1567" s="183"/>
      <c r="G1567" s="183"/>
      <c r="H1567" s="183"/>
      <c r="I1567" s="183"/>
      <c r="J1567" s="183"/>
      <c r="K1567" s="183"/>
      <c r="L1567" s="183"/>
      <c r="M1567" s="183"/>
      <c r="N1567" s="183"/>
    </row>
    <row r="1568" spans="4:14">
      <c r="D1568" s="183"/>
      <c r="E1568" s="183"/>
      <c r="F1568" s="183"/>
      <c r="G1568" s="183"/>
      <c r="H1568" s="183"/>
      <c r="I1568" s="183"/>
      <c r="J1568" s="183"/>
      <c r="K1568" s="183"/>
      <c r="L1568" s="183"/>
      <c r="M1568" s="183"/>
      <c r="N1568" s="183"/>
    </row>
    <row r="1569" spans="4:14">
      <c r="D1569" s="183"/>
      <c r="E1569" s="183"/>
      <c r="F1569" s="183"/>
      <c r="G1569" s="183"/>
      <c r="H1569" s="183"/>
      <c r="I1569" s="183"/>
      <c r="J1569" s="183"/>
      <c r="K1569" s="183"/>
      <c r="L1569" s="183"/>
      <c r="M1569" s="183"/>
      <c r="N1569" s="183"/>
    </row>
    <row r="1570" spans="4:14">
      <c r="D1570" s="183"/>
      <c r="E1570" s="183"/>
      <c r="F1570" s="183"/>
      <c r="G1570" s="183"/>
      <c r="H1570" s="183"/>
      <c r="I1570" s="183"/>
      <c r="J1570" s="183"/>
      <c r="K1570" s="183"/>
      <c r="L1570" s="183"/>
      <c r="M1570" s="183"/>
      <c r="N1570" s="183"/>
    </row>
    <row r="1571" spans="4:14">
      <c r="D1571" s="183"/>
      <c r="E1571" s="183"/>
      <c r="F1571" s="183"/>
      <c r="G1571" s="183"/>
      <c r="H1571" s="183"/>
      <c r="I1571" s="183"/>
      <c r="J1571" s="183"/>
      <c r="K1571" s="183"/>
      <c r="L1571" s="183"/>
      <c r="M1571" s="183"/>
      <c r="N1571" s="183"/>
    </row>
    <row r="1572" spans="4:14">
      <c r="D1572" s="183"/>
      <c r="E1572" s="183"/>
      <c r="F1572" s="183"/>
      <c r="G1572" s="183"/>
      <c r="H1572" s="183"/>
      <c r="I1572" s="183"/>
      <c r="J1572" s="183"/>
      <c r="K1572" s="183"/>
      <c r="L1572" s="183"/>
      <c r="M1572" s="183"/>
      <c r="N1572" s="183"/>
    </row>
    <row r="1573" spans="4:14">
      <c r="D1573" s="183"/>
      <c r="E1573" s="183"/>
      <c r="F1573" s="183"/>
      <c r="G1573" s="183"/>
      <c r="H1573" s="183"/>
      <c r="I1573" s="183"/>
      <c r="J1573" s="183"/>
      <c r="K1573" s="183"/>
      <c r="L1573" s="183"/>
      <c r="M1573" s="183"/>
      <c r="N1573" s="183"/>
    </row>
    <row r="1574" spans="4:14">
      <c r="D1574" s="183"/>
      <c r="E1574" s="183"/>
      <c r="F1574" s="183"/>
      <c r="G1574" s="183"/>
      <c r="H1574" s="183"/>
      <c r="I1574" s="183"/>
      <c r="J1574" s="183"/>
      <c r="K1574" s="183"/>
      <c r="L1574" s="183"/>
      <c r="M1574" s="183"/>
      <c r="N1574" s="183"/>
    </row>
    <row r="1575" spans="4:14">
      <c r="D1575" s="183"/>
      <c r="E1575" s="183"/>
      <c r="F1575" s="183"/>
      <c r="G1575" s="183"/>
      <c r="H1575" s="183"/>
      <c r="I1575" s="183"/>
      <c r="J1575" s="183"/>
      <c r="K1575" s="183"/>
      <c r="L1575" s="183"/>
      <c r="M1575" s="183"/>
      <c r="N1575" s="183"/>
    </row>
    <row r="1576" spans="4:14">
      <c r="D1576" s="183"/>
      <c r="E1576" s="183"/>
      <c r="F1576" s="183"/>
      <c r="G1576" s="183"/>
      <c r="H1576" s="183"/>
      <c r="I1576" s="183"/>
      <c r="J1576" s="183"/>
      <c r="K1576" s="183"/>
      <c r="L1576" s="183"/>
      <c r="M1576" s="183"/>
      <c r="N1576" s="183"/>
    </row>
    <row r="1577" spans="4:14">
      <c r="D1577" s="183"/>
      <c r="E1577" s="183"/>
      <c r="F1577" s="183"/>
      <c r="G1577" s="183"/>
      <c r="H1577" s="183"/>
      <c r="I1577" s="183"/>
      <c r="J1577" s="183"/>
      <c r="K1577" s="183"/>
      <c r="L1577" s="183"/>
      <c r="M1577" s="183"/>
      <c r="N1577" s="183"/>
    </row>
    <row r="1578" spans="4:14">
      <c r="D1578" s="183"/>
      <c r="E1578" s="183"/>
      <c r="F1578" s="183"/>
      <c r="G1578" s="183"/>
      <c r="H1578" s="183"/>
      <c r="I1578" s="183"/>
      <c r="J1578" s="183"/>
      <c r="K1578" s="183"/>
      <c r="L1578" s="183"/>
      <c r="M1578" s="183"/>
      <c r="N1578" s="183"/>
    </row>
    <row r="1579" spans="4:14">
      <c r="D1579" s="183"/>
      <c r="E1579" s="183"/>
      <c r="F1579" s="183"/>
      <c r="G1579" s="183"/>
      <c r="H1579" s="183"/>
      <c r="I1579" s="183"/>
      <c r="J1579" s="183"/>
      <c r="K1579" s="183"/>
      <c r="L1579" s="183"/>
      <c r="M1579" s="183"/>
      <c r="N1579" s="183"/>
    </row>
    <row r="1580" spans="4:14">
      <c r="D1580" s="183"/>
      <c r="E1580" s="183"/>
      <c r="F1580" s="183"/>
      <c r="G1580" s="183"/>
      <c r="H1580" s="183"/>
      <c r="I1580" s="183"/>
      <c r="J1580" s="183"/>
      <c r="K1580" s="183"/>
      <c r="L1580" s="183"/>
      <c r="M1580" s="183"/>
      <c r="N1580" s="183"/>
    </row>
    <row r="1581" spans="4:14">
      <c r="D1581" s="183"/>
      <c r="E1581" s="183"/>
      <c r="F1581" s="183"/>
      <c r="G1581" s="183"/>
      <c r="H1581" s="183"/>
      <c r="I1581" s="183"/>
      <c r="J1581" s="183"/>
      <c r="K1581" s="183"/>
      <c r="L1581" s="183"/>
      <c r="M1581" s="183"/>
      <c r="N1581" s="183"/>
    </row>
    <row r="1582" spans="4:14">
      <c r="D1582" s="183"/>
      <c r="E1582" s="183"/>
      <c r="F1582" s="183"/>
      <c r="G1582" s="183"/>
      <c r="H1582" s="183"/>
      <c r="I1582" s="183"/>
      <c r="J1582" s="183"/>
      <c r="K1582" s="183"/>
      <c r="L1582" s="183"/>
      <c r="M1582" s="183"/>
      <c r="N1582" s="183"/>
    </row>
    <row r="1583" spans="4:14">
      <c r="D1583" s="183"/>
      <c r="E1583" s="183"/>
      <c r="F1583" s="183"/>
      <c r="G1583" s="183"/>
      <c r="H1583" s="183"/>
      <c r="I1583" s="183"/>
      <c r="J1583" s="183"/>
      <c r="K1583" s="183"/>
      <c r="L1583" s="183"/>
      <c r="M1583" s="183"/>
      <c r="N1583" s="183"/>
    </row>
    <row r="1584" spans="4:14">
      <c r="D1584" s="183"/>
      <c r="E1584" s="183"/>
      <c r="F1584" s="183"/>
      <c r="G1584" s="183"/>
      <c r="H1584" s="183"/>
      <c r="I1584" s="183"/>
      <c r="J1584" s="183"/>
      <c r="K1584" s="183"/>
      <c r="L1584" s="183"/>
      <c r="M1584" s="183"/>
      <c r="N1584" s="183"/>
    </row>
    <row r="1585" spans="4:14">
      <c r="D1585" s="183"/>
      <c r="E1585" s="183"/>
      <c r="F1585" s="183"/>
      <c r="G1585" s="183"/>
      <c r="H1585" s="183"/>
      <c r="I1585" s="183"/>
      <c r="J1585" s="183"/>
      <c r="K1585" s="183"/>
      <c r="L1585" s="183"/>
      <c r="M1585" s="183"/>
      <c r="N1585" s="183"/>
    </row>
    <row r="1586" spans="4:14">
      <c r="D1586" s="183"/>
      <c r="E1586" s="183"/>
      <c r="F1586" s="183"/>
      <c r="G1586" s="183"/>
      <c r="H1586" s="183"/>
      <c r="I1586" s="183"/>
      <c r="J1586" s="183"/>
      <c r="K1586" s="183"/>
      <c r="L1586" s="183"/>
      <c r="M1586" s="183"/>
      <c r="N1586" s="183"/>
    </row>
    <row r="1587" spans="4:14">
      <c r="D1587" s="183"/>
      <c r="E1587" s="183"/>
      <c r="F1587" s="183"/>
      <c r="G1587" s="183"/>
      <c r="H1587" s="183"/>
      <c r="I1587" s="183"/>
      <c r="J1587" s="183"/>
      <c r="K1587" s="183"/>
      <c r="L1587" s="183"/>
      <c r="M1587" s="183"/>
      <c r="N1587" s="183"/>
    </row>
    <row r="1588" spans="4:14">
      <c r="D1588" s="183"/>
      <c r="E1588" s="183"/>
      <c r="F1588" s="183"/>
      <c r="G1588" s="183"/>
      <c r="H1588" s="183"/>
      <c r="I1588" s="183"/>
      <c r="J1588" s="183"/>
      <c r="K1588" s="183"/>
      <c r="L1588" s="183"/>
      <c r="M1588" s="183"/>
      <c r="N1588" s="183"/>
    </row>
    <row r="1589" spans="4:14">
      <c r="D1589" s="183"/>
      <c r="E1589" s="183"/>
      <c r="F1589" s="183"/>
      <c r="G1589" s="183"/>
      <c r="H1589" s="183"/>
      <c r="I1589" s="183"/>
      <c r="J1589" s="183"/>
      <c r="K1589" s="183"/>
      <c r="L1589" s="183"/>
      <c r="M1589" s="183"/>
      <c r="N1589" s="183"/>
    </row>
    <row r="1590" spans="4:14">
      <c r="D1590" s="183"/>
      <c r="E1590" s="183"/>
      <c r="F1590" s="183"/>
      <c r="G1590" s="183"/>
      <c r="H1590" s="183"/>
      <c r="I1590" s="183"/>
      <c r="J1590" s="183"/>
      <c r="K1590" s="183"/>
      <c r="L1590" s="183"/>
      <c r="M1590" s="183"/>
      <c r="N1590" s="183"/>
    </row>
    <row r="1591" spans="4:14">
      <c r="D1591" s="183"/>
      <c r="E1591" s="183"/>
      <c r="F1591" s="183"/>
      <c r="G1591" s="183"/>
      <c r="H1591" s="183"/>
      <c r="I1591" s="183"/>
      <c r="J1591" s="183"/>
      <c r="K1591" s="183"/>
      <c r="L1591" s="183"/>
      <c r="M1591" s="183"/>
      <c r="N1591" s="183"/>
    </row>
    <row r="1592" spans="4:14">
      <c r="D1592" s="183"/>
      <c r="E1592" s="183"/>
      <c r="F1592" s="183"/>
      <c r="G1592" s="183"/>
      <c r="H1592" s="183"/>
      <c r="I1592" s="183"/>
      <c r="J1592" s="183"/>
      <c r="K1592" s="183"/>
      <c r="L1592" s="183"/>
      <c r="M1592" s="183"/>
      <c r="N1592" s="183"/>
    </row>
    <row r="1593" spans="4:14">
      <c r="D1593" s="183"/>
      <c r="E1593" s="183"/>
      <c r="F1593" s="183"/>
      <c r="G1593" s="183"/>
      <c r="H1593" s="183"/>
      <c r="I1593" s="183"/>
      <c r="J1593" s="183"/>
      <c r="K1593" s="183"/>
      <c r="L1593" s="183"/>
      <c r="M1593" s="183"/>
      <c r="N1593" s="183"/>
    </row>
    <row r="1594" spans="4:14">
      <c r="D1594" s="183"/>
      <c r="E1594" s="183"/>
      <c r="F1594" s="183"/>
      <c r="G1594" s="183"/>
      <c r="H1594" s="183"/>
      <c r="I1594" s="183"/>
      <c r="J1594" s="183"/>
      <c r="K1594" s="183"/>
      <c r="L1594" s="183"/>
      <c r="M1594" s="183"/>
      <c r="N1594" s="183"/>
    </row>
    <row r="1595" spans="4:14">
      <c r="D1595" s="183"/>
      <c r="E1595" s="183"/>
      <c r="F1595" s="183"/>
      <c r="G1595" s="183"/>
      <c r="H1595" s="183"/>
      <c r="I1595" s="183"/>
      <c r="J1595" s="183"/>
      <c r="K1595" s="183"/>
      <c r="L1595" s="183"/>
      <c r="M1595" s="183"/>
      <c r="N1595" s="183"/>
    </row>
    <row r="1596" spans="4:14">
      <c r="D1596" s="183"/>
      <c r="E1596" s="183"/>
      <c r="F1596" s="183"/>
      <c r="G1596" s="183"/>
      <c r="H1596" s="183"/>
      <c r="I1596" s="183"/>
      <c r="J1596" s="183"/>
      <c r="K1596" s="183"/>
      <c r="L1596" s="183"/>
      <c r="M1596" s="183"/>
      <c r="N1596" s="183"/>
    </row>
    <row r="1597" spans="4:14">
      <c r="D1597" s="183"/>
      <c r="E1597" s="183"/>
      <c r="F1597" s="183"/>
      <c r="G1597" s="183"/>
      <c r="H1597" s="183"/>
      <c r="I1597" s="183"/>
      <c r="J1597" s="183"/>
      <c r="K1597" s="183"/>
      <c r="L1597" s="183"/>
      <c r="M1597" s="183"/>
      <c r="N1597" s="183"/>
    </row>
    <row r="1598" spans="4:14">
      <c r="D1598" s="183"/>
      <c r="E1598" s="183"/>
      <c r="F1598" s="183"/>
      <c r="G1598" s="183"/>
      <c r="H1598" s="183"/>
      <c r="I1598" s="183"/>
      <c r="J1598" s="183"/>
      <c r="K1598" s="183"/>
      <c r="L1598" s="183"/>
      <c r="M1598" s="183"/>
      <c r="N1598" s="183"/>
    </row>
    <row r="1599" spans="4:14">
      <c r="D1599" s="183"/>
      <c r="E1599" s="183"/>
      <c r="F1599" s="183"/>
      <c r="G1599" s="183"/>
      <c r="H1599" s="183"/>
      <c r="I1599" s="183"/>
      <c r="J1599" s="183"/>
      <c r="K1599" s="183"/>
      <c r="L1599" s="183"/>
      <c r="M1599" s="183"/>
      <c r="N1599" s="183"/>
    </row>
    <row r="1600" spans="4:14">
      <c r="D1600" s="183"/>
      <c r="E1600" s="183"/>
      <c r="F1600" s="183"/>
      <c r="G1600" s="183"/>
      <c r="H1600" s="183"/>
      <c r="I1600" s="183"/>
      <c r="J1600" s="183"/>
      <c r="K1600" s="183"/>
      <c r="L1600" s="183"/>
      <c r="M1600" s="183"/>
      <c r="N1600" s="183"/>
    </row>
    <row r="1601" spans="4:14">
      <c r="D1601" s="183"/>
      <c r="E1601" s="183"/>
      <c r="F1601" s="183"/>
      <c r="G1601" s="183"/>
      <c r="H1601" s="183"/>
      <c r="I1601" s="183"/>
      <c r="J1601" s="183"/>
      <c r="K1601" s="183"/>
      <c r="L1601" s="183"/>
      <c r="M1601" s="183"/>
      <c r="N1601" s="183"/>
    </row>
    <row r="1602" spans="4:14">
      <c r="D1602" s="183"/>
      <c r="E1602" s="183"/>
      <c r="F1602" s="183"/>
      <c r="G1602" s="183"/>
      <c r="H1602" s="183"/>
      <c r="I1602" s="183"/>
      <c r="J1602" s="183"/>
      <c r="K1602" s="183"/>
      <c r="L1602" s="183"/>
      <c r="M1602" s="183"/>
      <c r="N1602" s="183"/>
    </row>
    <row r="1603" spans="4:14">
      <c r="D1603" s="183"/>
      <c r="E1603" s="183"/>
      <c r="F1603" s="183"/>
      <c r="G1603" s="183"/>
      <c r="H1603" s="183"/>
      <c r="I1603" s="183"/>
      <c r="J1603" s="183"/>
      <c r="K1603" s="183"/>
      <c r="L1603" s="183"/>
      <c r="M1603" s="183"/>
      <c r="N1603" s="183"/>
    </row>
    <row r="1604" spans="4:14">
      <c r="D1604" s="183"/>
      <c r="E1604" s="183"/>
      <c r="F1604" s="183"/>
      <c r="G1604" s="183"/>
      <c r="H1604" s="183"/>
      <c r="I1604" s="183"/>
      <c r="J1604" s="183"/>
      <c r="K1604" s="183"/>
      <c r="L1604" s="183"/>
      <c r="M1604" s="183"/>
      <c r="N1604" s="183"/>
    </row>
    <row r="1605" spans="4:14">
      <c r="D1605" s="183"/>
      <c r="E1605" s="183"/>
      <c r="F1605" s="183"/>
      <c r="G1605" s="183"/>
      <c r="H1605" s="183"/>
      <c r="I1605" s="183"/>
      <c r="J1605" s="183"/>
      <c r="K1605" s="183"/>
      <c r="L1605" s="183"/>
      <c r="M1605" s="183"/>
      <c r="N1605" s="183"/>
    </row>
    <row r="1606" spans="4:14">
      <c r="D1606" s="183"/>
      <c r="E1606" s="183"/>
      <c r="F1606" s="183"/>
      <c r="G1606" s="183"/>
      <c r="H1606" s="183"/>
      <c r="I1606" s="183"/>
      <c r="J1606" s="183"/>
      <c r="K1606" s="183"/>
      <c r="L1606" s="183"/>
      <c r="M1606" s="183"/>
      <c r="N1606" s="183"/>
    </row>
    <row r="1607" spans="4:14">
      <c r="D1607" s="183"/>
      <c r="E1607" s="183"/>
      <c r="F1607" s="183"/>
      <c r="G1607" s="183"/>
      <c r="H1607" s="183"/>
      <c r="I1607" s="183"/>
      <c r="J1607" s="183"/>
      <c r="K1607" s="183"/>
      <c r="L1607" s="183"/>
      <c r="M1607" s="183"/>
      <c r="N1607" s="183"/>
    </row>
    <row r="1608" spans="4:14">
      <c r="D1608" s="183"/>
      <c r="E1608" s="183"/>
      <c r="F1608" s="183"/>
      <c r="G1608" s="183"/>
      <c r="H1608" s="183"/>
      <c r="I1608" s="183"/>
      <c r="J1608" s="183"/>
      <c r="K1608" s="183"/>
      <c r="L1608" s="183"/>
      <c r="M1608" s="183"/>
      <c r="N1608" s="183"/>
    </row>
    <row r="1609" spans="4:14">
      <c r="D1609" s="183"/>
      <c r="E1609" s="183"/>
      <c r="F1609" s="183"/>
      <c r="G1609" s="183"/>
      <c r="H1609" s="183"/>
      <c r="I1609" s="183"/>
      <c r="J1609" s="183"/>
      <c r="K1609" s="183"/>
      <c r="L1609" s="183"/>
      <c r="M1609" s="183"/>
      <c r="N1609" s="183"/>
    </row>
    <row r="1610" spans="4:14">
      <c r="D1610" s="183"/>
      <c r="E1610" s="183"/>
      <c r="F1610" s="183"/>
      <c r="G1610" s="183"/>
      <c r="H1610" s="183"/>
      <c r="I1610" s="183"/>
      <c r="J1610" s="183"/>
      <c r="K1610" s="183"/>
      <c r="L1610" s="183"/>
      <c r="M1610" s="183"/>
      <c r="N1610" s="183"/>
    </row>
    <row r="1611" spans="4:14">
      <c r="D1611" s="183"/>
      <c r="E1611" s="183"/>
      <c r="F1611" s="183"/>
      <c r="G1611" s="183"/>
      <c r="H1611" s="183"/>
      <c r="I1611" s="183"/>
      <c r="J1611" s="183"/>
      <c r="K1611" s="183"/>
      <c r="L1611" s="183"/>
      <c r="M1611" s="183"/>
      <c r="N1611" s="183"/>
    </row>
    <row r="1612" spans="4:14">
      <c r="D1612" s="183"/>
      <c r="E1612" s="183"/>
      <c r="F1612" s="183"/>
      <c r="G1612" s="183"/>
      <c r="H1612" s="183"/>
      <c r="I1612" s="183"/>
      <c r="J1612" s="183"/>
      <c r="K1612" s="183"/>
      <c r="L1612" s="183"/>
      <c r="M1612" s="183"/>
      <c r="N1612" s="183"/>
    </row>
    <row r="1613" spans="4:14">
      <c r="D1613" s="183"/>
      <c r="E1613" s="183"/>
      <c r="F1613" s="183"/>
      <c r="G1613" s="183"/>
      <c r="H1613" s="183"/>
      <c r="I1613" s="183"/>
      <c r="J1613" s="183"/>
      <c r="K1613" s="183"/>
      <c r="L1613" s="183"/>
      <c r="M1613" s="183"/>
      <c r="N1613" s="183"/>
    </row>
    <row r="1614" spans="4:14">
      <c r="D1614" s="183"/>
      <c r="E1614" s="183"/>
      <c r="F1614" s="183"/>
      <c r="G1614" s="183"/>
      <c r="H1614" s="183"/>
      <c r="I1614" s="183"/>
      <c r="J1614" s="183"/>
      <c r="K1614" s="183"/>
      <c r="L1614" s="183"/>
      <c r="M1614" s="183"/>
      <c r="N1614" s="183"/>
    </row>
    <row r="1615" spans="4:14">
      <c r="D1615" s="183"/>
      <c r="E1615" s="183"/>
      <c r="F1615" s="183"/>
      <c r="G1615" s="183"/>
      <c r="H1615" s="183"/>
      <c r="I1615" s="183"/>
      <c r="J1615" s="183"/>
      <c r="K1615" s="183"/>
      <c r="L1615" s="183"/>
      <c r="M1615" s="183"/>
      <c r="N1615" s="183"/>
    </row>
    <row r="1616" spans="4:14">
      <c r="D1616" s="183"/>
      <c r="E1616" s="183"/>
      <c r="F1616" s="183"/>
      <c r="G1616" s="183"/>
      <c r="H1616" s="183"/>
      <c r="I1616" s="183"/>
      <c r="J1616" s="183"/>
      <c r="K1616" s="183"/>
      <c r="L1616" s="183"/>
      <c r="M1616" s="183"/>
      <c r="N1616" s="183"/>
    </row>
    <row r="1617" spans="4:14">
      <c r="D1617" s="183"/>
      <c r="E1617" s="183"/>
      <c r="F1617" s="183"/>
      <c r="G1617" s="183"/>
      <c r="H1617" s="183"/>
      <c r="I1617" s="183"/>
      <c r="J1617" s="183"/>
      <c r="K1617" s="183"/>
      <c r="L1617" s="183"/>
      <c r="M1617" s="183"/>
      <c r="N1617" s="183"/>
    </row>
    <row r="1618" spans="4:14">
      <c r="D1618" s="183"/>
      <c r="E1618" s="183"/>
      <c r="F1618" s="183"/>
      <c r="G1618" s="183"/>
      <c r="H1618" s="183"/>
      <c r="I1618" s="183"/>
      <c r="J1618" s="183"/>
      <c r="K1618" s="183"/>
      <c r="L1618" s="183"/>
      <c r="M1618" s="183"/>
      <c r="N1618" s="183"/>
    </row>
    <row r="1619" spans="4:14">
      <c r="D1619" s="183"/>
      <c r="E1619" s="183"/>
      <c r="F1619" s="183"/>
      <c r="G1619" s="183"/>
      <c r="H1619" s="183"/>
      <c r="I1619" s="183"/>
      <c r="J1619" s="183"/>
      <c r="K1619" s="183"/>
      <c r="L1619" s="183"/>
      <c r="M1619" s="183"/>
      <c r="N1619" s="183"/>
    </row>
    <row r="1620" spans="4:14">
      <c r="D1620" s="183"/>
      <c r="E1620" s="183"/>
      <c r="F1620" s="183"/>
      <c r="G1620" s="183"/>
      <c r="H1620" s="183"/>
      <c r="I1620" s="183"/>
      <c r="J1620" s="183"/>
      <c r="K1620" s="183"/>
      <c r="L1620" s="183"/>
      <c r="M1620" s="183"/>
      <c r="N1620" s="183"/>
    </row>
    <row r="1621" spans="4:14">
      <c r="D1621" s="183"/>
      <c r="E1621" s="183"/>
      <c r="F1621" s="183"/>
      <c r="G1621" s="183"/>
      <c r="H1621" s="183"/>
      <c r="I1621" s="183"/>
      <c r="J1621" s="183"/>
      <c r="K1621" s="183"/>
      <c r="L1621" s="183"/>
      <c r="M1621" s="183"/>
      <c r="N1621" s="183"/>
    </row>
    <row r="1622" spans="4:14">
      <c r="D1622" s="183"/>
      <c r="E1622" s="183"/>
      <c r="F1622" s="183"/>
      <c r="G1622" s="183"/>
      <c r="H1622" s="183"/>
      <c r="I1622" s="183"/>
      <c r="J1622" s="183"/>
      <c r="K1622" s="183"/>
      <c r="L1622" s="183"/>
      <c r="M1622" s="183"/>
      <c r="N1622" s="183"/>
    </row>
    <row r="1623" spans="4:14">
      <c r="D1623" s="183"/>
      <c r="E1623" s="183"/>
      <c r="F1623" s="183"/>
      <c r="G1623" s="183"/>
      <c r="H1623" s="183"/>
      <c r="I1623" s="183"/>
      <c r="J1623" s="183"/>
      <c r="K1623" s="183"/>
      <c r="L1623" s="183"/>
      <c r="M1623" s="183"/>
      <c r="N1623" s="183"/>
    </row>
    <row r="1624" spans="4:14">
      <c r="D1624" s="183"/>
      <c r="E1624" s="183"/>
      <c r="F1624" s="183"/>
      <c r="G1624" s="183"/>
      <c r="H1624" s="183"/>
      <c r="I1624" s="183"/>
      <c r="J1624" s="183"/>
      <c r="K1624" s="183"/>
      <c r="L1624" s="183"/>
      <c r="M1624" s="183"/>
      <c r="N1624" s="183"/>
    </row>
    <row r="1625" spans="4:14">
      <c r="D1625" s="183"/>
      <c r="E1625" s="183"/>
      <c r="F1625" s="183"/>
      <c r="G1625" s="183"/>
      <c r="H1625" s="183"/>
      <c r="I1625" s="183"/>
      <c r="J1625" s="183"/>
      <c r="K1625" s="183"/>
      <c r="L1625" s="183"/>
      <c r="M1625" s="183"/>
      <c r="N1625" s="183"/>
    </row>
    <row r="1626" spans="4:14">
      <c r="D1626" s="183"/>
      <c r="E1626" s="183"/>
      <c r="F1626" s="183"/>
      <c r="G1626" s="183"/>
      <c r="H1626" s="183"/>
      <c r="I1626" s="183"/>
      <c r="J1626" s="183"/>
      <c r="K1626" s="183"/>
      <c r="L1626" s="183"/>
      <c r="M1626" s="183"/>
      <c r="N1626" s="183"/>
    </row>
    <row r="1627" spans="4:14">
      <c r="D1627" s="183"/>
      <c r="E1627" s="183"/>
      <c r="F1627" s="183"/>
      <c r="G1627" s="183"/>
      <c r="H1627" s="183"/>
      <c r="I1627" s="183"/>
      <c r="J1627" s="183"/>
      <c r="K1627" s="183"/>
      <c r="L1627" s="183"/>
      <c r="M1627" s="183"/>
      <c r="N1627" s="183"/>
    </row>
    <row r="1628" spans="4:14">
      <c r="D1628" s="183"/>
      <c r="E1628" s="183"/>
      <c r="F1628" s="183"/>
      <c r="G1628" s="183"/>
      <c r="H1628" s="183"/>
      <c r="I1628" s="183"/>
      <c r="J1628" s="183"/>
      <c r="K1628" s="183"/>
      <c r="L1628" s="183"/>
      <c r="M1628" s="183"/>
      <c r="N1628" s="183"/>
    </row>
    <row r="1629" spans="4:14">
      <c r="D1629" s="183"/>
      <c r="E1629" s="183"/>
      <c r="F1629" s="183"/>
      <c r="G1629" s="183"/>
      <c r="H1629" s="183"/>
      <c r="I1629" s="183"/>
      <c r="J1629" s="183"/>
      <c r="K1629" s="183"/>
      <c r="L1629" s="183"/>
      <c r="M1629" s="183"/>
      <c r="N1629" s="183"/>
    </row>
    <row r="1630" spans="4:14">
      <c r="D1630" s="183"/>
      <c r="E1630" s="183"/>
      <c r="F1630" s="183"/>
      <c r="G1630" s="183"/>
      <c r="H1630" s="183"/>
      <c r="I1630" s="183"/>
      <c r="J1630" s="183"/>
      <c r="K1630" s="183"/>
      <c r="L1630" s="183"/>
      <c r="M1630" s="183"/>
      <c r="N1630" s="183"/>
    </row>
    <row r="1631" spans="4:14">
      <c r="D1631" s="183"/>
      <c r="E1631" s="183"/>
      <c r="F1631" s="183"/>
      <c r="G1631" s="183"/>
      <c r="H1631" s="183"/>
      <c r="I1631" s="183"/>
      <c r="J1631" s="183"/>
      <c r="K1631" s="183"/>
      <c r="L1631" s="183"/>
      <c r="M1631" s="183"/>
      <c r="N1631" s="183"/>
    </row>
    <row r="1632" spans="4:14">
      <c r="D1632" s="183"/>
      <c r="E1632" s="183"/>
      <c r="F1632" s="183"/>
      <c r="G1632" s="183"/>
      <c r="H1632" s="183"/>
      <c r="I1632" s="183"/>
      <c r="J1632" s="183"/>
      <c r="K1632" s="183"/>
      <c r="L1632" s="183"/>
      <c r="M1632" s="183"/>
      <c r="N1632" s="183"/>
    </row>
    <row r="1633" spans="4:14">
      <c r="D1633" s="183"/>
      <c r="E1633" s="183"/>
      <c r="F1633" s="183"/>
      <c r="G1633" s="183"/>
      <c r="H1633" s="183"/>
      <c r="I1633" s="183"/>
      <c r="J1633" s="183"/>
      <c r="K1633" s="183"/>
      <c r="L1633" s="183"/>
      <c r="M1633" s="183"/>
      <c r="N1633" s="183"/>
    </row>
    <row r="1634" spans="4:14">
      <c r="D1634" s="183"/>
      <c r="E1634" s="183"/>
      <c r="F1634" s="183"/>
      <c r="G1634" s="183"/>
      <c r="H1634" s="183"/>
      <c r="I1634" s="183"/>
      <c r="J1634" s="183"/>
      <c r="K1634" s="183"/>
      <c r="L1634" s="183"/>
      <c r="M1634" s="183"/>
      <c r="N1634" s="183"/>
    </row>
    <row r="1635" spans="4:14">
      <c r="D1635" s="183"/>
      <c r="E1635" s="183"/>
      <c r="F1635" s="183"/>
      <c r="G1635" s="183"/>
      <c r="H1635" s="183"/>
      <c r="I1635" s="183"/>
      <c r="J1635" s="183"/>
      <c r="K1635" s="183"/>
      <c r="L1635" s="183"/>
      <c r="M1635" s="183"/>
      <c r="N1635" s="183"/>
    </row>
    <row r="1636" spans="4:14">
      <c r="D1636" s="183"/>
      <c r="E1636" s="183"/>
      <c r="F1636" s="183"/>
      <c r="G1636" s="183"/>
      <c r="H1636" s="183"/>
      <c r="I1636" s="183"/>
      <c r="J1636" s="183"/>
      <c r="K1636" s="183"/>
      <c r="L1636" s="183"/>
      <c r="M1636" s="183"/>
      <c r="N1636" s="183"/>
    </row>
    <row r="1637" spans="4:14">
      <c r="D1637" s="183"/>
      <c r="E1637" s="183"/>
      <c r="F1637" s="183"/>
      <c r="G1637" s="183"/>
      <c r="H1637" s="183"/>
      <c r="I1637" s="183"/>
      <c r="J1637" s="183"/>
      <c r="K1637" s="183"/>
      <c r="L1637" s="183"/>
      <c r="M1637" s="183"/>
      <c r="N1637" s="183"/>
    </row>
    <row r="1638" spans="4:14">
      <c r="D1638" s="183"/>
      <c r="E1638" s="183"/>
      <c r="F1638" s="183"/>
      <c r="G1638" s="183"/>
      <c r="H1638" s="183"/>
      <c r="I1638" s="183"/>
      <c r="J1638" s="183"/>
      <c r="K1638" s="183"/>
      <c r="L1638" s="183"/>
      <c r="M1638" s="183"/>
      <c r="N1638" s="183"/>
    </row>
    <row r="1639" spans="4:14">
      <c r="D1639" s="183"/>
      <c r="E1639" s="183"/>
      <c r="F1639" s="183"/>
      <c r="G1639" s="183"/>
      <c r="H1639" s="183"/>
      <c r="I1639" s="183"/>
      <c r="J1639" s="183"/>
      <c r="K1639" s="183"/>
      <c r="L1639" s="183"/>
      <c r="M1639" s="183"/>
      <c r="N1639" s="183"/>
    </row>
    <row r="1640" spans="4:14">
      <c r="D1640" s="183"/>
      <c r="E1640" s="183"/>
      <c r="F1640" s="183"/>
      <c r="G1640" s="183"/>
      <c r="H1640" s="183"/>
      <c r="I1640" s="183"/>
      <c r="J1640" s="183"/>
      <c r="K1640" s="183"/>
      <c r="L1640" s="183"/>
      <c r="M1640" s="183"/>
      <c r="N1640" s="183"/>
    </row>
    <row r="1641" spans="4:14">
      <c r="D1641" s="183"/>
      <c r="E1641" s="183"/>
      <c r="F1641" s="183"/>
      <c r="G1641" s="183"/>
      <c r="H1641" s="183"/>
      <c r="I1641" s="183"/>
      <c r="J1641" s="183"/>
      <c r="K1641" s="183"/>
      <c r="L1641" s="183"/>
      <c r="M1641" s="183"/>
      <c r="N1641" s="183"/>
    </row>
    <row r="1642" spans="4:14">
      <c r="D1642" s="183"/>
      <c r="E1642" s="183"/>
      <c r="F1642" s="183"/>
      <c r="G1642" s="183"/>
      <c r="H1642" s="183"/>
      <c r="I1642" s="183"/>
      <c r="J1642" s="183"/>
      <c r="K1642" s="183"/>
      <c r="L1642" s="183"/>
      <c r="M1642" s="183"/>
      <c r="N1642" s="183"/>
    </row>
    <row r="1643" spans="4:14">
      <c r="D1643" s="183"/>
      <c r="E1643" s="183"/>
      <c r="F1643" s="183"/>
      <c r="G1643" s="183"/>
      <c r="H1643" s="183"/>
      <c r="I1643" s="183"/>
      <c r="J1643" s="183"/>
      <c r="K1643" s="183"/>
      <c r="L1643" s="183"/>
      <c r="M1643" s="183"/>
      <c r="N1643" s="183"/>
    </row>
    <row r="1644" spans="4:14">
      <c r="D1644" s="183"/>
      <c r="E1644" s="183"/>
      <c r="F1644" s="183"/>
      <c r="G1644" s="183"/>
      <c r="H1644" s="183"/>
      <c r="I1644" s="183"/>
      <c r="J1644" s="183"/>
      <c r="K1644" s="183"/>
      <c r="L1644" s="183"/>
      <c r="M1644" s="183"/>
      <c r="N1644" s="183"/>
    </row>
    <row r="1645" spans="4:14">
      <c r="D1645" s="183"/>
      <c r="E1645" s="183"/>
      <c r="F1645" s="183"/>
      <c r="G1645" s="183"/>
      <c r="H1645" s="183"/>
      <c r="I1645" s="183"/>
      <c r="J1645" s="183"/>
      <c r="K1645" s="183"/>
      <c r="L1645" s="183"/>
      <c r="M1645" s="183"/>
      <c r="N1645" s="183"/>
    </row>
    <row r="1646" spans="4:14">
      <c r="D1646" s="183"/>
      <c r="E1646" s="183"/>
      <c r="F1646" s="183"/>
      <c r="G1646" s="183"/>
      <c r="H1646" s="183"/>
      <c r="I1646" s="183"/>
      <c r="J1646" s="183"/>
      <c r="K1646" s="183"/>
      <c r="L1646" s="183"/>
      <c r="M1646" s="183"/>
      <c r="N1646" s="183"/>
    </row>
    <row r="1647" spans="4:14">
      <c r="D1647" s="183"/>
      <c r="E1647" s="183"/>
      <c r="F1647" s="183"/>
      <c r="G1647" s="183"/>
      <c r="H1647" s="183"/>
      <c r="I1647" s="183"/>
      <c r="J1647" s="183"/>
      <c r="K1647" s="183"/>
      <c r="L1647" s="183"/>
      <c r="M1647" s="183"/>
      <c r="N1647" s="183"/>
    </row>
    <row r="1648" spans="4:14">
      <c r="D1648" s="183"/>
      <c r="E1648" s="183"/>
      <c r="F1648" s="183"/>
      <c r="G1648" s="183"/>
      <c r="H1648" s="183"/>
      <c r="I1648" s="183"/>
      <c r="J1648" s="183"/>
      <c r="K1648" s="183"/>
      <c r="L1648" s="183"/>
      <c r="M1648" s="183"/>
      <c r="N1648" s="183"/>
    </row>
    <row r="1649" spans="4:14">
      <c r="D1649" s="183"/>
      <c r="E1649" s="183"/>
      <c r="F1649" s="183"/>
      <c r="G1649" s="183"/>
      <c r="H1649" s="183"/>
      <c r="I1649" s="183"/>
      <c r="J1649" s="183"/>
      <c r="K1649" s="183"/>
      <c r="L1649" s="183"/>
      <c r="M1649" s="183"/>
      <c r="N1649" s="183"/>
    </row>
    <row r="1650" spans="4:14">
      <c r="D1650" s="183"/>
      <c r="E1650" s="183"/>
      <c r="F1650" s="183"/>
      <c r="G1650" s="183"/>
      <c r="H1650" s="183"/>
      <c r="I1650" s="183"/>
      <c r="J1650" s="183"/>
      <c r="K1650" s="183"/>
      <c r="L1650" s="183"/>
      <c r="M1650" s="183"/>
      <c r="N1650" s="183"/>
    </row>
    <row r="1651" spans="4:14">
      <c r="D1651" s="183"/>
      <c r="E1651" s="183"/>
      <c r="F1651" s="183"/>
      <c r="G1651" s="183"/>
      <c r="H1651" s="183"/>
      <c r="I1651" s="183"/>
      <c r="J1651" s="183"/>
      <c r="K1651" s="183"/>
      <c r="L1651" s="183"/>
      <c r="M1651" s="183"/>
      <c r="N1651" s="183"/>
    </row>
    <row r="1652" spans="4:14">
      <c r="D1652" s="183"/>
      <c r="E1652" s="183"/>
      <c r="F1652" s="183"/>
      <c r="G1652" s="183"/>
      <c r="H1652" s="183"/>
      <c r="I1652" s="183"/>
      <c r="J1652" s="183"/>
      <c r="K1652" s="183"/>
      <c r="L1652" s="183"/>
      <c r="M1652" s="183"/>
      <c r="N1652" s="183"/>
    </row>
    <row r="1653" spans="4:14">
      <c r="D1653" s="183"/>
      <c r="E1653" s="183"/>
      <c r="F1653" s="183"/>
      <c r="G1653" s="183"/>
      <c r="H1653" s="183"/>
      <c r="I1653" s="183"/>
      <c r="J1653" s="183"/>
      <c r="K1653" s="183"/>
      <c r="L1653" s="183"/>
      <c r="M1653" s="183"/>
      <c r="N1653" s="183"/>
    </row>
    <row r="1654" spans="4:14">
      <c r="D1654" s="183"/>
      <c r="E1654" s="183"/>
      <c r="F1654" s="183"/>
      <c r="G1654" s="183"/>
      <c r="H1654" s="183"/>
      <c r="I1654" s="183"/>
      <c r="J1654" s="183"/>
      <c r="K1654" s="183"/>
      <c r="L1654" s="183"/>
      <c r="M1654" s="183"/>
      <c r="N1654" s="183"/>
    </row>
    <row r="1655" spans="4:14">
      <c r="D1655" s="183"/>
      <c r="E1655" s="183"/>
      <c r="F1655" s="183"/>
      <c r="G1655" s="183"/>
      <c r="H1655" s="183"/>
      <c r="I1655" s="183"/>
      <c r="J1655" s="183"/>
      <c r="K1655" s="183"/>
      <c r="L1655" s="183"/>
      <c r="M1655" s="183"/>
      <c r="N1655" s="183"/>
    </row>
    <row r="1656" spans="4:14">
      <c r="D1656" s="183"/>
      <c r="E1656" s="183"/>
      <c r="F1656" s="183"/>
      <c r="G1656" s="183"/>
      <c r="H1656" s="183"/>
      <c r="I1656" s="183"/>
      <c r="J1656" s="183"/>
      <c r="K1656" s="183"/>
      <c r="L1656" s="183"/>
      <c r="M1656" s="183"/>
      <c r="N1656" s="183"/>
    </row>
    <row r="1657" spans="4:14">
      <c r="D1657" s="183"/>
      <c r="E1657" s="183"/>
      <c r="F1657" s="183"/>
      <c r="G1657" s="183"/>
      <c r="H1657" s="183"/>
      <c r="I1657" s="183"/>
      <c r="J1657" s="183"/>
      <c r="K1657" s="183"/>
      <c r="L1657" s="183"/>
      <c r="M1657" s="183"/>
      <c r="N1657" s="183"/>
    </row>
    <row r="1658" spans="4:14">
      <c r="D1658" s="183"/>
      <c r="E1658" s="183"/>
      <c r="F1658" s="183"/>
      <c r="G1658" s="183"/>
      <c r="H1658" s="183"/>
      <c r="I1658" s="183"/>
      <c r="J1658" s="183"/>
      <c r="K1658" s="183"/>
      <c r="L1658" s="183"/>
      <c r="M1658" s="183"/>
      <c r="N1658" s="183"/>
    </row>
    <row r="1659" spans="4:14">
      <c r="D1659" s="183"/>
      <c r="E1659" s="183"/>
      <c r="F1659" s="183"/>
      <c r="G1659" s="183"/>
      <c r="H1659" s="183"/>
      <c r="I1659" s="183"/>
      <c r="J1659" s="183"/>
      <c r="K1659" s="183"/>
      <c r="L1659" s="183"/>
      <c r="M1659" s="183"/>
      <c r="N1659" s="183"/>
    </row>
    <row r="1660" spans="4:14">
      <c r="D1660" s="183"/>
      <c r="E1660" s="183"/>
      <c r="F1660" s="183"/>
      <c r="G1660" s="183"/>
      <c r="H1660" s="183"/>
      <c r="I1660" s="183"/>
      <c r="J1660" s="183"/>
      <c r="K1660" s="183"/>
      <c r="L1660" s="183"/>
      <c r="M1660" s="183"/>
      <c r="N1660" s="183"/>
    </row>
    <row r="1661" spans="4:14">
      <c r="D1661" s="183"/>
      <c r="E1661" s="183"/>
      <c r="F1661" s="183"/>
      <c r="G1661" s="183"/>
      <c r="H1661" s="183"/>
      <c r="I1661" s="183"/>
      <c r="J1661" s="183"/>
      <c r="K1661" s="183"/>
      <c r="L1661" s="183"/>
      <c r="M1661" s="183"/>
      <c r="N1661" s="183"/>
    </row>
    <row r="1662" spans="4:14">
      <c r="D1662" s="183"/>
      <c r="E1662" s="183"/>
      <c r="F1662" s="183"/>
      <c r="G1662" s="183"/>
      <c r="H1662" s="183"/>
      <c r="I1662" s="183"/>
      <c r="J1662" s="183"/>
      <c r="K1662" s="183"/>
      <c r="L1662" s="183"/>
      <c r="M1662" s="183"/>
      <c r="N1662" s="183"/>
    </row>
    <row r="1663" spans="4:14">
      <c r="D1663" s="183"/>
      <c r="E1663" s="183"/>
      <c r="F1663" s="183"/>
      <c r="G1663" s="183"/>
      <c r="H1663" s="183"/>
      <c r="I1663" s="183"/>
      <c r="J1663" s="183"/>
      <c r="K1663" s="183"/>
      <c r="L1663" s="183"/>
      <c r="M1663" s="183"/>
      <c r="N1663" s="183"/>
    </row>
    <row r="1664" spans="4:14">
      <c r="D1664" s="183"/>
      <c r="E1664" s="183"/>
      <c r="F1664" s="183"/>
      <c r="G1664" s="183"/>
      <c r="H1664" s="183"/>
      <c r="I1664" s="183"/>
      <c r="J1664" s="183"/>
      <c r="K1664" s="183"/>
      <c r="L1664" s="183"/>
      <c r="M1664" s="183"/>
      <c r="N1664" s="183"/>
    </row>
    <row r="1665" spans="4:14">
      <c r="D1665" s="183"/>
      <c r="E1665" s="183"/>
      <c r="F1665" s="183"/>
      <c r="G1665" s="183"/>
      <c r="H1665" s="183"/>
      <c r="I1665" s="183"/>
      <c r="J1665" s="183"/>
      <c r="K1665" s="183"/>
      <c r="L1665" s="183"/>
      <c r="M1665" s="183"/>
      <c r="N1665" s="183"/>
    </row>
    <row r="1666" spans="4:14">
      <c r="D1666" s="183"/>
      <c r="E1666" s="183"/>
      <c r="F1666" s="183"/>
      <c r="G1666" s="183"/>
      <c r="H1666" s="183"/>
      <c r="I1666" s="183"/>
      <c r="J1666" s="183"/>
      <c r="K1666" s="183"/>
      <c r="L1666" s="183"/>
      <c r="M1666" s="183"/>
      <c r="N1666" s="183"/>
    </row>
    <row r="1667" spans="4:14">
      <c r="D1667" s="183"/>
      <c r="E1667" s="183"/>
      <c r="F1667" s="183"/>
      <c r="G1667" s="183"/>
      <c r="H1667" s="183"/>
      <c r="I1667" s="183"/>
      <c r="J1667" s="183"/>
      <c r="K1667" s="183"/>
      <c r="L1667" s="183"/>
      <c r="M1667" s="183"/>
      <c r="N1667" s="183"/>
    </row>
    <row r="1668" spans="4:14">
      <c r="D1668" s="183"/>
      <c r="E1668" s="183"/>
      <c r="F1668" s="183"/>
      <c r="G1668" s="183"/>
      <c r="H1668" s="183"/>
      <c r="I1668" s="183"/>
      <c r="J1668" s="183"/>
      <c r="K1668" s="183"/>
      <c r="L1668" s="183"/>
      <c r="M1668" s="183"/>
      <c r="N1668" s="183"/>
    </row>
    <row r="1669" spans="4:14">
      <c r="D1669" s="183"/>
      <c r="E1669" s="183"/>
      <c r="F1669" s="183"/>
      <c r="G1669" s="183"/>
      <c r="H1669" s="183"/>
      <c r="I1669" s="183"/>
      <c r="J1669" s="183"/>
      <c r="K1669" s="183"/>
      <c r="L1669" s="183"/>
      <c r="M1669" s="183"/>
      <c r="N1669" s="183"/>
    </row>
    <row r="1670" spans="4:14">
      <c r="D1670" s="183"/>
      <c r="E1670" s="183"/>
      <c r="F1670" s="183"/>
      <c r="G1670" s="183"/>
      <c r="H1670" s="183"/>
      <c r="I1670" s="183"/>
      <c r="J1670" s="183"/>
      <c r="K1670" s="183"/>
      <c r="L1670" s="183"/>
      <c r="M1670" s="183"/>
      <c r="N1670" s="183"/>
    </row>
    <row r="1671" spans="4:14">
      <c r="D1671" s="183"/>
      <c r="E1671" s="183"/>
      <c r="F1671" s="183"/>
      <c r="G1671" s="183"/>
      <c r="H1671" s="183"/>
      <c r="I1671" s="183"/>
      <c r="J1671" s="183"/>
      <c r="K1671" s="183"/>
      <c r="L1671" s="183"/>
      <c r="M1671" s="183"/>
      <c r="N1671" s="183"/>
    </row>
    <row r="1672" spans="4:14">
      <c r="D1672" s="183"/>
      <c r="E1672" s="183"/>
      <c r="F1672" s="183"/>
      <c r="G1672" s="183"/>
      <c r="H1672" s="183"/>
      <c r="I1672" s="183"/>
      <c r="J1672" s="183"/>
      <c r="K1672" s="183"/>
      <c r="L1672" s="183"/>
      <c r="M1672" s="183"/>
      <c r="N1672" s="183"/>
    </row>
    <row r="1673" spans="4:14">
      <c r="D1673" s="183"/>
      <c r="E1673" s="183"/>
      <c r="F1673" s="183"/>
      <c r="G1673" s="183"/>
      <c r="H1673" s="183"/>
      <c r="I1673" s="183"/>
      <c r="J1673" s="183"/>
      <c r="K1673" s="183"/>
      <c r="L1673" s="183"/>
      <c r="M1673" s="183"/>
      <c r="N1673" s="183"/>
    </row>
    <row r="1674" spans="4:14">
      <c r="D1674" s="183"/>
      <c r="E1674" s="183"/>
      <c r="F1674" s="183"/>
      <c r="G1674" s="183"/>
      <c r="H1674" s="183"/>
      <c r="I1674" s="183"/>
      <c r="J1674" s="183"/>
      <c r="K1674" s="183"/>
      <c r="L1674" s="183"/>
      <c r="M1674" s="183"/>
      <c r="N1674" s="183"/>
    </row>
    <row r="1675" spans="4:14">
      <c r="D1675" s="183"/>
      <c r="E1675" s="183"/>
      <c r="F1675" s="183"/>
      <c r="G1675" s="183"/>
      <c r="H1675" s="183"/>
      <c r="I1675" s="183"/>
      <c r="J1675" s="183"/>
      <c r="K1675" s="183"/>
      <c r="L1675" s="183"/>
      <c r="M1675" s="183"/>
      <c r="N1675" s="183"/>
    </row>
    <row r="1676" spans="4:14">
      <c r="D1676" s="183"/>
      <c r="E1676" s="183"/>
      <c r="F1676" s="183"/>
      <c r="G1676" s="183"/>
      <c r="H1676" s="183"/>
      <c r="I1676" s="183"/>
      <c r="J1676" s="183"/>
      <c r="K1676" s="183"/>
      <c r="L1676" s="183"/>
      <c r="M1676" s="183"/>
      <c r="N1676" s="183"/>
    </row>
    <row r="1677" spans="4:14">
      <c r="D1677" s="183"/>
      <c r="E1677" s="183"/>
      <c r="F1677" s="183"/>
      <c r="G1677" s="183"/>
      <c r="H1677" s="183"/>
      <c r="I1677" s="183"/>
      <c r="J1677" s="183"/>
      <c r="K1677" s="183"/>
      <c r="L1677" s="183"/>
      <c r="M1677" s="183"/>
      <c r="N1677" s="183"/>
    </row>
    <row r="1678" spans="4:14">
      <c r="D1678" s="183"/>
      <c r="E1678" s="183"/>
      <c r="F1678" s="183"/>
      <c r="G1678" s="183"/>
      <c r="H1678" s="183"/>
      <c r="I1678" s="183"/>
      <c r="J1678" s="183"/>
      <c r="K1678" s="183"/>
      <c r="L1678" s="183"/>
      <c r="M1678" s="183"/>
      <c r="N1678" s="183"/>
    </row>
    <row r="1679" spans="4:14">
      <c r="D1679" s="183"/>
      <c r="E1679" s="183"/>
      <c r="F1679" s="183"/>
      <c r="G1679" s="183"/>
      <c r="H1679" s="183"/>
      <c r="I1679" s="183"/>
      <c r="J1679" s="183"/>
      <c r="K1679" s="183"/>
      <c r="L1679" s="183"/>
      <c r="M1679" s="183"/>
      <c r="N1679" s="183"/>
    </row>
    <row r="1680" spans="4:14">
      <c r="D1680" s="183"/>
      <c r="E1680" s="183"/>
      <c r="F1680" s="183"/>
      <c r="G1680" s="183"/>
      <c r="H1680" s="183"/>
      <c r="I1680" s="183"/>
      <c r="J1680" s="183"/>
      <c r="K1680" s="183"/>
      <c r="L1680" s="183"/>
      <c r="M1680" s="183"/>
      <c r="N1680" s="183"/>
    </row>
    <row r="1681" spans="4:14">
      <c r="D1681" s="183"/>
      <c r="E1681" s="183"/>
      <c r="F1681" s="183"/>
      <c r="G1681" s="183"/>
      <c r="H1681" s="183"/>
      <c r="I1681" s="183"/>
      <c r="J1681" s="183"/>
      <c r="K1681" s="183"/>
      <c r="L1681" s="183"/>
      <c r="M1681" s="183"/>
      <c r="N1681" s="183"/>
    </row>
    <row r="1682" spans="4:14">
      <c r="D1682" s="183"/>
      <c r="E1682" s="183"/>
      <c r="F1682" s="183"/>
      <c r="G1682" s="183"/>
      <c r="H1682" s="183"/>
      <c r="I1682" s="183"/>
      <c r="J1682" s="183"/>
      <c r="K1682" s="183"/>
      <c r="L1682" s="183"/>
      <c r="M1682" s="183"/>
      <c r="N1682" s="183"/>
    </row>
    <row r="1683" spans="4:14">
      <c r="D1683" s="183"/>
      <c r="E1683" s="183"/>
      <c r="F1683" s="183"/>
      <c r="G1683" s="183"/>
      <c r="H1683" s="183"/>
      <c r="I1683" s="183"/>
      <c r="J1683" s="183"/>
      <c r="K1683" s="183"/>
      <c r="L1683" s="183"/>
      <c r="M1683" s="183"/>
      <c r="N1683" s="183"/>
    </row>
    <row r="1684" spans="4:14">
      <c r="D1684" s="183"/>
      <c r="E1684" s="183"/>
      <c r="F1684" s="183"/>
      <c r="G1684" s="183"/>
      <c r="H1684" s="183"/>
      <c r="I1684" s="183"/>
      <c r="J1684" s="183"/>
      <c r="K1684" s="183"/>
      <c r="L1684" s="183"/>
      <c r="M1684" s="183"/>
      <c r="N1684" s="183"/>
    </row>
    <row r="1685" spans="4:14">
      <c r="D1685" s="183"/>
      <c r="E1685" s="183"/>
      <c r="F1685" s="183"/>
      <c r="G1685" s="183"/>
      <c r="H1685" s="183"/>
      <c r="I1685" s="183"/>
      <c r="J1685" s="183"/>
      <c r="K1685" s="183"/>
      <c r="L1685" s="183"/>
      <c r="M1685" s="183"/>
      <c r="N1685" s="183"/>
    </row>
    <row r="1686" spans="4:14">
      <c r="D1686" s="183"/>
      <c r="E1686" s="183"/>
      <c r="F1686" s="183"/>
      <c r="G1686" s="183"/>
      <c r="H1686" s="183"/>
      <c r="I1686" s="183"/>
      <c r="J1686" s="183"/>
      <c r="K1686" s="183"/>
      <c r="L1686" s="183"/>
      <c r="M1686" s="183"/>
      <c r="N1686" s="183"/>
    </row>
    <row r="1687" spans="4:14">
      <c r="D1687" s="183"/>
      <c r="E1687" s="183"/>
      <c r="F1687" s="183"/>
      <c r="G1687" s="183"/>
      <c r="H1687" s="183"/>
      <c r="I1687" s="183"/>
      <c r="J1687" s="183"/>
      <c r="K1687" s="183"/>
      <c r="L1687" s="183"/>
      <c r="M1687" s="183"/>
      <c r="N1687" s="183"/>
    </row>
    <row r="1688" spans="4:14">
      <c r="D1688" s="183"/>
      <c r="E1688" s="183"/>
      <c r="F1688" s="183"/>
      <c r="G1688" s="183"/>
      <c r="H1688" s="183"/>
      <c r="I1688" s="183"/>
      <c r="J1688" s="183"/>
      <c r="K1688" s="183"/>
      <c r="L1688" s="183"/>
      <c r="M1688" s="183"/>
      <c r="N1688" s="183"/>
    </row>
    <row r="1689" spans="4:14">
      <c r="D1689" s="183"/>
      <c r="E1689" s="183"/>
      <c r="F1689" s="183"/>
      <c r="G1689" s="183"/>
      <c r="H1689" s="183"/>
      <c r="I1689" s="183"/>
      <c r="J1689" s="183"/>
      <c r="K1689" s="183"/>
      <c r="L1689" s="183"/>
      <c r="M1689" s="183"/>
      <c r="N1689" s="183"/>
    </row>
    <row r="1690" spans="4:14">
      <c r="D1690" s="183"/>
      <c r="E1690" s="183"/>
      <c r="F1690" s="183"/>
      <c r="G1690" s="183"/>
      <c r="H1690" s="183"/>
      <c r="I1690" s="183"/>
      <c r="J1690" s="183"/>
      <c r="K1690" s="183"/>
      <c r="L1690" s="183"/>
      <c r="M1690" s="183"/>
      <c r="N1690" s="183"/>
    </row>
    <row r="1691" spans="4:14">
      <c r="D1691" s="183"/>
      <c r="E1691" s="183"/>
      <c r="F1691" s="183"/>
      <c r="G1691" s="183"/>
      <c r="H1691" s="183"/>
      <c r="I1691" s="183"/>
      <c r="J1691" s="183"/>
      <c r="K1691" s="183"/>
      <c r="L1691" s="183"/>
      <c r="M1691" s="183"/>
      <c r="N1691" s="183"/>
    </row>
    <row r="1692" spans="4:14">
      <c r="D1692" s="183"/>
      <c r="E1692" s="183"/>
      <c r="F1692" s="183"/>
      <c r="G1692" s="183"/>
      <c r="H1692" s="183"/>
      <c r="I1692" s="183"/>
      <c r="J1692" s="183"/>
      <c r="K1692" s="183"/>
      <c r="L1692" s="183"/>
      <c r="M1692" s="183"/>
      <c r="N1692" s="183"/>
    </row>
    <row r="1693" spans="4:14">
      <c r="D1693" s="183"/>
      <c r="E1693" s="183"/>
      <c r="F1693" s="183"/>
      <c r="G1693" s="183"/>
      <c r="H1693" s="183"/>
      <c r="I1693" s="183"/>
      <c r="J1693" s="183"/>
      <c r="K1693" s="183"/>
      <c r="L1693" s="183"/>
      <c r="M1693" s="183"/>
      <c r="N1693" s="183"/>
    </row>
    <row r="1694" spans="4:14">
      <c r="D1694" s="183"/>
      <c r="E1694" s="183"/>
      <c r="F1694" s="183"/>
      <c r="G1694" s="183"/>
      <c r="H1694" s="183"/>
      <c r="I1694" s="183"/>
      <c r="J1694" s="183"/>
      <c r="K1694" s="183"/>
      <c r="L1694" s="183"/>
      <c r="M1694" s="183"/>
      <c r="N1694" s="183"/>
    </row>
    <row r="1695" spans="4:14">
      <c r="D1695" s="183"/>
      <c r="E1695" s="183"/>
      <c r="F1695" s="183"/>
      <c r="G1695" s="183"/>
      <c r="H1695" s="183"/>
      <c r="I1695" s="183"/>
      <c r="J1695" s="183"/>
      <c r="K1695" s="183"/>
      <c r="L1695" s="183"/>
      <c r="M1695" s="183"/>
      <c r="N1695" s="183"/>
    </row>
    <row r="1696" spans="4:14">
      <c r="D1696" s="183"/>
      <c r="E1696" s="183"/>
      <c r="F1696" s="183"/>
      <c r="G1696" s="183"/>
      <c r="H1696" s="183"/>
      <c r="I1696" s="183"/>
      <c r="J1696" s="183"/>
      <c r="K1696" s="183"/>
      <c r="L1696" s="183"/>
      <c r="M1696" s="183"/>
      <c r="N1696" s="183"/>
    </row>
    <row r="1697" spans="4:14">
      <c r="D1697" s="183"/>
      <c r="E1697" s="183"/>
      <c r="F1697" s="183"/>
      <c r="G1697" s="183"/>
      <c r="H1697" s="183"/>
      <c r="I1697" s="183"/>
      <c r="J1697" s="183"/>
      <c r="K1697" s="183"/>
      <c r="L1697" s="183"/>
      <c r="M1697" s="183"/>
      <c r="N1697" s="183"/>
    </row>
    <row r="1698" spans="4:14">
      <c r="D1698" s="183"/>
      <c r="E1698" s="183"/>
      <c r="F1698" s="183"/>
      <c r="G1698" s="183"/>
      <c r="H1698" s="183"/>
      <c r="I1698" s="183"/>
      <c r="J1698" s="183"/>
      <c r="K1698" s="183"/>
      <c r="L1698" s="183"/>
      <c r="M1698" s="183"/>
      <c r="N1698" s="183"/>
    </row>
    <row r="1699" spans="4:14">
      <c r="D1699" s="183"/>
      <c r="E1699" s="183"/>
      <c r="F1699" s="183"/>
      <c r="G1699" s="183"/>
      <c r="H1699" s="183"/>
      <c r="I1699" s="183"/>
      <c r="J1699" s="183"/>
      <c r="K1699" s="183"/>
      <c r="L1699" s="183"/>
      <c r="M1699" s="183"/>
      <c r="N1699" s="183"/>
    </row>
    <row r="1700" spans="4:14">
      <c r="D1700" s="183"/>
      <c r="E1700" s="183"/>
      <c r="F1700" s="183"/>
      <c r="G1700" s="183"/>
      <c r="H1700" s="183"/>
      <c r="I1700" s="183"/>
      <c r="J1700" s="183"/>
      <c r="K1700" s="183"/>
      <c r="L1700" s="183"/>
      <c r="M1700" s="183"/>
      <c r="N1700" s="183"/>
    </row>
    <row r="1701" spans="4:14">
      <c r="D1701" s="183"/>
      <c r="E1701" s="183"/>
      <c r="F1701" s="183"/>
      <c r="G1701" s="183"/>
      <c r="H1701" s="183"/>
      <c r="I1701" s="183"/>
      <c r="J1701" s="183"/>
      <c r="K1701" s="183"/>
      <c r="L1701" s="183"/>
      <c r="M1701" s="183"/>
      <c r="N1701" s="183"/>
    </row>
    <row r="1702" spans="4:14">
      <c r="D1702" s="183"/>
      <c r="E1702" s="183"/>
      <c r="F1702" s="183"/>
      <c r="G1702" s="183"/>
      <c r="H1702" s="183"/>
      <c r="I1702" s="183"/>
      <c r="J1702" s="183"/>
      <c r="K1702" s="183"/>
      <c r="L1702" s="183"/>
      <c r="M1702" s="183"/>
      <c r="N1702" s="183"/>
    </row>
    <row r="1703" spans="4:14">
      <c r="D1703" s="183"/>
      <c r="E1703" s="183"/>
      <c r="F1703" s="183"/>
      <c r="G1703" s="183"/>
      <c r="H1703" s="183"/>
      <c r="I1703" s="183"/>
      <c r="J1703" s="183"/>
      <c r="K1703" s="183"/>
      <c r="L1703" s="183"/>
      <c r="M1703" s="183"/>
      <c r="N1703" s="183"/>
    </row>
    <row r="1704" spans="4:14">
      <c r="D1704" s="183"/>
      <c r="E1704" s="183"/>
      <c r="F1704" s="183"/>
      <c r="G1704" s="183"/>
      <c r="H1704" s="183"/>
      <c r="I1704" s="183"/>
      <c r="J1704" s="183"/>
      <c r="K1704" s="183"/>
      <c r="L1704" s="183"/>
      <c r="M1704" s="183"/>
      <c r="N1704" s="183"/>
    </row>
    <row r="1705" spans="4:14">
      <c r="D1705" s="183"/>
      <c r="E1705" s="183"/>
      <c r="F1705" s="183"/>
      <c r="G1705" s="183"/>
      <c r="H1705" s="183"/>
      <c r="I1705" s="183"/>
      <c r="J1705" s="183"/>
      <c r="K1705" s="183"/>
      <c r="L1705" s="183"/>
      <c r="M1705" s="183"/>
      <c r="N1705" s="183"/>
    </row>
    <row r="1706" spans="4:14">
      <c r="D1706" s="183"/>
      <c r="E1706" s="183"/>
      <c r="F1706" s="183"/>
      <c r="G1706" s="183"/>
      <c r="H1706" s="183"/>
      <c r="I1706" s="183"/>
      <c r="J1706" s="183"/>
      <c r="K1706" s="183"/>
      <c r="L1706" s="183"/>
      <c r="M1706" s="183"/>
      <c r="N1706" s="183"/>
    </row>
    <row r="1707" spans="4:14">
      <c r="D1707" s="183"/>
      <c r="E1707" s="183"/>
      <c r="F1707" s="183"/>
      <c r="G1707" s="183"/>
      <c r="H1707" s="183"/>
      <c r="I1707" s="183"/>
      <c r="J1707" s="183"/>
      <c r="K1707" s="183"/>
      <c r="L1707" s="183"/>
      <c r="M1707" s="183"/>
      <c r="N1707" s="183"/>
    </row>
    <row r="1708" spans="4:14">
      <c r="D1708" s="183"/>
      <c r="E1708" s="183"/>
      <c r="F1708" s="183"/>
      <c r="G1708" s="183"/>
      <c r="H1708" s="183"/>
      <c r="I1708" s="183"/>
      <c r="J1708" s="183"/>
      <c r="K1708" s="183"/>
      <c r="L1708" s="183"/>
      <c r="M1708" s="183"/>
      <c r="N1708" s="183"/>
    </row>
    <row r="1709" spans="4:14">
      <c r="D1709" s="183"/>
      <c r="E1709" s="183"/>
      <c r="F1709" s="183"/>
      <c r="G1709" s="183"/>
      <c r="H1709" s="183"/>
      <c r="I1709" s="183"/>
      <c r="J1709" s="183"/>
      <c r="K1709" s="183"/>
      <c r="L1709" s="183"/>
      <c r="M1709" s="183"/>
      <c r="N1709" s="183"/>
    </row>
    <row r="1710" spans="4:14">
      <c r="D1710" s="183"/>
      <c r="E1710" s="183"/>
      <c r="F1710" s="183"/>
      <c r="G1710" s="183"/>
      <c r="H1710" s="183"/>
      <c r="I1710" s="183"/>
      <c r="J1710" s="183"/>
      <c r="K1710" s="183"/>
      <c r="L1710" s="183"/>
      <c r="M1710" s="183"/>
      <c r="N1710" s="183"/>
    </row>
    <row r="1711" spans="4:14">
      <c r="D1711" s="183"/>
      <c r="E1711" s="183"/>
      <c r="F1711" s="183"/>
      <c r="G1711" s="183"/>
      <c r="H1711" s="183"/>
      <c r="I1711" s="183"/>
      <c r="J1711" s="183"/>
      <c r="K1711" s="183"/>
      <c r="L1711" s="183"/>
      <c r="M1711" s="183"/>
      <c r="N1711" s="183"/>
    </row>
    <row r="1712" spans="4:14">
      <c r="D1712" s="183"/>
      <c r="E1712" s="183"/>
      <c r="F1712" s="183"/>
      <c r="G1712" s="183"/>
      <c r="H1712" s="183"/>
      <c r="I1712" s="183"/>
      <c r="J1712" s="183"/>
      <c r="K1712" s="183"/>
      <c r="L1712" s="183"/>
      <c r="M1712" s="183"/>
      <c r="N1712" s="183"/>
    </row>
    <row r="1713" spans="4:14">
      <c r="D1713" s="183"/>
      <c r="E1713" s="183"/>
      <c r="F1713" s="183"/>
      <c r="G1713" s="183"/>
      <c r="H1713" s="183"/>
      <c r="I1713" s="183"/>
      <c r="J1713" s="183"/>
      <c r="K1713" s="183"/>
      <c r="L1713" s="183"/>
      <c r="M1713" s="183"/>
      <c r="N1713" s="183"/>
    </row>
    <row r="1714" spans="4:14">
      <c r="D1714" s="183"/>
      <c r="E1714" s="183"/>
      <c r="F1714" s="183"/>
      <c r="G1714" s="183"/>
      <c r="H1714" s="183"/>
      <c r="I1714" s="183"/>
      <c r="J1714" s="183"/>
      <c r="K1714" s="183"/>
      <c r="L1714" s="183"/>
      <c r="M1714" s="183"/>
      <c r="N1714" s="183"/>
    </row>
    <row r="1715" spans="4:14">
      <c r="D1715" s="183"/>
      <c r="E1715" s="183"/>
      <c r="F1715" s="183"/>
      <c r="G1715" s="183"/>
      <c r="H1715" s="183"/>
      <c r="I1715" s="183"/>
      <c r="J1715" s="183"/>
      <c r="K1715" s="183"/>
      <c r="L1715" s="183"/>
      <c r="M1715" s="183"/>
      <c r="N1715" s="183"/>
    </row>
    <row r="1716" spans="4:14">
      <c r="D1716" s="183"/>
      <c r="E1716" s="183"/>
      <c r="F1716" s="183"/>
      <c r="G1716" s="183"/>
      <c r="H1716" s="183"/>
      <c r="I1716" s="183"/>
      <c r="J1716" s="183"/>
      <c r="K1716" s="183"/>
      <c r="L1716" s="183"/>
      <c r="M1716" s="183"/>
      <c r="N1716" s="183"/>
    </row>
    <row r="1717" spans="4:14">
      <c r="D1717" s="183"/>
      <c r="E1717" s="183"/>
      <c r="F1717" s="183"/>
      <c r="G1717" s="183"/>
      <c r="H1717" s="183"/>
      <c r="I1717" s="183"/>
      <c r="J1717" s="183"/>
      <c r="K1717" s="183"/>
      <c r="L1717" s="183"/>
      <c r="M1717" s="183"/>
      <c r="N1717" s="183"/>
    </row>
    <row r="1718" spans="4:14">
      <c r="D1718" s="183"/>
      <c r="E1718" s="183"/>
      <c r="F1718" s="183"/>
      <c r="G1718" s="183"/>
      <c r="H1718" s="183"/>
      <c r="I1718" s="183"/>
      <c r="J1718" s="183"/>
      <c r="K1718" s="183"/>
      <c r="L1718" s="183"/>
      <c r="M1718" s="183"/>
      <c r="N1718" s="183"/>
    </row>
    <row r="1719" spans="4:14">
      <c r="D1719" s="183"/>
      <c r="E1719" s="183"/>
      <c r="F1719" s="183"/>
      <c r="G1719" s="183"/>
      <c r="H1719" s="183"/>
      <c r="I1719" s="183"/>
      <c r="J1719" s="183"/>
      <c r="K1719" s="183"/>
      <c r="L1719" s="183"/>
      <c r="M1719" s="183"/>
      <c r="N1719" s="183"/>
    </row>
    <row r="1720" spans="4:14">
      <c r="D1720" s="183"/>
      <c r="E1720" s="183"/>
      <c r="F1720" s="183"/>
      <c r="G1720" s="183"/>
      <c r="H1720" s="183"/>
      <c r="I1720" s="183"/>
      <c r="J1720" s="183"/>
      <c r="K1720" s="183"/>
      <c r="L1720" s="183"/>
      <c r="M1720" s="183"/>
      <c r="N1720" s="183"/>
    </row>
    <row r="1721" spans="4:14">
      <c r="D1721" s="183"/>
      <c r="E1721" s="183"/>
      <c r="F1721" s="183"/>
      <c r="G1721" s="183"/>
      <c r="H1721" s="183"/>
      <c r="I1721" s="183"/>
      <c r="J1721" s="183"/>
      <c r="K1721" s="183"/>
      <c r="L1721" s="183"/>
      <c r="M1721" s="183"/>
      <c r="N1721" s="183"/>
    </row>
    <row r="1722" spans="4:14">
      <c r="D1722" s="183"/>
      <c r="E1722" s="183"/>
      <c r="F1722" s="183"/>
      <c r="G1722" s="183"/>
      <c r="H1722" s="183"/>
      <c r="I1722" s="183"/>
      <c r="J1722" s="183"/>
      <c r="K1722" s="183"/>
      <c r="L1722" s="183"/>
      <c r="M1722" s="183"/>
      <c r="N1722" s="183"/>
    </row>
    <row r="1723" spans="4:14">
      <c r="D1723" s="183"/>
      <c r="E1723" s="183"/>
      <c r="F1723" s="183"/>
      <c r="G1723" s="183"/>
      <c r="H1723" s="183"/>
      <c r="I1723" s="183"/>
      <c r="J1723" s="183"/>
      <c r="K1723" s="183"/>
      <c r="L1723" s="183"/>
      <c r="M1723" s="183"/>
      <c r="N1723" s="183"/>
    </row>
    <row r="1724" spans="4:14">
      <c r="D1724" s="183"/>
      <c r="E1724" s="183"/>
      <c r="F1724" s="183"/>
      <c r="G1724" s="183"/>
      <c r="H1724" s="183"/>
      <c r="I1724" s="183"/>
      <c r="J1724" s="183"/>
      <c r="K1724" s="183"/>
      <c r="L1724" s="183"/>
      <c r="M1724" s="183"/>
      <c r="N1724" s="183"/>
    </row>
    <row r="1725" spans="4:14">
      <c r="D1725" s="183"/>
      <c r="E1725" s="183"/>
      <c r="F1725" s="183"/>
      <c r="G1725" s="183"/>
      <c r="H1725" s="183"/>
      <c r="I1725" s="183"/>
      <c r="J1725" s="183"/>
      <c r="K1725" s="183"/>
      <c r="L1725" s="183"/>
      <c r="M1725" s="183"/>
      <c r="N1725" s="183"/>
    </row>
    <row r="1726" spans="4:14">
      <c r="D1726" s="183"/>
      <c r="E1726" s="183"/>
      <c r="F1726" s="183"/>
      <c r="G1726" s="183"/>
      <c r="H1726" s="183"/>
      <c r="I1726" s="183"/>
      <c r="J1726" s="183"/>
      <c r="K1726" s="183"/>
      <c r="L1726" s="183"/>
      <c r="M1726" s="183"/>
      <c r="N1726" s="183"/>
    </row>
    <row r="1727" spans="4:14">
      <c r="D1727" s="183"/>
      <c r="E1727" s="183"/>
      <c r="F1727" s="183"/>
      <c r="G1727" s="183"/>
      <c r="H1727" s="183"/>
      <c r="I1727" s="183"/>
      <c r="J1727" s="183"/>
      <c r="K1727" s="183"/>
      <c r="L1727" s="183"/>
      <c r="M1727" s="183"/>
      <c r="N1727" s="183"/>
    </row>
    <row r="1728" spans="4:14">
      <c r="D1728" s="183"/>
      <c r="E1728" s="183"/>
      <c r="F1728" s="183"/>
      <c r="G1728" s="183"/>
      <c r="H1728" s="183"/>
      <c r="I1728" s="183"/>
      <c r="J1728" s="183"/>
      <c r="K1728" s="183"/>
      <c r="L1728" s="183"/>
      <c r="M1728" s="183"/>
      <c r="N1728" s="183"/>
    </row>
    <row r="1729" spans="4:14">
      <c r="D1729" s="183"/>
      <c r="E1729" s="183"/>
      <c r="F1729" s="183"/>
      <c r="G1729" s="183"/>
      <c r="H1729" s="183"/>
      <c r="I1729" s="183"/>
      <c r="J1729" s="183"/>
      <c r="K1729" s="183"/>
      <c r="L1729" s="183"/>
      <c r="M1729" s="183"/>
      <c r="N1729" s="183"/>
    </row>
    <row r="1730" spans="4:14">
      <c r="D1730" s="183"/>
      <c r="E1730" s="183"/>
      <c r="F1730" s="183"/>
      <c r="G1730" s="183"/>
      <c r="H1730" s="183"/>
      <c r="I1730" s="183"/>
      <c r="J1730" s="183"/>
      <c r="K1730" s="183"/>
      <c r="L1730" s="183"/>
      <c r="M1730" s="183"/>
      <c r="N1730" s="183"/>
    </row>
    <row r="1731" spans="4:14">
      <c r="D1731" s="183"/>
      <c r="E1731" s="183"/>
      <c r="F1731" s="183"/>
      <c r="G1731" s="183"/>
      <c r="H1731" s="183"/>
      <c r="I1731" s="183"/>
      <c r="J1731" s="183"/>
      <c r="K1731" s="183"/>
      <c r="L1731" s="183"/>
      <c r="M1731" s="183"/>
      <c r="N1731" s="183"/>
    </row>
    <row r="1732" spans="4:14">
      <c r="D1732" s="183"/>
      <c r="E1732" s="183"/>
      <c r="F1732" s="183"/>
      <c r="G1732" s="183"/>
      <c r="H1732" s="183"/>
      <c r="I1732" s="183"/>
      <c r="J1732" s="183"/>
      <c r="K1732" s="183"/>
      <c r="L1732" s="183"/>
      <c r="M1732" s="183"/>
      <c r="N1732" s="183"/>
    </row>
    <row r="1733" spans="4:14">
      <c r="D1733" s="183"/>
      <c r="E1733" s="183"/>
      <c r="F1733" s="183"/>
      <c r="G1733" s="183"/>
      <c r="H1733" s="183"/>
      <c r="I1733" s="183"/>
      <c r="J1733" s="183"/>
      <c r="K1733" s="183"/>
      <c r="L1733" s="183"/>
      <c r="M1733" s="183"/>
      <c r="N1733" s="183"/>
    </row>
    <row r="1734" spans="4:14">
      <c r="D1734" s="183"/>
      <c r="E1734" s="183"/>
      <c r="F1734" s="183"/>
      <c r="G1734" s="183"/>
      <c r="H1734" s="183"/>
      <c r="I1734" s="183"/>
      <c r="J1734" s="183"/>
      <c r="K1734" s="183"/>
      <c r="L1734" s="183"/>
      <c r="M1734" s="183"/>
      <c r="N1734" s="183"/>
    </row>
    <row r="1735" spans="4:14">
      <c r="D1735" s="183"/>
      <c r="E1735" s="183"/>
      <c r="F1735" s="183"/>
      <c r="G1735" s="183"/>
      <c r="H1735" s="183"/>
      <c r="I1735" s="183"/>
      <c r="J1735" s="183"/>
      <c r="K1735" s="183"/>
      <c r="L1735" s="183"/>
      <c r="M1735" s="183"/>
      <c r="N1735" s="183"/>
    </row>
    <row r="1736" spans="4:14">
      <c r="D1736" s="183"/>
      <c r="E1736" s="183"/>
      <c r="F1736" s="183"/>
      <c r="G1736" s="183"/>
      <c r="H1736" s="183"/>
      <c r="I1736" s="183"/>
      <c r="J1736" s="183"/>
      <c r="K1736" s="183"/>
      <c r="L1736" s="183"/>
      <c r="M1736" s="183"/>
      <c r="N1736" s="183"/>
    </row>
    <row r="1737" spans="4:14">
      <c r="D1737" s="183"/>
      <c r="E1737" s="183"/>
      <c r="F1737" s="183"/>
      <c r="G1737" s="183"/>
      <c r="H1737" s="183"/>
      <c r="I1737" s="183"/>
      <c r="J1737" s="183"/>
      <c r="K1737" s="183"/>
      <c r="L1737" s="183"/>
      <c r="M1737" s="183"/>
      <c r="N1737" s="183"/>
    </row>
    <row r="1738" spans="4:14">
      <c r="D1738" s="183"/>
      <c r="E1738" s="183"/>
      <c r="F1738" s="183"/>
      <c r="G1738" s="183"/>
      <c r="H1738" s="183"/>
      <c r="I1738" s="183"/>
      <c r="J1738" s="183"/>
      <c r="K1738" s="183"/>
      <c r="L1738" s="183"/>
      <c r="M1738" s="183"/>
      <c r="N1738" s="183"/>
    </row>
    <row r="1739" spans="4:14">
      <c r="D1739" s="183"/>
      <c r="E1739" s="183"/>
      <c r="F1739" s="183"/>
      <c r="G1739" s="183"/>
      <c r="H1739" s="183"/>
      <c r="I1739" s="183"/>
      <c r="J1739" s="183"/>
      <c r="K1739" s="183"/>
      <c r="L1739" s="183"/>
      <c r="M1739" s="183"/>
      <c r="N1739" s="183"/>
    </row>
    <row r="1740" spans="4:14">
      <c r="D1740" s="183"/>
      <c r="E1740" s="183"/>
      <c r="F1740" s="183"/>
      <c r="G1740" s="183"/>
      <c r="H1740" s="183"/>
      <c r="I1740" s="183"/>
      <c r="J1740" s="183"/>
      <c r="K1740" s="183"/>
      <c r="L1740" s="183"/>
      <c r="M1740" s="183"/>
      <c r="N1740" s="183"/>
    </row>
    <row r="1741" spans="4:14">
      <c r="D1741" s="183"/>
      <c r="E1741" s="183"/>
      <c r="F1741" s="183"/>
      <c r="G1741" s="183"/>
      <c r="H1741" s="183"/>
      <c r="I1741" s="183"/>
      <c r="J1741" s="183"/>
      <c r="K1741" s="183"/>
      <c r="L1741" s="183"/>
      <c r="M1741" s="183"/>
      <c r="N1741" s="183"/>
    </row>
    <row r="1742" spans="4:14">
      <c r="D1742" s="183"/>
      <c r="E1742" s="183"/>
      <c r="F1742" s="183"/>
      <c r="G1742" s="183"/>
      <c r="H1742" s="183"/>
      <c r="I1742" s="183"/>
      <c r="J1742" s="183"/>
      <c r="K1742" s="183"/>
      <c r="L1742" s="183"/>
      <c r="M1742" s="183"/>
      <c r="N1742" s="183"/>
    </row>
    <row r="1743" spans="4:14">
      <c r="D1743" s="183"/>
      <c r="E1743" s="183"/>
      <c r="F1743" s="183"/>
      <c r="G1743" s="183"/>
      <c r="H1743" s="183"/>
      <c r="I1743" s="183"/>
      <c r="J1743" s="183"/>
      <c r="K1743" s="183"/>
      <c r="L1743" s="183"/>
      <c r="M1743" s="183"/>
      <c r="N1743" s="183"/>
    </row>
    <row r="1744" spans="4:14">
      <c r="D1744" s="183"/>
      <c r="E1744" s="183"/>
      <c r="F1744" s="183"/>
      <c r="G1744" s="183"/>
      <c r="H1744" s="183"/>
      <c r="I1744" s="183"/>
      <c r="J1744" s="183"/>
      <c r="K1744" s="183"/>
      <c r="L1744" s="183"/>
      <c r="M1744" s="183"/>
      <c r="N1744" s="183"/>
    </row>
    <row r="1745" spans="4:14">
      <c r="D1745" s="183"/>
      <c r="E1745" s="183"/>
      <c r="F1745" s="183"/>
      <c r="G1745" s="183"/>
      <c r="H1745" s="183"/>
      <c r="I1745" s="183"/>
      <c r="J1745" s="183"/>
      <c r="K1745" s="183"/>
      <c r="L1745" s="183"/>
      <c r="M1745" s="183"/>
      <c r="N1745" s="183"/>
    </row>
    <row r="1746" spans="4:14">
      <c r="D1746" s="183"/>
      <c r="E1746" s="183"/>
      <c r="F1746" s="183"/>
      <c r="G1746" s="183"/>
      <c r="H1746" s="183"/>
      <c r="I1746" s="183"/>
      <c r="J1746" s="183"/>
      <c r="K1746" s="183"/>
      <c r="L1746" s="183"/>
      <c r="M1746" s="183"/>
      <c r="N1746" s="183"/>
    </row>
    <row r="1747" spans="4:14">
      <c r="D1747" s="183"/>
      <c r="E1747" s="183"/>
      <c r="F1747" s="183"/>
      <c r="G1747" s="183"/>
      <c r="H1747" s="183"/>
      <c r="I1747" s="183"/>
      <c r="J1747" s="183"/>
      <c r="K1747" s="183"/>
      <c r="L1747" s="183"/>
      <c r="M1747" s="183"/>
      <c r="N1747" s="183"/>
    </row>
    <row r="1748" spans="4:14">
      <c r="D1748" s="183"/>
      <c r="E1748" s="183"/>
      <c r="F1748" s="183"/>
      <c r="G1748" s="183"/>
      <c r="H1748" s="183"/>
      <c r="I1748" s="183"/>
      <c r="J1748" s="183"/>
      <c r="K1748" s="183"/>
      <c r="L1748" s="183"/>
      <c r="M1748" s="183"/>
      <c r="N1748" s="183"/>
    </row>
    <row r="1749" spans="4:14">
      <c r="D1749" s="183"/>
      <c r="E1749" s="183"/>
      <c r="F1749" s="183"/>
      <c r="G1749" s="183"/>
      <c r="H1749" s="183"/>
      <c r="I1749" s="183"/>
      <c r="J1749" s="183"/>
      <c r="K1749" s="183"/>
      <c r="L1749" s="183"/>
      <c r="M1749" s="183"/>
      <c r="N1749" s="183"/>
    </row>
    <row r="1750" spans="4:14">
      <c r="D1750" s="183"/>
      <c r="E1750" s="183"/>
      <c r="F1750" s="183"/>
      <c r="G1750" s="183"/>
      <c r="H1750" s="183"/>
      <c r="I1750" s="183"/>
      <c r="J1750" s="183"/>
      <c r="K1750" s="183"/>
      <c r="L1750" s="183"/>
      <c r="M1750" s="183"/>
      <c r="N1750" s="183"/>
    </row>
    <row r="1751" spans="4:14">
      <c r="D1751" s="183"/>
      <c r="E1751" s="183"/>
      <c r="F1751" s="183"/>
      <c r="G1751" s="183"/>
      <c r="H1751" s="183"/>
      <c r="I1751" s="183"/>
      <c r="J1751" s="183"/>
      <c r="K1751" s="183"/>
      <c r="L1751" s="183"/>
      <c r="M1751" s="183"/>
      <c r="N1751" s="183"/>
    </row>
    <row r="1752" spans="4:14">
      <c r="D1752" s="183"/>
      <c r="E1752" s="183"/>
      <c r="F1752" s="183"/>
      <c r="G1752" s="183"/>
      <c r="H1752" s="183"/>
      <c r="I1752" s="183"/>
      <c r="J1752" s="183"/>
      <c r="K1752" s="183"/>
      <c r="L1752" s="183"/>
      <c r="M1752" s="183"/>
      <c r="N1752" s="183"/>
    </row>
    <row r="1753" spans="4:14">
      <c r="D1753" s="183"/>
      <c r="E1753" s="183"/>
      <c r="F1753" s="183"/>
      <c r="G1753" s="183"/>
      <c r="H1753" s="183"/>
      <c r="I1753" s="183"/>
      <c r="J1753" s="183"/>
      <c r="K1753" s="183"/>
      <c r="L1753" s="183"/>
      <c r="M1753" s="183"/>
      <c r="N1753" s="183"/>
    </row>
    <row r="1754" spans="4:14">
      <c r="D1754" s="183"/>
      <c r="E1754" s="183"/>
      <c r="F1754" s="183"/>
      <c r="G1754" s="183"/>
      <c r="H1754" s="183"/>
      <c r="I1754" s="183"/>
      <c r="J1754" s="183"/>
      <c r="K1754" s="183"/>
      <c r="L1754" s="183"/>
      <c r="M1754" s="183"/>
      <c r="N1754" s="183"/>
    </row>
    <row r="1755" spans="4:14">
      <c r="D1755" s="183"/>
      <c r="E1755" s="183"/>
      <c r="F1755" s="183"/>
      <c r="G1755" s="183"/>
      <c r="H1755" s="183"/>
      <c r="I1755" s="183"/>
      <c r="J1755" s="183"/>
      <c r="K1755" s="183"/>
      <c r="L1755" s="183"/>
      <c r="M1755" s="183"/>
      <c r="N1755" s="183"/>
    </row>
    <row r="1756" spans="4:14">
      <c r="D1756" s="183"/>
      <c r="E1756" s="183"/>
      <c r="F1756" s="183"/>
      <c r="G1756" s="183"/>
      <c r="H1756" s="183"/>
      <c r="I1756" s="183"/>
      <c r="J1756" s="183"/>
      <c r="K1756" s="183"/>
      <c r="L1756" s="183"/>
      <c r="M1756" s="183"/>
      <c r="N1756" s="183"/>
    </row>
    <row r="1757" spans="4:14">
      <c r="D1757" s="183"/>
      <c r="E1757" s="183"/>
      <c r="F1757" s="183"/>
      <c r="G1757" s="183"/>
      <c r="H1757" s="183"/>
      <c r="I1757" s="183"/>
      <c r="J1757" s="183"/>
      <c r="K1757" s="183"/>
      <c r="L1757" s="183"/>
      <c r="M1757" s="183"/>
      <c r="N1757" s="183"/>
    </row>
    <row r="1758" spans="4:14">
      <c r="D1758" s="183"/>
      <c r="E1758" s="183"/>
      <c r="F1758" s="183"/>
      <c r="G1758" s="183"/>
      <c r="H1758" s="183"/>
      <c r="I1758" s="183"/>
      <c r="J1758" s="183"/>
      <c r="K1758" s="183"/>
      <c r="L1758" s="183"/>
      <c r="M1758" s="183"/>
      <c r="N1758" s="183"/>
    </row>
    <row r="1759" spans="4:14">
      <c r="D1759" s="183"/>
      <c r="E1759" s="183"/>
      <c r="F1759" s="183"/>
      <c r="G1759" s="183"/>
      <c r="H1759" s="183"/>
      <c r="I1759" s="183"/>
      <c r="J1759" s="183"/>
      <c r="K1759" s="183"/>
      <c r="L1759" s="183"/>
      <c r="M1759" s="183"/>
      <c r="N1759" s="183"/>
    </row>
    <row r="1760" spans="4:14">
      <c r="D1760" s="183"/>
      <c r="E1760" s="183"/>
      <c r="F1760" s="183"/>
      <c r="G1760" s="183"/>
      <c r="H1760" s="183"/>
      <c r="I1760" s="183"/>
      <c r="J1760" s="183"/>
      <c r="K1760" s="183"/>
      <c r="L1760" s="183"/>
      <c r="M1760" s="183"/>
      <c r="N1760" s="183"/>
    </row>
    <row r="1761" spans="4:14">
      <c r="D1761" s="183"/>
      <c r="E1761" s="183"/>
      <c r="F1761" s="183"/>
      <c r="G1761" s="183"/>
      <c r="H1761" s="183"/>
      <c r="I1761" s="183"/>
      <c r="J1761" s="183"/>
      <c r="K1761" s="183"/>
      <c r="L1761" s="183"/>
      <c r="M1761" s="183"/>
      <c r="N1761" s="183"/>
    </row>
    <row r="1762" spans="4:14">
      <c r="D1762" s="183"/>
      <c r="E1762" s="183"/>
      <c r="F1762" s="183"/>
      <c r="G1762" s="183"/>
      <c r="H1762" s="183"/>
      <c r="I1762" s="183"/>
      <c r="J1762" s="183"/>
      <c r="K1762" s="183"/>
      <c r="L1762" s="183"/>
      <c r="M1762" s="183"/>
      <c r="N1762" s="183"/>
    </row>
    <row r="1763" spans="4:14">
      <c r="D1763" s="183"/>
      <c r="E1763" s="183"/>
      <c r="F1763" s="183"/>
      <c r="G1763" s="183"/>
      <c r="H1763" s="183"/>
      <c r="I1763" s="183"/>
      <c r="J1763" s="183"/>
      <c r="K1763" s="183"/>
      <c r="L1763" s="183"/>
      <c r="M1763" s="183"/>
      <c r="N1763" s="183"/>
    </row>
    <row r="1764" spans="4:14">
      <c r="D1764" s="183"/>
      <c r="E1764" s="183"/>
      <c r="F1764" s="183"/>
      <c r="G1764" s="183"/>
      <c r="H1764" s="183"/>
      <c r="I1764" s="183"/>
      <c r="J1764" s="183"/>
      <c r="K1764" s="183"/>
      <c r="L1764" s="183"/>
      <c r="M1764" s="183"/>
      <c r="N1764" s="183"/>
    </row>
    <row r="1765" spans="4:14">
      <c r="D1765" s="183"/>
      <c r="E1765" s="183"/>
      <c r="F1765" s="183"/>
      <c r="G1765" s="183"/>
      <c r="H1765" s="183"/>
      <c r="I1765" s="183"/>
      <c r="J1765" s="183"/>
      <c r="K1765" s="183"/>
      <c r="L1765" s="183"/>
      <c r="M1765" s="183"/>
      <c r="N1765" s="183"/>
    </row>
    <row r="1766" spans="4:14">
      <c r="D1766" s="183"/>
      <c r="E1766" s="183"/>
      <c r="F1766" s="183"/>
      <c r="G1766" s="183"/>
      <c r="H1766" s="183"/>
      <c r="I1766" s="183"/>
      <c r="J1766" s="183"/>
      <c r="K1766" s="183"/>
      <c r="L1766" s="183"/>
      <c r="M1766" s="183"/>
      <c r="N1766" s="183"/>
    </row>
    <row r="1767" spans="4:14">
      <c r="D1767" s="183"/>
      <c r="E1767" s="183"/>
      <c r="F1767" s="183"/>
      <c r="G1767" s="183"/>
      <c r="H1767" s="183"/>
      <c r="I1767" s="183"/>
      <c r="J1767" s="183"/>
      <c r="K1767" s="183"/>
      <c r="L1767" s="183"/>
      <c r="M1767" s="183"/>
      <c r="N1767" s="183"/>
    </row>
    <row r="1768" spans="4:14">
      <c r="D1768" s="183"/>
      <c r="E1768" s="183"/>
      <c r="F1768" s="183"/>
      <c r="G1768" s="183"/>
      <c r="H1768" s="183"/>
      <c r="I1768" s="183"/>
      <c r="J1768" s="183"/>
      <c r="K1768" s="183"/>
      <c r="L1768" s="183"/>
      <c r="M1768" s="183"/>
      <c r="N1768" s="183"/>
    </row>
    <row r="1769" spans="4:14">
      <c r="D1769" s="183"/>
      <c r="E1769" s="183"/>
      <c r="F1769" s="183"/>
      <c r="G1769" s="183"/>
      <c r="H1769" s="183"/>
      <c r="I1769" s="183"/>
      <c r="J1769" s="183"/>
      <c r="K1769" s="183"/>
      <c r="L1769" s="183"/>
      <c r="M1769" s="183"/>
      <c r="N1769" s="183"/>
    </row>
    <row r="1770" spans="4:14">
      <c r="D1770" s="183"/>
      <c r="E1770" s="183"/>
      <c r="F1770" s="183"/>
      <c r="G1770" s="183"/>
      <c r="H1770" s="183"/>
      <c r="I1770" s="183"/>
      <c r="J1770" s="183"/>
      <c r="K1770" s="183"/>
      <c r="L1770" s="183"/>
      <c r="M1770" s="183"/>
      <c r="N1770" s="183"/>
    </row>
    <row r="1771" spans="4:14">
      <c r="D1771" s="183"/>
      <c r="E1771" s="183"/>
      <c r="F1771" s="183"/>
      <c r="G1771" s="183"/>
      <c r="H1771" s="183"/>
      <c r="I1771" s="183"/>
      <c r="J1771" s="183"/>
      <c r="K1771" s="183"/>
      <c r="L1771" s="183"/>
      <c r="M1771" s="183"/>
      <c r="N1771" s="183"/>
    </row>
    <row r="1772" spans="4:14">
      <c r="D1772" s="183"/>
      <c r="E1772" s="183"/>
      <c r="F1772" s="183"/>
      <c r="G1772" s="183"/>
      <c r="H1772" s="183"/>
      <c r="I1772" s="183"/>
      <c r="J1772" s="183"/>
      <c r="K1772" s="183"/>
      <c r="L1772" s="183"/>
      <c r="M1772" s="183"/>
      <c r="N1772" s="183"/>
    </row>
    <row r="1773" spans="4:14">
      <c r="D1773" s="183"/>
      <c r="E1773" s="183"/>
      <c r="F1773" s="183"/>
      <c r="G1773" s="183"/>
      <c r="H1773" s="183"/>
      <c r="I1773" s="183"/>
      <c r="J1773" s="183"/>
      <c r="K1773" s="183"/>
      <c r="L1773" s="183"/>
      <c r="M1773" s="183"/>
      <c r="N1773" s="183"/>
    </row>
    <row r="1774" spans="4:14">
      <c r="D1774" s="183"/>
      <c r="E1774" s="183"/>
      <c r="F1774" s="183"/>
      <c r="G1774" s="183"/>
      <c r="H1774" s="183"/>
      <c r="I1774" s="183"/>
      <c r="J1774" s="183"/>
      <c r="K1774" s="183"/>
      <c r="L1774" s="183"/>
      <c r="M1774" s="183"/>
      <c r="N1774" s="183"/>
    </row>
    <row r="1775" spans="4:14">
      <c r="D1775" s="183"/>
      <c r="E1775" s="183"/>
      <c r="F1775" s="183"/>
      <c r="G1775" s="183"/>
      <c r="H1775" s="183"/>
      <c r="I1775" s="183"/>
      <c r="J1775" s="183"/>
      <c r="K1775" s="183"/>
      <c r="L1775" s="183"/>
      <c r="M1775" s="183"/>
      <c r="N1775" s="183"/>
    </row>
    <row r="1776" spans="4:14">
      <c r="D1776" s="183"/>
      <c r="E1776" s="183"/>
      <c r="F1776" s="183"/>
      <c r="G1776" s="183"/>
      <c r="H1776" s="183"/>
      <c r="I1776" s="183"/>
      <c r="J1776" s="183"/>
      <c r="K1776" s="183"/>
      <c r="L1776" s="183"/>
      <c r="M1776" s="183"/>
      <c r="N1776" s="183"/>
    </row>
    <row r="1777" spans="4:14">
      <c r="D1777" s="183"/>
      <c r="E1777" s="183"/>
      <c r="F1777" s="183"/>
      <c r="G1777" s="183"/>
      <c r="H1777" s="183"/>
      <c r="I1777" s="183"/>
      <c r="J1777" s="183"/>
      <c r="K1777" s="183"/>
      <c r="L1777" s="183"/>
      <c r="M1777" s="183"/>
      <c r="N1777" s="183"/>
    </row>
    <row r="1778" spans="4:14">
      <c r="D1778" s="183"/>
      <c r="E1778" s="183"/>
      <c r="F1778" s="183"/>
      <c r="G1778" s="183"/>
      <c r="H1778" s="183"/>
      <c r="I1778" s="183"/>
      <c r="J1778" s="183"/>
      <c r="K1778" s="183"/>
      <c r="L1778" s="183"/>
      <c r="M1778" s="183"/>
      <c r="N1778" s="183"/>
    </row>
    <row r="1779" spans="4:14">
      <c r="D1779" s="183"/>
      <c r="E1779" s="183"/>
      <c r="F1779" s="183"/>
      <c r="G1779" s="183"/>
      <c r="H1779" s="183"/>
      <c r="I1779" s="183"/>
      <c r="J1779" s="183"/>
      <c r="K1779" s="183"/>
      <c r="L1779" s="183"/>
      <c r="M1779" s="183"/>
      <c r="N1779" s="183"/>
    </row>
    <row r="1780" spans="4:14">
      <c r="D1780" s="183"/>
      <c r="E1780" s="183"/>
      <c r="F1780" s="183"/>
      <c r="G1780" s="183"/>
      <c r="H1780" s="183"/>
      <c r="I1780" s="183"/>
      <c r="J1780" s="183"/>
      <c r="K1780" s="183"/>
      <c r="L1780" s="183"/>
      <c r="M1780" s="183"/>
      <c r="N1780" s="183"/>
    </row>
    <row r="1781" spans="4:14">
      <c r="D1781" s="183"/>
      <c r="E1781" s="183"/>
      <c r="F1781" s="183"/>
      <c r="G1781" s="183"/>
      <c r="H1781" s="183"/>
      <c r="I1781" s="183"/>
      <c r="J1781" s="183"/>
      <c r="K1781" s="183"/>
      <c r="L1781" s="183"/>
      <c r="M1781" s="183"/>
      <c r="N1781" s="183"/>
    </row>
    <row r="1782" spans="4:14">
      <c r="D1782" s="183"/>
      <c r="E1782" s="183"/>
      <c r="F1782" s="183"/>
      <c r="G1782" s="183"/>
      <c r="H1782" s="183"/>
      <c r="I1782" s="183"/>
      <c r="J1782" s="183"/>
      <c r="K1782" s="183"/>
      <c r="L1782" s="183"/>
      <c r="M1782" s="183"/>
      <c r="N1782" s="183"/>
    </row>
    <row r="1783" spans="4:14">
      <c r="D1783" s="183"/>
      <c r="E1783" s="183"/>
      <c r="F1783" s="183"/>
      <c r="G1783" s="183"/>
      <c r="H1783" s="183"/>
      <c r="I1783" s="183"/>
      <c r="J1783" s="183"/>
      <c r="K1783" s="183"/>
      <c r="L1783" s="183"/>
      <c r="M1783" s="183"/>
      <c r="N1783" s="183"/>
    </row>
    <row r="1784" spans="4:14">
      <c r="D1784" s="183"/>
      <c r="E1784" s="183"/>
      <c r="F1784" s="183"/>
      <c r="G1784" s="183"/>
      <c r="H1784" s="183"/>
      <c r="I1784" s="183"/>
      <c r="J1784" s="183"/>
      <c r="K1784" s="183"/>
      <c r="L1784" s="183"/>
      <c r="M1784" s="183"/>
      <c r="N1784" s="183"/>
    </row>
    <row r="1785" spans="4:14">
      <c r="D1785" s="183"/>
      <c r="E1785" s="183"/>
      <c r="F1785" s="183"/>
      <c r="G1785" s="183"/>
      <c r="H1785" s="183"/>
      <c r="I1785" s="183"/>
      <c r="J1785" s="183"/>
      <c r="K1785" s="183"/>
      <c r="L1785" s="183"/>
      <c r="M1785" s="183"/>
      <c r="N1785" s="183"/>
    </row>
    <row r="1786" spans="4:14">
      <c r="D1786" s="183"/>
      <c r="E1786" s="183"/>
      <c r="F1786" s="183"/>
      <c r="G1786" s="183"/>
      <c r="H1786" s="183"/>
      <c r="I1786" s="183"/>
      <c r="J1786" s="183"/>
      <c r="K1786" s="183"/>
      <c r="L1786" s="183"/>
      <c r="M1786" s="183"/>
      <c r="N1786" s="183"/>
    </row>
    <row r="1787" spans="4:14">
      <c r="D1787" s="183"/>
      <c r="E1787" s="183"/>
      <c r="F1787" s="183"/>
      <c r="G1787" s="183"/>
      <c r="H1787" s="183"/>
      <c r="I1787" s="183"/>
      <c r="J1787" s="183"/>
      <c r="K1787" s="183"/>
      <c r="L1787" s="183"/>
      <c r="M1787" s="183"/>
      <c r="N1787" s="183"/>
    </row>
    <row r="1788" spans="4:14">
      <c r="D1788" s="183"/>
      <c r="E1788" s="183"/>
      <c r="F1788" s="183"/>
      <c r="G1788" s="183"/>
      <c r="H1788" s="183"/>
      <c r="I1788" s="183"/>
      <c r="J1788" s="183"/>
      <c r="K1788" s="183"/>
      <c r="L1788" s="183"/>
      <c r="M1788" s="183"/>
      <c r="N1788" s="183"/>
    </row>
    <row r="1789" spans="4:14">
      <c r="D1789" s="183"/>
      <c r="E1789" s="183"/>
      <c r="F1789" s="183"/>
      <c r="G1789" s="183"/>
      <c r="H1789" s="183"/>
      <c r="I1789" s="183"/>
      <c r="J1789" s="183"/>
      <c r="K1789" s="183"/>
      <c r="L1789" s="183"/>
      <c r="M1789" s="183"/>
      <c r="N1789" s="183"/>
    </row>
    <row r="1790" spans="4:14">
      <c r="D1790" s="183"/>
      <c r="E1790" s="183"/>
      <c r="F1790" s="183"/>
      <c r="G1790" s="183"/>
      <c r="H1790" s="183"/>
      <c r="I1790" s="183"/>
      <c r="J1790" s="183"/>
      <c r="K1790" s="183"/>
      <c r="L1790" s="183"/>
      <c r="M1790" s="183"/>
      <c r="N1790" s="183"/>
    </row>
    <row r="1791" spans="4:14">
      <c r="D1791" s="183"/>
      <c r="E1791" s="183"/>
      <c r="F1791" s="183"/>
      <c r="G1791" s="183"/>
      <c r="H1791" s="183"/>
      <c r="I1791" s="183"/>
      <c r="J1791" s="183"/>
      <c r="K1791" s="183"/>
      <c r="L1791" s="183"/>
      <c r="M1791" s="183"/>
      <c r="N1791" s="183"/>
    </row>
    <row r="1792" spans="4:14">
      <c r="D1792" s="183"/>
      <c r="E1792" s="183"/>
      <c r="F1792" s="183"/>
      <c r="G1792" s="183"/>
      <c r="H1792" s="183"/>
      <c r="I1792" s="183"/>
      <c r="J1792" s="183"/>
      <c r="K1792" s="183"/>
      <c r="L1792" s="183"/>
      <c r="M1792" s="183"/>
      <c r="N1792" s="183"/>
    </row>
    <row r="1793" spans="4:14">
      <c r="D1793" s="183"/>
      <c r="E1793" s="183"/>
      <c r="F1793" s="183"/>
      <c r="G1793" s="183"/>
      <c r="H1793" s="183"/>
      <c r="I1793" s="183"/>
      <c r="J1793" s="183"/>
      <c r="K1793" s="183"/>
      <c r="L1793" s="183"/>
      <c r="M1793" s="183"/>
      <c r="N1793" s="183"/>
    </row>
    <row r="1794" spans="4:14">
      <c r="D1794" s="183"/>
      <c r="E1794" s="183"/>
      <c r="F1794" s="183"/>
      <c r="G1794" s="183"/>
      <c r="H1794" s="183"/>
      <c r="I1794" s="183"/>
      <c r="J1794" s="183"/>
      <c r="K1794" s="183"/>
      <c r="L1794" s="183"/>
      <c r="M1794" s="183"/>
      <c r="N1794" s="183"/>
    </row>
    <row r="1795" spans="4:14">
      <c r="D1795" s="183"/>
      <c r="E1795" s="183"/>
      <c r="F1795" s="183"/>
      <c r="G1795" s="183"/>
      <c r="H1795" s="183"/>
      <c r="I1795" s="183"/>
      <c r="J1795" s="183"/>
      <c r="K1795" s="183"/>
      <c r="L1795" s="183"/>
      <c r="M1795" s="183"/>
      <c r="N1795" s="183"/>
    </row>
    <row r="1796" spans="4:14">
      <c r="D1796" s="183"/>
      <c r="E1796" s="183"/>
      <c r="F1796" s="183"/>
      <c r="G1796" s="183"/>
      <c r="H1796" s="183"/>
      <c r="I1796" s="183"/>
      <c r="J1796" s="183"/>
      <c r="K1796" s="183"/>
      <c r="L1796" s="183"/>
      <c r="M1796" s="183"/>
      <c r="N1796" s="183"/>
    </row>
    <row r="1797" spans="4:14">
      <c r="D1797" s="183"/>
      <c r="E1797" s="183"/>
      <c r="F1797" s="183"/>
      <c r="G1797" s="183"/>
      <c r="H1797" s="183"/>
      <c r="I1797" s="183"/>
      <c r="J1797" s="183"/>
      <c r="K1797" s="183"/>
      <c r="L1797" s="183"/>
      <c r="M1797" s="183"/>
      <c r="N1797" s="183"/>
    </row>
    <row r="1798" spans="4:14">
      <c r="D1798" s="183"/>
      <c r="E1798" s="183"/>
      <c r="F1798" s="183"/>
      <c r="G1798" s="183"/>
      <c r="H1798" s="183"/>
      <c r="I1798" s="183"/>
      <c r="J1798" s="183"/>
      <c r="K1798" s="183"/>
      <c r="L1798" s="183"/>
      <c r="M1798" s="183"/>
      <c r="N1798" s="183"/>
    </row>
    <row r="1799" spans="4:14">
      <c r="D1799" s="183"/>
      <c r="E1799" s="183"/>
      <c r="F1799" s="183"/>
      <c r="G1799" s="183"/>
      <c r="H1799" s="183"/>
      <c r="I1799" s="183"/>
      <c r="J1799" s="183"/>
      <c r="K1799" s="183"/>
      <c r="L1799" s="183"/>
      <c r="M1799" s="183"/>
      <c r="N1799" s="183"/>
    </row>
    <row r="1800" spans="4:14">
      <c r="D1800" s="183"/>
      <c r="E1800" s="183"/>
      <c r="F1800" s="183"/>
      <c r="G1800" s="183"/>
      <c r="H1800" s="183"/>
      <c r="I1800" s="183"/>
      <c r="J1800" s="183"/>
      <c r="K1800" s="183"/>
      <c r="L1800" s="183"/>
      <c r="M1800" s="183"/>
      <c r="N1800" s="183"/>
    </row>
    <row r="1801" spans="4:14">
      <c r="D1801" s="183"/>
      <c r="E1801" s="183"/>
      <c r="F1801" s="183"/>
      <c r="G1801" s="183"/>
      <c r="H1801" s="183"/>
      <c r="I1801" s="183"/>
      <c r="J1801" s="183"/>
      <c r="K1801" s="183"/>
      <c r="L1801" s="183"/>
      <c r="M1801" s="183"/>
      <c r="N1801" s="183"/>
    </row>
    <row r="1802" spans="4:14">
      <c r="D1802" s="183"/>
      <c r="E1802" s="183"/>
      <c r="F1802" s="183"/>
      <c r="G1802" s="183"/>
      <c r="H1802" s="183"/>
      <c r="I1802" s="183"/>
      <c r="J1802" s="183"/>
      <c r="K1802" s="183"/>
      <c r="L1802" s="183"/>
      <c r="M1802" s="183"/>
      <c r="N1802" s="183"/>
    </row>
    <row r="1803" spans="4:14">
      <c r="D1803" s="183"/>
      <c r="E1803" s="183"/>
      <c r="F1803" s="183"/>
      <c r="G1803" s="183"/>
      <c r="H1803" s="183"/>
      <c r="I1803" s="183"/>
      <c r="J1803" s="183"/>
      <c r="K1803" s="183"/>
      <c r="L1803" s="183"/>
      <c r="M1803" s="183"/>
      <c r="N1803" s="183"/>
    </row>
    <row r="1804" spans="4:14">
      <c r="D1804" s="183"/>
      <c r="E1804" s="183"/>
      <c r="F1804" s="183"/>
      <c r="G1804" s="183"/>
      <c r="H1804" s="183"/>
      <c r="I1804" s="183"/>
      <c r="J1804" s="183"/>
      <c r="K1804" s="183"/>
      <c r="L1804" s="183"/>
      <c r="M1804" s="183"/>
      <c r="N1804" s="183"/>
    </row>
    <row r="1805" spans="4:14">
      <c r="D1805" s="183"/>
      <c r="E1805" s="183"/>
      <c r="F1805" s="183"/>
      <c r="G1805" s="183"/>
      <c r="H1805" s="183"/>
      <c r="I1805" s="183"/>
      <c r="J1805" s="183"/>
      <c r="K1805" s="183"/>
      <c r="L1805" s="183"/>
      <c r="M1805" s="183"/>
      <c r="N1805" s="183"/>
    </row>
    <row r="1806" spans="4:14">
      <c r="D1806" s="183"/>
      <c r="E1806" s="183"/>
      <c r="F1806" s="183"/>
      <c r="G1806" s="183"/>
      <c r="H1806" s="183"/>
      <c r="I1806" s="183"/>
      <c r="J1806" s="183"/>
      <c r="K1806" s="183"/>
      <c r="L1806" s="183"/>
      <c r="M1806" s="183"/>
      <c r="N1806" s="183"/>
    </row>
    <row r="1807" spans="4:14">
      <c r="D1807" s="183"/>
      <c r="E1807" s="183"/>
      <c r="F1807" s="183"/>
      <c r="G1807" s="183"/>
      <c r="H1807" s="183"/>
      <c r="I1807" s="183"/>
      <c r="J1807" s="183"/>
      <c r="K1807" s="183"/>
      <c r="L1807" s="183"/>
      <c r="M1807" s="183"/>
      <c r="N1807" s="183"/>
    </row>
    <row r="1808" spans="4:14">
      <c r="D1808" s="183"/>
      <c r="E1808" s="183"/>
      <c r="F1808" s="183"/>
      <c r="G1808" s="183"/>
      <c r="H1808" s="183"/>
      <c r="I1808" s="183"/>
      <c r="J1808" s="183"/>
      <c r="K1808" s="183"/>
      <c r="L1808" s="183"/>
      <c r="M1808" s="183"/>
      <c r="N1808" s="183"/>
    </row>
    <row r="1809" spans="4:14">
      <c r="D1809" s="183"/>
      <c r="E1809" s="183"/>
      <c r="F1809" s="183"/>
      <c r="G1809" s="183"/>
      <c r="H1809" s="183"/>
      <c r="I1809" s="183"/>
      <c r="J1809" s="183"/>
      <c r="K1809" s="183"/>
      <c r="L1809" s="183"/>
      <c r="M1809" s="183"/>
      <c r="N1809" s="183"/>
    </row>
    <row r="1810" spans="4:14">
      <c r="D1810" s="183"/>
      <c r="E1810" s="183"/>
      <c r="F1810" s="183"/>
      <c r="G1810" s="183"/>
      <c r="H1810" s="183"/>
      <c r="I1810" s="183"/>
      <c r="J1810" s="183"/>
      <c r="K1810" s="183"/>
      <c r="L1810" s="183"/>
      <c r="M1810" s="183"/>
      <c r="N1810" s="183"/>
    </row>
    <row r="1811" spans="4:14">
      <c r="D1811" s="183"/>
      <c r="E1811" s="183"/>
      <c r="F1811" s="183"/>
      <c r="G1811" s="183"/>
      <c r="H1811" s="183"/>
      <c r="I1811" s="183"/>
      <c r="J1811" s="183"/>
      <c r="K1811" s="183"/>
      <c r="L1811" s="183"/>
      <c r="M1811" s="183"/>
      <c r="N1811" s="183"/>
    </row>
    <row r="1812" spans="4:14">
      <c r="D1812" s="183"/>
      <c r="E1812" s="183"/>
      <c r="F1812" s="183"/>
      <c r="G1812" s="183"/>
      <c r="H1812" s="183"/>
      <c r="I1812" s="183"/>
      <c r="J1812" s="183"/>
      <c r="K1812" s="183"/>
      <c r="L1812" s="183"/>
      <c r="M1812" s="183"/>
      <c r="N1812" s="183"/>
    </row>
    <row r="1813" spans="4:14">
      <c r="D1813" s="183"/>
      <c r="E1813" s="183"/>
      <c r="F1813" s="183"/>
      <c r="G1813" s="183"/>
      <c r="H1813" s="183"/>
      <c r="I1813" s="183"/>
      <c r="J1813" s="183"/>
      <c r="K1813" s="183"/>
      <c r="L1813" s="183"/>
      <c r="M1813" s="183"/>
      <c r="N1813" s="183"/>
    </row>
    <row r="1814" spans="4:14">
      <c r="D1814" s="183"/>
      <c r="E1814" s="183"/>
      <c r="F1814" s="183"/>
      <c r="G1814" s="183"/>
      <c r="H1814" s="183"/>
      <c r="I1814" s="183"/>
      <c r="J1814" s="183"/>
      <c r="K1814" s="183"/>
      <c r="L1814" s="183"/>
      <c r="M1814" s="183"/>
      <c r="N1814" s="183"/>
    </row>
    <row r="1815" spans="4:14">
      <c r="D1815" s="183"/>
      <c r="E1815" s="183"/>
      <c r="F1815" s="183"/>
      <c r="G1815" s="183"/>
      <c r="H1815" s="183"/>
      <c r="I1815" s="183"/>
      <c r="J1815" s="183"/>
      <c r="K1815" s="183"/>
      <c r="L1815" s="183"/>
      <c r="M1815" s="183"/>
      <c r="N1815" s="183"/>
    </row>
    <row r="1816" spans="4:14">
      <c r="D1816" s="183"/>
      <c r="E1816" s="183"/>
      <c r="F1816" s="183"/>
      <c r="G1816" s="183"/>
      <c r="H1816" s="183"/>
      <c r="I1816" s="183"/>
      <c r="J1816" s="183"/>
      <c r="K1816" s="183"/>
      <c r="L1816" s="183"/>
      <c r="M1816" s="183"/>
      <c r="N1816" s="183"/>
    </row>
    <row r="1817" spans="4:14">
      <c r="D1817" s="183"/>
      <c r="E1817" s="183"/>
      <c r="F1817" s="183"/>
      <c r="G1817" s="183"/>
      <c r="H1817" s="183"/>
      <c r="I1817" s="183"/>
      <c r="J1817" s="183"/>
      <c r="K1817" s="183"/>
      <c r="L1817" s="183"/>
      <c r="M1817" s="183"/>
      <c r="N1817" s="183"/>
    </row>
    <row r="1818" spans="4:14">
      <c r="D1818" s="183"/>
      <c r="E1818" s="183"/>
      <c r="F1818" s="183"/>
      <c r="G1818" s="183"/>
      <c r="H1818" s="183"/>
      <c r="I1818" s="183"/>
      <c r="J1818" s="183"/>
      <c r="K1818" s="183"/>
      <c r="L1818" s="183"/>
      <c r="M1818" s="183"/>
      <c r="N1818" s="183"/>
    </row>
    <row r="1819" spans="4:14">
      <c r="D1819" s="183"/>
      <c r="E1819" s="183"/>
      <c r="F1819" s="183"/>
      <c r="G1819" s="183"/>
      <c r="H1819" s="183"/>
      <c r="I1819" s="183"/>
      <c r="J1819" s="183"/>
      <c r="K1819" s="183"/>
      <c r="L1819" s="183"/>
      <c r="M1819" s="183"/>
      <c r="N1819" s="183"/>
    </row>
    <row r="1820" spans="4:14">
      <c r="D1820" s="183"/>
      <c r="E1820" s="183"/>
      <c r="F1820" s="183"/>
      <c r="G1820" s="183"/>
      <c r="H1820" s="183"/>
      <c r="I1820" s="183"/>
      <c r="J1820" s="183"/>
      <c r="K1820" s="183"/>
      <c r="L1820" s="183"/>
      <c r="M1820" s="183"/>
      <c r="N1820" s="183"/>
    </row>
    <row r="1821" spans="4:14">
      <c r="D1821" s="183"/>
      <c r="E1821" s="183"/>
      <c r="F1821" s="183"/>
      <c r="G1821" s="183"/>
      <c r="H1821" s="183"/>
      <c r="I1821" s="183"/>
      <c r="J1821" s="183"/>
      <c r="K1821" s="183"/>
      <c r="L1821" s="183"/>
      <c r="M1821" s="183"/>
      <c r="N1821" s="183"/>
    </row>
    <row r="1822" spans="4:14">
      <c r="D1822" s="183"/>
      <c r="E1822" s="183"/>
      <c r="F1822" s="183"/>
      <c r="G1822" s="183"/>
      <c r="H1822" s="183"/>
      <c r="I1822" s="183"/>
      <c r="J1822" s="183"/>
      <c r="K1822" s="183"/>
      <c r="L1822" s="183"/>
      <c r="M1822" s="183"/>
      <c r="N1822" s="183"/>
    </row>
    <row r="1823" spans="4:14">
      <c r="D1823" s="183"/>
      <c r="E1823" s="183"/>
      <c r="F1823" s="183"/>
      <c r="G1823" s="183"/>
      <c r="H1823" s="183"/>
      <c r="I1823" s="183"/>
      <c r="J1823" s="183"/>
      <c r="K1823" s="183"/>
      <c r="L1823" s="183"/>
      <c r="M1823" s="183"/>
      <c r="N1823" s="183"/>
    </row>
    <row r="1824" spans="4:14">
      <c r="D1824" s="183"/>
      <c r="E1824" s="183"/>
      <c r="F1824" s="183"/>
      <c r="G1824" s="183"/>
      <c r="H1824" s="183"/>
      <c r="I1824" s="183"/>
      <c r="J1824" s="183"/>
      <c r="K1824" s="183"/>
      <c r="L1824" s="183"/>
      <c r="M1824" s="183"/>
      <c r="N1824" s="183"/>
    </row>
    <row r="1825" spans="4:14">
      <c r="D1825" s="183"/>
      <c r="E1825" s="183"/>
      <c r="F1825" s="183"/>
      <c r="G1825" s="183"/>
      <c r="H1825" s="183"/>
      <c r="I1825" s="183"/>
      <c r="J1825" s="183"/>
      <c r="K1825" s="183"/>
      <c r="L1825" s="183"/>
      <c r="M1825" s="183"/>
      <c r="N1825" s="183"/>
    </row>
    <row r="1826" spans="4:14">
      <c r="D1826" s="183"/>
      <c r="E1826" s="183"/>
      <c r="F1826" s="183"/>
      <c r="G1826" s="183"/>
      <c r="H1826" s="183"/>
      <c r="I1826" s="183"/>
      <c r="J1826" s="183"/>
      <c r="K1826" s="183"/>
      <c r="L1826" s="183"/>
      <c r="M1826" s="183"/>
      <c r="N1826" s="183"/>
    </row>
    <row r="1827" spans="4:14">
      <c r="D1827" s="183"/>
      <c r="E1827" s="183"/>
      <c r="F1827" s="183"/>
      <c r="G1827" s="183"/>
      <c r="H1827" s="183"/>
      <c r="I1827" s="183"/>
      <c r="J1827" s="183"/>
      <c r="K1827" s="183"/>
      <c r="L1827" s="183"/>
      <c r="M1827" s="183"/>
      <c r="N1827" s="183"/>
    </row>
    <row r="1828" spans="4:14">
      <c r="D1828" s="183"/>
      <c r="E1828" s="183"/>
      <c r="F1828" s="183"/>
      <c r="G1828" s="183"/>
      <c r="H1828" s="183"/>
      <c r="I1828" s="183"/>
      <c r="J1828" s="183"/>
      <c r="K1828" s="183"/>
      <c r="L1828" s="183"/>
      <c r="M1828" s="183"/>
      <c r="N1828" s="183"/>
    </row>
    <row r="1829" spans="4:14">
      <c r="D1829" s="183"/>
      <c r="E1829" s="183"/>
      <c r="F1829" s="183"/>
      <c r="G1829" s="183"/>
      <c r="H1829" s="183"/>
      <c r="I1829" s="183"/>
      <c r="J1829" s="183"/>
      <c r="K1829" s="183"/>
      <c r="L1829" s="183"/>
      <c r="M1829" s="183"/>
      <c r="N1829" s="183"/>
    </row>
    <row r="1830" spans="4:14">
      <c r="D1830" s="183"/>
      <c r="E1830" s="183"/>
      <c r="F1830" s="183"/>
      <c r="G1830" s="183"/>
      <c r="H1830" s="183"/>
      <c r="I1830" s="183"/>
      <c r="J1830" s="183"/>
      <c r="K1830" s="183"/>
      <c r="L1830" s="183"/>
      <c r="M1830" s="183"/>
      <c r="N1830" s="183"/>
    </row>
    <row r="1831" spans="4:14">
      <c r="D1831" s="183"/>
      <c r="E1831" s="183"/>
      <c r="F1831" s="183"/>
      <c r="G1831" s="183"/>
      <c r="H1831" s="183"/>
      <c r="I1831" s="183"/>
      <c r="J1831" s="183"/>
      <c r="K1831" s="183"/>
      <c r="L1831" s="183"/>
      <c r="M1831" s="183"/>
      <c r="N1831" s="183"/>
    </row>
    <row r="1832" spans="4:14">
      <c r="D1832" s="183"/>
      <c r="E1832" s="183"/>
      <c r="F1832" s="183"/>
      <c r="G1832" s="183"/>
      <c r="H1832" s="183"/>
      <c r="I1832" s="183"/>
      <c r="J1832" s="183"/>
      <c r="K1832" s="183"/>
      <c r="L1832" s="183"/>
      <c r="M1832" s="183"/>
      <c r="N1832" s="183"/>
    </row>
    <row r="1833" spans="4:14">
      <c r="D1833" s="183"/>
      <c r="E1833" s="183"/>
      <c r="F1833" s="183"/>
      <c r="G1833" s="183"/>
      <c r="H1833" s="183"/>
      <c r="I1833" s="183"/>
      <c r="J1833" s="183"/>
      <c r="K1833" s="183"/>
      <c r="L1833" s="183"/>
      <c r="M1833" s="183"/>
      <c r="N1833" s="183"/>
    </row>
    <row r="1834" spans="4:14">
      <c r="D1834" s="183"/>
      <c r="E1834" s="183"/>
      <c r="F1834" s="183"/>
      <c r="G1834" s="183"/>
      <c r="H1834" s="183"/>
      <c r="I1834" s="183"/>
      <c r="J1834" s="183"/>
      <c r="K1834" s="183"/>
      <c r="L1834" s="183"/>
      <c r="M1834" s="183"/>
      <c r="N1834" s="183"/>
    </row>
    <row r="1835" spans="4:14">
      <c r="D1835" s="183"/>
      <c r="E1835" s="183"/>
      <c r="F1835" s="183"/>
      <c r="G1835" s="183"/>
      <c r="H1835" s="183"/>
      <c r="I1835" s="183"/>
      <c r="J1835" s="183"/>
      <c r="K1835" s="183"/>
      <c r="L1835" s="183"/>
      <c r="M1835" s="183"/>
      <c r="N1835" s="183"/>
    </row>
    <row r="1836" spans="4:14">
      <c r="D1836" s="183"/>
      <c r="E1836" s="183"/>
      <c r="F1836" s="183"/>
      <c r="G1836" s="183"/>
      <c r="H1836" s="183"/>
      <c r="I1836" s="183"/>
      <c r="J1836" s="183"/>
      <c r="K1836" s="183"/>
      <c r="L1836" s="183"/>
      <c r="M1836" s="183"/>
      <c r="N1836" s="183"/>
    </row>
    <row r="1837" spans="4:14">
      <c r="D1837" s="183"/>
      <c r="E1837" s="183"/>
      <c r="F1837" s="183"/>
      <c r="G1837" s="183"/>
      <c r="H1837" s="183"/>
      <c r="I1837" s="183"/>
      <c r="J1837" s="183"/>
      <c r="K1837" s="183"/>
      <c r="L1837" s="183"/>
      <c r="M1837" s="183"/>
      <c r="N1837" s="183"/>
    </row>
    <row r="1838" spans="4:14">
      <c r="D1838" s="183"/>
      <c r="E1838" s="183"/>
      <c r="F1838" s="183"/>
      <c r="G1838" s="183"/>
      <c r="H1838" s="183"/>
      <c r="I1838" s="183"/>
      <c r="J1838" s="183"/>
      <c r="K1838" s="183"/>
      <c r="L1838" s="183"/>
      <c r="M1838" s="183"/>
      <c r="N1838" s="183"/>
    </row>
    <row r="1839" spans="4:14">
      <c r="D1839" s="183"/>
      <c r="E1839" s="183"/>
      <c r="F1839" s="183"/>
      <c r="G1839" s="183"/>
      <c r="H1839" s="183"/>
      <c r="I1839" s="183"/>
      <c r="J1839" s="183"/>
      <c r="K1839" s="183"/>
      <c r="L1839" s="183"/>
      <c r="M1839" s="183"/>
      <c r="N1839" s="183"/>
    </row>
    <row r="1840" spans="4:14">
      <c r="D1840" s="183"/>
      <c r="E1840" s="183"/>
      <c r="F1840" s="183"/>
      <c r="G1840" s="183"/>
      <c r="H1840" s="183"/>
      <c r="I1840" s="183"/>
      <c r="J1840" s="183"/>
      <c r="K1840" s="183"/>
      <c r="L1840" s="183"/>
      <c r="M1840" s="183"/>
      <c r="N1840" s="183"/>
    </row>
    <row r="1841" spans="4:14">
      <c r="D1841" s="183"/>
      <c r="E1841" s="183"/>
      <c r="F1841" s="183"/>
      <c r="G1841" s="183"/>
      <c r="H1841" s="183"/>
      <c r="I1841" s="183"/>
      <c r="J1841" s="183"/>
      <c r="K1841" s="183"/>
      <c r="L1841" s="183"/>
      <c r="M1841" s="183"/>
      <c r="N1841" s="183"/>
    </row>
    <row r="1842" spans="4:14">
      <c r="D1842" s="183"/>
      <c r="E1842" s="183"/>
      <c r="F1842" s="183"/>
      <c r="G1842" s="183"/>
      <c r="H1842" s="183"/>
      <c r="I1842" s="183"/>
      <c r="J1842" s="183"/>
      <c r="K1842" s="183"/>
      <c r="L1842" s="183"/>
      <c r="M1842" s="183"/>
      <c r="N1842" s="183"/>
    </row>
    <row r="1843" spans="4:14">
      <c r="D1843" s="183"/>
      <c r="E1843" s="183"/>
      <c r="F1843" s="183"/>
      <c r="G1843" s="183"/>
      <c r="H1843" s="183"/>
      <c r="I1843" s="183"/>
      <c r="J1843" s="183"/>
      <c r="K1843" s="183"/>
      <c r="L1843" s="183"/>
      <c r="M1843" s="183"/>
      <c r="N1843" s="183"/>
    </row>
    <row r="1844" spans="4:14">
      <c r="D1844" s="183"/>
      <c r="E1844" s="183"/>
      <c r="F1844" s="183"/>
      <c r="G1844" s="183"/>
      <c r="H1844" s="183"/>
      <c r="I1844" s="183"/>
      <c r="J1844" s="183"/>
      <c r="K1844" s="183"/>
      <c r="L1844" s="183"/>
      <c r="M1844" s="183"/>
      <c r="N1844" s="183"/>
    </row>
    <row r="1845" spans="4:14">
      <c r="D1845" s="183"/>
      <c r="E1845" s="183"/>
      <c r="F1845" s="183"/>
      <c r="G1845" s="183"/>
      <c r="H1845" s="183"/>
      <c r="I1845" s="183"/>
      <c r="J1845" s="183"/>
      <c r="K1845" s="183"/>
      <c r="L1845" s="183"/>
      <c r="M1845" s="183"/>
      <c r="N1845" s="183"/>
    </row>
    <row r="1846" spans="4:14">
      <c r="D1846" s="183"/>
      <c r="E1846" s="183"/>
      <c r="F1846" s="183"/>
      <c r="G1846" s="183"/>
      <c r="H1846" s="183"/>
      <c r="I1846" s="183"/>
      <c r="J1846" s="183"/>
      <c r="K1846" s="183"/>
      <c r="L1846" s="183"/>
      <c r="M1846" s="183"/>
      <c r="N1846" s="183"/>
    </row>
    <row r="1847" spans="4:14">
      <c r="D1847" s="183"/>
      <c r="E1847" s="183"/>
      <c r="F1847" s="183"/>
      <c r="G1847" s="183"/>
      <c r="H1847" s="183"/>
      <c r="I1847" s="183"/>
      <c r="J1847" s="183"/>
      <c r="K1847" s="183"/>
      <c r="L1847" s="183"/>
      <c r="M1847" s="183"/>
      <c r="N1847" s="183"/>
    </row>
    <row r="1848" spans="4:14">
      <c r="D1848" s="183"/>
      <c r="E1848" s="183"/>
      <c r="F1848" s="183"/>
      <c r="G1848" s="183"/>
      <c r="H1848" s="183"/>
      <c r="I1848" s="183"/>
      <c r="J1848" s="183"/>
      <c r="K1848" s="183"/>
      <c r="L1848" s="183"/>
      <c r="M1848" s="183"/>
      <c r="N1848" s="183"/>
    </row>
    <row r="1849" spans="4:14">
      <c r="D1849" s="183"/>
      <c r="E1849" s="183"/>
      <c r="F1849" s="183"/>
      <c r="G1849" s="183"/>
      <c r="H1849" s="183"/>
      <c r="I1849" s="183"/>
      <c r="J1849" s="183"/>
      <c r="K1849" s="183"/>
      <c r="L1849" s="183"/>
      <c r="M1849" s="183"/>
      <c r="N1849" s="183"/>
    </row>
    <row r="1850" spans="4:14">
      <c r="D1850" s="183"/>
      <c r="E1850" s="183"/>
      <c r="F1850" s="183"/>
      <c r="G1850" s="183"/>
      <c r="H1850" s="183"/>
      <c r="I1850" s="183"/>
      <c r="J1850" s="183"/>
      <c r="K1850" s="183"/>
      <c r="L1850" s="183"/>
      <c r="M1850" s="183"/>
      <c r="N1850" s="183"/>
    </row>
    <row r="1851" spans="4:14">
      <c r="D1851" s="183"/>
      <c r="E1851" s="183"/>
      <c r="F1851" s="183"/>
      <c r="G1851" s="183"/>
      <c r="H1851" s="183"/>
      <c r="I1851" s="183"/>
      <c r="J1851" s="183"/>
      <c r="K1851" s="183"/>
      <c r="L1851" s="183"/>
      <c r="M1851" s="183"/>
      <c r="N1851" s="183"/>
    </row>
    <row r="1852" spans="4:14">
      <c r="D1852" s="183"/>
      <c r="E1852" s="183"/>
      <c r="F1852" s="183"/>
      <c r="G1852" s="183"/>
      <c r="H1852" s="183"/>
      <c r="I1852" s="183"/>
      <c r="J1852" s="183"/>
      <c r="K1852" s="183"/>
      <c r="L1852" s="183"/>
      <c r="M1852" s="183"/>
      <c r="N1852" s="183"/>
    </row>
    <row r="1853" spans="4:14">
      <c r="D1853" s="183"/>
      <c r="E1853" s="183"/>
      <c r="F1853" s="183"/>
      <c r="G1853" s="183"/>
      <c r="H1853" s="183"/>
      <c r="I1853" s="183"/>
      <c r="J1853" s="183"/>
      <c r="K1853" s="183"/>
      <c r="L1853" s="183"/>
      <c r="M1853" s="183"/>
      <c r="N1853" s="183"/>
    </row>
    <row r="1854" spans="4:14">
      <c r="D1854" s="183"/>
      <c r="E1854" s="183"/>
      <c r="F1854" s="183"/>
      <c r="G1854" s="183"/>
      <c r="H1854" s="183"/>
      <c r="I1854" s="183"/>
      <c r="J1854" s="183"/>
      <c r="K1854" s="183"/>
      <c r="L1854" s="183"/>
      <c r="M1854" s="183"/>
      <c r="N1854" s="183"/>
    </row>
    <row r="1855" spans="4:14">
      <c r="D1855" s="183"/>
      <c r="E1855" s="183"/>
      <c r="F1855" s="183"/>
      <c r="G1855" s="183"/>
      <c r="H1855" s="183"/>
      <c r="I1855" s="183"/>
      <c r="J1855" s="183"/>
      <c r="K1855" s="183"/>
      <c r="L1855" s="183"/>
      <c r="M1855" s="183"/>
      <c r="N1855" s="183"/>
    </row>
    <row r="1856" spans="4:14">
      <c r="D1856" s="183"/>
      <c r="E1856" s="183"/>
      <c r="F1856" s="183"/>
      <c r="G1856" s="183"/>
      <c r="H1856" s="183"/>
      <c r="I1856" s="183"/>
      <c r="J1856" s="183"/>
      <c r="K1856" s="183"/>
      <c r="L1856" s="183"/>
      <c r="M1856" s="183"/>
      <c r="N1856" s="183"/>
    </row>
    <row r="1857" spans="4:14">
      <c r="D1857" s="183"/>
      <c r="E1857" s="183"/>
      <c r="F1857" s="183"/>
      <c r="G1857" s="183"/>
      <c r="H1857" s="183"/>
      <c r="I1857" s="183"/>
      <c r="J1857" s="183"/>
      <c r="K1857" s="183"/>
      <c r="L1857" s="183"/>
      <c r="M1857" s="183"/>
      <c r="N1857" s="183"/>
    </row>
    <row r="1858" spans="4:14">
      <c r="D1858" s="183"/>
      <c r="E1858" s="183"/>
      <c r="F1858" s="183"/>
      <c r="G1858" s="183"/>
      <c r="H1858" s="183"/>
      <c r="I1858" s="183"/>
      <c r="J1858" s="183"/>
      <c r="K1858" s="183"/>
      <c r="L1858" s="183"/>
      <c r="M1858" s="183"/>
      <c r="N1858" s="183"/>
    </row>
    <row r="1859" spans="4:14">
      <c r="D1859" s="183"/>
      <c r="E1859" s="183"/>
      <c r="F1859" s="183"/>
      <c r="G1859" s="183"/>
      <c r="H1859" s="183"/>
      <c r="I1859" s="183"/>
      <c r="J1859" s="183"/>
      <c r="K1859" s="183"/>
      <c r="L1859" s="183"/>
      <c r="M1859" s="183"/>
      <c r="N1859" s="183"/>
    </row>
    <row r="1860" spans="4:14">
      <c r="D1860" s="183"/>
      <c r="E1860" s="183"/>
      <c r="F1860" s="183"/>
      <c r="G1860" s="183"/>
      <c r="H1860" s="183"/>
      <c r="I1860" s="183"/>
      <c r="J1860" s="183"/>
      <c r="K1860" s="183"/>
      <c r="L1860" s="183"/>
      <c r="M1860" s="183"/>
      <c r="N1860" s="183"/>
    </row>
    <row r="1861" spans="4:14">
      <c r="D1861" s="183"/>
      <c r="E1861" s="183"/>
      <c r="F1861" s="183"/>
      <c r="G1861" s="183"/>
      <c r="H1861" s="183"/>
      <c r="I1861" s="183"/>
      <c r="J1861" s="183"/>
      <c r="K1861" s="183"/>
      <c r="L1861" s="183"/>
      <c r="M1861" s="183"/>
      <c r="N1861" s="183"/>
    </row>
    <row r="1862" spans="4:14">
      <c r="D1862" s="183"/>
      <c r="E1862" s="183"/>
      <c r="F1862" s="183"/>
      <c r="G1862" s="183"/>
      <c r="H1862" s="183"/>
      <c r="I1862" s="183"/>
      <c r="J1862" s="183"/>
      <c r="K1862" s="183"/>
      <c r="L1862" s="183"/>
      <c r="M1862" s="183"/>
      <c r="N1862" s="183"/>
    </row>
    <row r="1863" spans="4:14">
      <c r="D1863" s="183"/>
      <c r="E1863" s="183"/>
      <c r="F1863" s="183"/>
      <c r="G1863" s="183"/>
      <c r="H1863" s="183"/>
      <c r="I1863" s="183"/>
      <c r="J1863" s="183"/>
      <c r="K1863" s="183"/>
      <c r="L1863" s="183"/>
      <c r="M1863" s="183"/>
      <c r="N1863" s="183"/>
    </row>
    <row r="1864" spans="4:14">
      <c r="D1864" s="183"/>
      <c r="E1864" s="183"/>
      <c r="F1864" s="183"/>
      <c r="G1864" s="183"/>
      <c r="H1864" s="183"/>
      <c r="I1864" s="183"/>
      <c r="J1864" s="183"/>
      <c r="K1864" s="183"/>
      <c r="L1864" s="183"/>
      <c r="M1864" s="183"/>
      <c r="N1864" s="183"/>
    </row>
    <row r="1865" spans="4:14">
      <c r="D1865" s="183"/>
      <c r="E1865" s="183"/>
      <c r="F1865" s="183"/>
      <c r="G1865" s="183"/>
      <c r="H1865" s="183"/>
      <c r="I1865" s="183"/>
      <c r="J1865" s="183"/>
      <c r="K1865" s="183"/>
      <c r="L1865" s="183"/>
      <c r="M1865" s="183"/>
      <c r="N1865" s="183"/>
    </row>
    <row r="1866" spans="4:14">
      <c r="D1866" s="183"/>
      <c r="E1866" s="183"/>
      <c r="F1866" s="183"/>
      <c r="G1866" s="183"/>
      <c r="H1866" s="183"/>
      <c r="I1866" s="183"/>
      <c r="J1866" s="183"/>
      <c r="K1866" s="183"/>
      <c r="L1866" s="183"/>
      <c r="M1866" s="183"/>
      <c r="N1866" s="183"/>
    </row>
    <row r="1867" spans="4:14">
      <c r="D1867" s="183"/>
      <c r="E1867" s="183"/>
      <c r="F1867" s="183"/>
      <c r="G1867" s="183"/>
      <c r="H1867" s="183"/>
      <c r="I1867" s="183"/>
      <c r="J1867" s="183"/>
      <c r="K1867" s="183"/>
      <c r="L1867" s="183"/>
      <c r="M1867" s="183"/>
      <c r="N1867" s="183"/>
    </row>
    <row r="1868" spans="4:14">
      <c r="D1868" s="183"/>
      <c r="E1868" s="183"/>
      <c r="F1868" s="183"/>
      <c r="G1868" s="183"/>
      <c r="H1868" s="183"/>
      <c r="I1868" s="183"/>
      <c r="J1868" s="183"/>
      <c r="K1868" s="183"/>
      <c r="L1868" s="183"/>
      <c r="M1868" s="183"/>
      <c r="N1868" s="183"/>
    </row>
    <row r="1869" spans="4:14">
      <c r="D1869" s="183"/>
      <c r="E1869" s="183"/>
      <c r="F1869" s="183"/>
      <c r="G1869" s="183"/>
      <c r="H1869" s="183"/>
      <c r="I1869" s="183"/>
      <c r="J1869" s="183"/>
      <c r="K1869" s="183"/>
      <c r="L1869" s="183"/>
      <c r="M1869" s="183"/>
      <c r="N1869" s="183"/>
    </row>
    <row r="1870" spans="4:14">
      <c r="D1870" s="183"/>
      <c r="E1870" s="183"/>
      <c r="F1870" s="183"/>
      <c r="G1870" s="183"/>
      <c r="H1870" s="183"/>
      <c r="I1870" s="183"/>
      <c r="J1870" s="183"/>
      <c r="K1870" s="183"/>
      <c r="L1870" s="183"/>
      <c r="M1870" s="183"/>
      <c r="N1870" s="183"/>
    </row>
    <row r="1871" spans="4:14">
      <c r="D1871" s="183"/>
      <c r="E1871" s="183"/>
      <c r="F1871" s="183"/>
      <c r="G1871" s="183"/>
      <c r="H1871" s="183"/>
      <c r="I1871" s="183"/>
      <c r="J1871" s="183"/>
      <c r="K1871" s="183"/>
      <c r="L1871" s="183"/>
      <c r="M1871" s="183"/>
      <c r="N1871" s="183"/>
    </row>
    <row r="1872" spans="4:14">
      <c r="D1872" s="183"/>
      <c r="E1872" s="183"/>
      <c r="F1872" s="183"/>
      <c r="G1872" s="183"/>
      <c r="H1872" s="183"/>
      <c r="I1872" s="183"/>
      <c r="J1872" s="183"/>
      <c r="K1872" s="183"/>
      <c r="L1872" s="183"/>
      <c r="M1872" s="183"/>
      <c r="N1872" s="183"/>
    </row>
    <row r="1873" spans="4:14">
      <c r="D1873" s="183"/>
      <c r="E1873" s="183"/>
      <c r="F1873" s="183"/>
      <c r="G1873" s="183"/>
      <c r="H1873" s="183"/>
      <c r="I1873" s="183"/>
      <c r="J1873" s="183"/>
      <c r="K1873" s="183"/>
      <c r="L1873" s="183"/>
      <c r="M1873" s="183"/>
      <c r="N1873" s="183"/>
    </row>
    <row r="1874" spans="4:14">
      <c r="D1874" s="183"/>
      <c r="E1874" s="183"/>
      <c r="F1874" s="183"/>
      <c r="G1874" s="183"/>
      <c r="H1874" s="183"/>
      <c r="I1874" s="183"/>
      <c r="J1874" s="183"/>
      <c r="K1874" s="183"/>
      <c r="L1874" s="183"/>
      <c r="M1874" s="183"/>
      <c r="N1874" s="183"/>
    </row>
    <row r="1875" spans="4:14">
      <c r="D1875" s="183"/>
      <c r="E1875" s="183"/>
      <c r="F1875" s="183"/>
      <c r="G1875" s="183"/>
      <c r="H1875" s="183"/>
      <c r="I1875" s="183"/>
      <c r="J1875" s="183"/>
      <c r="K1875" s="183"/>
      <c r="L1875" s="183"/>
      <c r="M1875" s="183"/>
      <c r="N1875" s="183"/>
    </row>
    <row r="1876" spans="4:14">
      <c r="D1876" s="183"/>
      <c r="E1876" s="183"/>
      <c r="F1876" s="183"/>
      <c r="G1876" s="183"/>
      <c r="H1876" s="183"/>
      <c r="I1876" s="183"/>
      <c r="J1876" s="183"/>
      <c r="K1876" s="183"/>
      <c r="L1876" s="183"/>
      <c r="M1876" s="183"/>
      <c r="N1876" s="183"/>
    </row>
    <row r="1877" spans="4:14">
      <c r="D1877" s="183"/>
      <c r="E1877" s="183"/>
      <c r="F1877" s="183"/>
      <c r="G1877" s="183"/>
      <c r="H1877" s="183"/>
      <c r="I1877" s="183"/>
      <c r="J1877" s="183"/>
      <c r="K1877" s="183"/>
      <c r="L1877" s="183"/>
      <c r="M1877" s="183"/>
      <c r="N1877" s="183"/>
    </row>
    <row r="1878" spans="4:14">
      <c r="D1878" s="183"/>
      <c r="E1878" s="183"/>
      <c r="F1878" s="183"/>
      <c r="G1878" s="183"/>
      <c r="H1878" s="183"/>
      <c r="I1878" s="183"/>
      <c r="J1878" s="183"/>
      <c r="K1878" s="183"/>
      <c r="L1878" s="183"/>
      <c r="M1878" s="183"/>
      <c r="N1878" s="183"/>
    </row>
    <row r="1879" spans="4:14">
      <c r="D1879" s="183"/>
      <c r="E1879" s="183"/>
      <c r="F1879" s="183"/>
      <c r="G1879" s="183"/>
      <c r="H1879" s="183"/>
      <c r="I1879" s="183"/>
      <c r="J1879" s="183"/>
      <c r="K1879" s="183"/>
      <c r="L1879" s="183"/>
      <c r="M1879" s="183"/>
      <c r="N1879" s="183"/>
    </row>
    <row r="1880" spans="4:14">
      <c r="D1880" s="183"/>
      <c r="E1880" s="183"/>
      <c r="F1880" s="183"/>
      <c r="G1880" s="183"/>
      <c r="H1880" s="183"/>
      <c r="I1880" s="183"/>
      <c r="J1880" s="183"/>
      <c r="K1880" s="183"/>
      <c r="L1880" s="183"/>
      <c r="M1880" s="183"/>
      <c r="N1880" s="183"/>
    </row>
    <row r="1881" spans="4:14">
      <c r="D1881" s="183"/>
      <c r="E1881" s="183"/>
      <c r="F1881" s="183"/>
      <c r="G1881" s="183"/>
      <c r="H1881" s="183"/>
      <c r="I1881" s="183"/>
      <c r="J1881" s="183"/>
      <c r="K1881" s="183"/>
      <c r="L1881" s="183"/>
      <c r="M1881" s="183"/>
      <c r="N1881" s="183"/>
    </row>
    <row r="1882" spans="4:14">
      <c r="D1882" s="183"/>
      <c r="E1882" s="183"/>
      <c r="F1882" s="183"/>
      <c r="G1882" s="183"/>
      <c r="H1882" s="183"/>
      <c r="I1882" s="183"/>
      <c r="J1882" s="183"/>
      <c r="K1882" s="183"/>
      <c r="L1882" s="183"/>
      <c r="M1882" s="183"/>
      <c r="N1882" s="183"/>
    </row>
    <row r="1883" spans="4:14">
      <c r="D1883" s="183"/>
      <c r="E1883" s="183"/>
      <c r="F1883" s="183"/>
      <c r="G1883" s="183"/>
      <c r="H1883" s="183"/>
      <c r="I1883" s="183"/>
      <c r="J1883" s="183"/>
      <c r="K1883" s="183"/>
      <c r="L1883" s="183"/>
      <c r="M1883" s="183"/>
      <c r="N1883" s="183"/>
    </row>
    <row r="1884" spans="4:14">
      <c r="D1884" s="183"/>
      <c r="E1884" s="183"/>
      <c r="F1884" s="183"/>
      <c r="G1884" s="183"/>
      <c r="H1884" s="183"/>
      <c r="I1884" s="183"/>
      <c r="J1884" s="183"/>
      <c r="K1884" s="183"/>
      <c r="L1884" s="183"/>
      <c r="M1884" s="183"/>
      <c r="N1884" s="183"/>
    </row>
    <row r="1885" spans="4:14">
      <c r="D1885" s="183"/>
      <c r="E1885" s="183"/>
      <c r="F1885" s="183"/>
      <c r="G1885" s="183"/>
      <c r="H1885" s="183"/>
      <c r="I1885" s="183"/>
      <c r="J1885" s="183"/>
      <c r="K1885" s="183"/>
      <c r="L1885" s="183"/>
      <c r="M1885" s="183"/>
      <c r="N1885" s="183"/>
    </row>
    <row r="1886" spans="4:14">
      <c r="D1886" s="183"/>
      <c r="E1886" s="183"/>
      <c r="F1886" s="183"/>
      <c r="G1886" s="183"/>
      <c r="H1886" s="183"/>
      <c r="I1886" s="183"/>
      <c r="J1886" s="183"/>
      <c r="K1886" s="183"/>
      <c r="L1886" s="183"/>
      <c r="M1886" s="183"/>
      <c r="N1886" s="183"/>
    </row>
    <row r="1887" spans="4:14">
      <c r="D1887" s="183"/>
      <c r="E1887" s="183"/>
      <c r="F1887" s="183"/>
      <c r="G1887" s="183"/>
      <c r="H1887" s="183"/>
      <c r="I1887" s="183"/>
      <c r="J1887" s="183"/>
      <c r="K1887" s="183"/>
      <c r="L1887" s="183"/>
      <c r="M1887" s="183"/>
      <c r="N1887" s="183"/>
    </row>
    <row r="1888" spans="4:14">
      <c r="D1888" s="183"/>
      <c r="E1888" s="183"/>
      <c r="F1888" s="183"/>
      <c r="G1888" s="183"/>
      <c r="H1888" s="183"/>
      <c r="I1888" s="183"/>
      <c r="J1888" s="183"/>
      <c r="K1888" s="183"/>
      <c r="L1888" s="183"/>
      <c r="M1888" s="183"/>
      <c r="N1888" s="183"/>
    </row>
    <row r="1889" spans="4:14">
      <c r="D1889" s="183"/>
      <c r="E1889" s="183"/>
      <c r="F1889" s="183"/>
      <c r="G1889" s="183"/>
      <c r="H1889" s="183"/>
      <c r="I1889" s="183"/>
      <c r="J1889" s="183"/>
      <c r="K1889" s="183"/>
      <c r="L1889" s="183"/>
      <c r="M1889" s="183"/>
      <c r="N1889" s="183"/>
    </row>
    <row r="1890" spans="4:14">
      <c r="D1890" s="183"/>
      <c r="E1890" s="183"/>
      <c r="F1890" s="183"/>
      <c r="G1890" s="183"/>
      <c r="H1890" s="183"/>
      <c r="I1890" s="183"/>
      <c r="J1890" s="183"/>
      <c r="K1890" s="183"/>
      <c r="L1890" s="183"/>
      <c r="M1890" s="183"/>
      <c r="N1890" s="183"/>
    </row>
    <row r="1891" spans="4:14">
      <c r="D1891" s="183"/>
      <c r="E1891" s="183"/>
      <c r="F1891" s="183"/>
      <c r="G1891" s="183"/>
      <c r="H1891" s="183"/>
      <c r="I1891" s="183"/>
      <c r="J1891" s="183"/>
      <c r="K1891" s="183"/>
      <c r="L1891" s="183"/>
      <c r="M1891" s="183"/>
      <c r="N1891" s="183"/>
    </row>
    <row r="1892" spans="4:14">
      <c r="D1892" s="183"/>
      <c r="E1892" s="183"/>
      <c r="F1892" s="183"/>
      <c r="G1892" s="183"/>
      <c r="H1892" s="183"/>
      <c r="I1892" s="183"/>
      <c r="J1892" s="183"/>
      <c r="K1892" s="183"/>
      <c r="L1892" s="183"/>
      <c r="M1892" s="183"/>
      <c r="N1892" s="183"/>
    </row>
    <row r="1893" spans="4:14">
      <c r="D1893" s="183"/>
      <c r="E1893" s="183"/>
      <c r="F1893" s="183"/>
      <c r="G1893" s="183"/>
      <c r="H1893" s="183"/>
      <c r="I1893" s="183"/>
      <c r="J1893" s="183"/>
      <c r="K1893" s="183"/>
      <c r="L1893" s="183"/>
      <c r="M1893" s="183"/>
      <c r="N1893" s="183"/>
    </row>
    <row r="1894" spans="4:14">
      <c r="D1894" s="183"/>
      <c r="E1894" s="183"/>
      <c r="F1894" s="183"/>
      <c r="G1894" s="183"/>
      <c r="H1894" s="183"/>
      <c r="I1894" s="183"/>
      <c r="J1894" s="183"/>
      <c r="K1894" s="183"/>
      <c r="L1894" s="183"/>
      <c r="M1894" s="183"/>
      <c r="N1894" s="183"/>
    </row>
    <row r="1895" spans="4:14">
      <c r="D1895" s="183"/>
      <c r="E1895" s="183"/>
      <c r="F1895" s="183"/>
      <c r="G1895" s="183"/>
      <c r="H1895" s="183"/>
      <c r="I1895" s="183"/>
      <c r="J1895" s="183"/>
      <c r="K1895" s="183"/>
      <c r="L1895" s="183"/>
      <c r="M1895" s="183"/>
      <c r="N1895" s="183"/>
    </row>
    <row r="1896" spans="4:14">
      <c r="D1896" s="183"/>
      <c r="E1896" s="183"/>
      <c r="F1896" s="183"/>
      <c r="G1896" s="183"/>
      <c r="H1896" s="183"/>
      <c r="I1896" s="183"/>
      <c r="J1896" s="183"/>
      <c r="K1896" s="183"/>
      <c r="L1896" s="183"/>
      <c r="M1896" s="183"/>
      <c r="N1896" s="183"/>
    </row>
    <row r="1897" spans="4:14">
      <c r="D1897" s="183"/>
      <c r="E1897" s="183"/>
      <c r="F1897" s="183"/>
      <c r="G1897" s="183"/>
      <c r="H1897" s="183"/>
      <c r="I1897" s="183"/>
      <c r="J1897" s="183"/>
      <c r="K1897" s="183"/>
      <c r="L1897" s="183"/>
      <c r="M1897" s="183"/>
      <c r="N1897" s="183"/>
    </row>
    <row r="1898" spans="4:14">
      <c r="D1898" s="183"/>
      <c r="E1898" s="183"/>
      <c r="F1898" s="183"/>
      <c r="G1898" s="183"/>
      <c r="H1898" s="183"/>
      <c r="I1898" s="183"/>
      <c r="J1898" s="183"/>
      <c r="K1898" s="183"/>
      <c r="L1898" s="183"/>
      <c r="M1898" s="183"/>
      <c r="N1898" s="183"/>
    </row>
    <row r="1899" spans="4:14">
      <c r="D1899" s="183"/>
      <c r="E1899" s="183"/>
      <c r="F1899" s="183"/>
      <c r="G1899" s="183"/>
      <c r="H1899" s="183"/>
      <c r="I1899" s="183"/>
      <c r="J1899" s="183"/>
      <c r="K1899" s="183"/>
      <c r="L1899" s="183"/>
      <c r="M1899" s="183"/>
      <c r="N1899" s="183"/>
    </row>
    <row r="1900" spans="4:14">
      <c r="D1900" s="183"/>
      <c r="E1900" s="183"/>
      <c r="F1900" s="183"/>
      <c r="G1900" s="183"/>
      <c r="H1900" s="183"/>
      <c r="I1900" s="183"/>
      <c r="J1900" s="183"/>
      <c r="K1900" s="183"/>
      <c r="L1900" s="183"/>
      <c r="M1900" s="183"/>
      <c r="N1900" s="183"/>
    </row>
    <row r="1901" spans="4:14">
      <c r="D1901" s="183"/>
      <c r="E1901" s="183"/>
      <c r="F1901" s="183"/>
      <c r="G1901" s="183"/>
      <c r="H1901" s="183"/>
      <c r="I1901" s="183"/>
      <c r="J1901" s="183"/>
      <c r="K1901" s="183"/>
      <c r="L1901" s="183"/>
      <c r="M1901" s="183"/>
      <c r="N1901" s="183"/>
    </row>
    <row r="1902" spans="4:14">
      <c r="D1902" s="183"/>
      <c r="E1902" s="183"/>
      <c r="F1902" s="183"/>
      <c r="G1902" s="183"/>
      <c r="H1902" s="183"/>
      <c r="I1902" s="183"/>
      <c r="J1902" s="183"/>
      <c r="K1902" s="183"/>
      <c r="L1902" s="183"/>
      <c r="M1902" s="183"/>
      <c r="N1902" s="183"/>
    </row>
    <row r="1903" spans="4:14">
      <c r="D1903" s="183"/>
      <c r="E1903" s="183"/>
      <c r="F1903" s="183"/>
      <c r="G1903" s="183"/>
      <c r="H1903" s="183"/>
      <c r="I1903" s="183"/>
      <c r="J1903" s="183"/>
      <c r="K1903" s="183"/>
      <c r="L1903" s="183"/>
      <c r="M1903" s="183"/>
      <c r="N1903" s="183"/>
    </row>
    <row r="1904" spans="4:14">
      <c r="D1904" s="183"/>
      <c r="E1904" s="183"/>
      <c r="F1904" s="183"/>
      <c r="G1904" s="183"/>
      <c r="H1904" s="183"/>
      <c r="I1904" s="183"/>
      <c r="J1904" s="183"/>
      <c r="K1904" s="183"/>
      <c r="L1904" s="183"/>
      <c r="M1904" s="183"/>
      <c r="N1904" s="183"/>
    </row>
    <row r="1905" spans="4:14">
      <c r="D1905" s="183"/>
      <c r="E1905" s="183"/>
      <c r="F1905" s="183"/>
      <c r="G1905" s="183"/>
      <c r="H1905" s="183"/>
      <c r="I1905" s="183"/>
      <c r="J1905" s="183"/>
      <c r="K1905" s="183"/>
      <c r="L1905" s="183"/>
      <c r="M1905" s="183"/>
      <c r="N1905" s="183"/>
    </row>
    <row r="1906" spans="4:14">
      <c r="D1906" s="183"/>
      <c r="E1906" s="183"/>
      <c r="F1906" s="183"/>
      <c r="G1906" s="183"/>
      <c r="H1906" s="183"/>
      <c r="I1906" s="183"/>
      <c r="J1906" s="183"/>
      <c r="K1906" s="183"/>
      <c r="L1906" s="183"/>
      <c r="M1906" s="183"/>
      <c r="N1906" s="183"/>
    </row>
    <row r="1907" spans="4:14">
      <c r="D1907" s="183"/>
      <c r="E1907" s="183"/>
      <c r="F1907" s="183"/>
      <c r="G1907" s="183"/>
      <c r="H1907" s="183"/>
      <c r="I1907" s="183"/>
      <c r="J1907" s="183"/>
      <c r="K1907" s="183"/>
      <c r="L1907" s="183"/>
      <c r="M1907" s="183"/>
      <c r="N1907" s="183"/>
    </row>
    <row r="1908" spans="4:14">
      <c r="D1908" s="183"/>
      <c r="E1908" s="183"/>
      <c r="F1908" s="183"/>
      <c r="G1908" s="183"/>
      <c r="H1908" s="183"/>
      <c r="I1908" s="183"/>
      <c r="J1908" s="183"/>
      <c r="K1908" s="183"/>
      <c r="L1908" s="183"/>
      <c r="M1908" s="183"/>
      <c r="N1908" s="183"/>
    </row>
    <row r="1909" spans="4:14">
      <c r="D1909" s="183"/>
      <c r="E1909" s="183"/>
      <c r="F1909" s="183"/>
      <c r="G1909" s="183"/>
      <c r="H1909" s="183"/>
      <c r="I1909" s="183"/>
      <c r="J1909" s="183"/>
      <c r="K1909" s="183"/>
      <c r="L1909" s="183"/>
      <c r="M1909" s="183"/>
      <c r="N1909" s="183"/>
    </row>
    <row r="1910" spans="4:14">
      <c r="D1910" s="183"/>
      <c r="E1910" s="183"/>
      <c r="F1910" s="183"/>
      <c r="G1910" s="183"/>
      <c r="H1910" s="183"/>
      <c r="I1910" s="183"/>
      <c r="J1910" s="183"/>
      <c r="K1910" s="183"/>
      <c r="L1910" s="183"/>
      <c r="M1910" s="183"/>
      <c r="N1910" s="183"/>
    </row>
    <row r="1911" spans="4:14">
      <c r="D1911" s="183"/>
      <c r="E1911" s="183"/>
      <c r="F1911" s="183"/>
      <c r="G1911" s="183"/>
      <c r="H1911" s="183"/>
      <c r="I1911" s="183"/>
      <c r="J1911" s="183"/>
      <c r="K1911" s="183"/>
      <c r="L1911" s="183"/>
      <c r="M1911" s="183"/>
      <c r="N1911" s="183"/>
    </row>
    <row r="1912" spans="4:14">
      <c r="D1912" s="183"/>
      <c r="E1912" s="183"/>
      <c r="F1912" s="183"/>
      <c r="G1912" s="183"/>
      <c r="H1912" s="183"/>
      <c r="I1912" s="183"/>
      <c r="J1912" s="183"/>
      <c r="K1912" s="183"/>
      <c r="L1912" s="183"/>
      <c r="M1912" s="183"/>
      <c r="N1912" s="183"/>
    </row>
    <row r="1913" spans="4:14">
      <c r="D1913" s="183"/>
      <c r="E1913" s="183"/>
      <c r="F1913" s="183"/>
      <c r="G1913" s="183"/>
      <c r="H1913" s="183"/>
      <c r="I1913" s="183"/>
      <c r="J1913" s="183"/>
      <c r="K1913" s="183"/>
      <c r="L1913" s="183"/>
      <c r="M1913" s="183"/>
      <c r="N1913" s="183"/>
    </row>
    <row r="1914" spans="4:14">
      <c r="D1914" s="183"/>
      <c r="E1914" s="183"/>
      <c r="F1914" s="183"/>
      <c r="G1914" s="183"/>
      <c r="H1914" s="183"/>
      <c r="I1914" s="183"/>
      <c r="J1914" s="183"/>
      <c r="K1914" s="183"/>
      <c r="L1914" s="183"/>
      <c r="M1914" s="183"/>
      <c r="N1914" s="183"/>
    </row>
    <row r="1915" spans="4:14">
      <c r="D1915" s="183"/>
      <c r="E1915" s="183"/>
      <c r="F1915" s="183"/>
      <c r="G1915" s="183"/>
      <c r="H1915" s="183"/>
      <c r="I1915" s="183"/>
      <c r="J1915" s="183"/>
      <c r="K1915" s="183"/>
      <c r="L1915" s="183"/>
      <c r="M1915" s="183"/>
      <c r="N1915" s="183"/>
    </row>
    <row r="1916" spans="4:14">
      <c r="D1916" s="183"/>
      <c r="E1916" s="183"/>
      <c r="F1916" s="183"/>
      <c r="G1916" s="183"/>
      <c r="H1916" s="183"/>
      <c r="I1916" s="183"/>
      <c r="J1916" s="183"/>
      <c r="K1916" s="183"/>
      <c r="L1916" s="183"/>
      <c r="M1916" s="183"/>
      <c r="N1916" s="183"/>
    </row>
    <row r="1917" spans="4:14">
      <c r="D1917" s="183"/>
      <c r="E1917" s="183"/>
      <c r="F1917" s="183"/>
      <c r="G1917" s="183"/>
      <c r="H1917" s="183"/>
      <c r="I1917" s="183"/>
      <c r="J1917" s="183"/>
      <c r="K1917" s="183"/>
      <c r="L1917" s="183"/>
      <c r="M1917" s="183"/>
      <c r="N1917" s="183"/>
    </row>
    <row r="1918" spans="4:14">
      <c r="D1918" s="183"/>
      <c r="E1918" s="183"/>
      <c r="F1918" s="183"/>
      <c r="G1918" s="183"/>
      <c r="H1918" s="183"/>
      <c r="I1918" s="183"/>
      <c r="J1918" s="183"/>
      <c r="K1918" s="183"/>
      <c r="L1918" s="183"/>
      <c r="M1918" s="183"/>
      <c r="N1918" s="183"/>
    </row>
    <row r="1919" spans="4:14">
      <c r="D1919" s="183"/>
      <c r="E1919" s="183"/>
      <c r="F1919" s="183"/>
      <c r="G1919" s="183"/>
      <c r="H1919" s="183"/>
      <c r="I1919" s="183"/>
      <c r="J1919" s="183"/>
      <c r="K1919" s="183"/>
      <c r="L1919" s="183"/>
      <c r="M1919" s="183"/>
      <c r="N1919" s="183"/>
    </row>
    <row r="1920" spans="4:14">
      <c r="D1920" s="183"/>
      <c r="E1920" s="183"/>
      <c r="F1920" s="183"/>
      <c r="G1920" s="183"/>
      <c r="H1920" s="183"/>
      <c r="I1920" s="183"/>
      <c r="J1920" s="183"/>
      <c r="K1920" s="183"/>
      <c r="L1920" s="183"/>
      <c r="M1920" s="183"/>
      <c r="N1920" s="183"/>
    </row>
    <row r="1921" spans="4:14">
      <c r="D1921" s="183"/>
      <c r="E1921" s="183"/>
      <c r="F1921" s="183"/>
      <c r="G1921" s="183"/>
      <c r="H1921" s="183"/>
      <c r="I1921" s="183"/>
      <c r="J1921" s="183"/>
      <c r="K1921" s="183"/>
      <c r="L1921" s="183"/>
      <c r="M1921" s="183"/>
      <c r="N1921" s="183"/>
    </row>
    <row r="1922" spans="4:14">
      <c r="D1922" s="183"/>
      <c r="E1922" s="183"/>
      <c r="F1922" s="183"/>
      <c r="G1922" s="183"/>
      <c r="H1922" s="183"/>
      <c r="I1922" s="183"/>
      <c r="J1922" s="183"/>
      <c r="K1922" s="183"/>
      <c r="L1922" s="183"/>
      <c r="M1922" s="183"/>
      <c r="N1922" s="183"/>
    </row>
    <row r="1923" spans="4:14">
      <c r="D1923" s="183"/>
      <c r="E1923" s="183"/>
      <c r="F1923" s="183"/>
      <c r="G1923" s="183"/>
      <c r="H1923" s="183"/>
      <c r="I1923" s="183"/>
      <c r="J1923" s="183"/>
      <c r="K1923" s="183"/>
      <c r="L1923" s="183"/>
      <c r="M1923" s="183"/>
      <c r="N1923" s="183"/>
    </row>
    <row r="1924" spans="4:14">
      <c r="D1924" s="183"/>
      <c r="E1924" s="183"/>
      <c r="F1924" s="183"/>
      <c r="G1924" s="183"/>
      <c r="H1924" s="183"/>
      <c r="I1924" s="183"/>
      <c r="J1924" s="183"/>
      <c r="K1924" s="183"/>
      <c r="L1924" s="183"/>
      <c r="M1924" s="183"/>
      <c r="N1924" s="183"/>
    </row>
    <row r="1925" spans="4:14">
      <c r="D1925" s="183"/>
      <c r="E1925" s="183"/>
      <c r="F1925" s="183"/>
      <c r="G1925" s="183"/>
      <c r="H1925" s="183"/>
      <c r="I1925" s="183"/>
      <c r="J1925" s="183"/>
      <c r="K1925" s="183"/>
      <c r="L1925" s="183"/>
      <c r="M1925" s="183"/>
      <c r="N1925" s="183"/>
    </row>
    <row r="1926" spans="4:14">
      <c r="D1926" s="183"/>
      <c r="E1926" s="183"/>
      <c r="F1926" s="183"/>
      <c r="G1926" s="183"/>
      <c r="H1926" s="183"/>
      <c r="I1926" s="183"/>
      <c r="J1926" s="183"/>
      <c r="K1926" s="183"/>
      <c r="L1926" s="183"/>
      <c r="M1926" s="183"/>
      <c r="N1926" s="183"/>
    </row>
    <row r="1927" spans="4:14">
      <c r="D1927" s="183"/>
      <c r="E1927" s="183"/>
      <c r="F1927" s="183"/>
      <c r="G1927" s="183"/>
      <c r="H1927" s="183"/>
      <c r="I1927" s="183"/>
      <c r="J1927" s="183"/>
      <c r="K1927" s="183"/>
      <c r="L1927" s="183"/>
      <c r="M1927" s="183"/>
      <c r="N1927" s="183"/>
    </row>
    <row r="1928" spans="4:14">
      <c r="D1928" s="183"/>
      <c r="E1928" s="183"/>
      <c r="F1928" s="183"/>
      <c r="G1928" s="183"/>
      <c r="H1928" s="183"/>
      <c r="I1928" s="183"/>
      <c r="J1928" s="183"/>
      <c r="K1928" s="183"/>
      <c r="L1928" s="183"/>
      <c r="M1928" s="183"/>
      <c r="N1928" s="183"/>
    </row>
    <row r="1929" spans="4:14">
      <c r="D1929" s="183"/>
      <c r="E1929" s="183"/>
      <c r="F1929" s="183"/>
      <c r="G1929" s="183"/>
      <c r="H1929" s="183"/>
      <c r="I1929" s="183"/>
      <c r="J1929" s="183"/>
      <c r="K1929" s="183"/>
      <c r="L1929" s="183"/>
      <c r="M1929" s="183"/>
      <c r="N1929" s="183"/>
    </row>
    <row r="1930" spans="4:14">
      <c r="D1930" s="183"/>
      <c r="E1930" s="183"/>
      <c r="F1930" s="183"/>
      <c r="G1930" s="183"/>
      <c r="H1930" s="183"/>
      <c r="I1930" s="183"/>
      <c r="J1930" s="183"/>
      <c r="K1930" s="183"/>
      <c r="L1930" s="183"/>
      <c r="M1930" s="183"/>
      <c r="N1930" s="183"/>
    </row>
    <row r="1931" spans="4:14">
      <c r="D1931" s="183"/>
      <c r="E1931" s="183"/>
      <c r="F1931" s="183"/>
      <c r="G1931" s="183"/>
      <c r="H1931" s="183"/>
      <c r="I1931" s="183"/>
      <c r="J1931" s="183"/>
      <c r="K1931" s="183"/>
      <c r="L1931" s="183"/>
      <c r="M1931" s="183"/>
      <c r="N1931" s="183"/>
    </row>
    <row r="1932" spans="4:14">
      <c r="D1932" s="183"/>
      <c r="E1932" s="183"/>
      <c r="F1932" s="183"/>
      <c r="G1932" s="183"/>
      <c r="H1932" s="183"/>
      <c r="I1932" s="183"/>
      <c r="J1932" s="183"/>
      <c r="K1932" s="183"/>
      <c r="L1932" s="183"/>
      <c r="M1932" s="183"/>
      <c r="N1932" s="183"/>
    </row>
    <row r="1933" spans="4:14">
      <c r="D1933" s="183"/>
      <c r="E1933" s="183"/>
      <c r="F1933" s="183"/>
      <c r="G1933" s="183"/>
      <c r="H1933" s="183"/>
      <c r="I1933" s="183"/>
      <c r="J1933" s="183"/>
      <c r="K1933" s="183"/>
      <c r="L1933" s="183"/>
      <c r="M1933" s="183"/>
      <c r="N1933" s="183"/>
    </row>
    <row r="1934" spans="4:14">
      <c r="D1934" s="183"/>
      <c r="E1934" s="183"/>
      <c r="F1934" s="183"/>
      <c r="G1934" s="183"/>
      <c r="H1934" s="183"/>
      <c r="I1934" s="183"/>
      <c r="J1934" s="183"/>
      <c r="K1934" s="183"/>
      <c r="L1934" s="183"/>
      <c r="M1934" s="183"/>
      <c r="N1934" s="183"/>
    </row>
    <row r="1935" spans="4:14">
      <c r="D1935" s="183"/>
      <c r="E1935" s="183"/>
      <c r="F1935" s="183"/>
      <c r="G1935" s="183"/>
      <c r="H1935" s="183"/>
      <c r="I1935" s="183"/>
      <c r="J1935" s="183"/>
      <c r="K1935" s="183"/>
      <c r="L1935" s="183"/>
      <c r="M1935" s="183"/>
      <c r="N1935" s="183"/>
    </row>
    <row r="1936" spans="4:14">
      <c r="D1936" s="183"/>
      <c r="E1936" s="183"/>
      <c r="F1936" s="183"/>
      <c r="G1936" s="183"/>
      <c r="H1936" s="183"/>
      <c r="I1936" s="183"/>
      <c r="J1936" s="183"/>
      <c r="K1936" s="183"/>
      <c r="L1936" s="183"/>
      <c r="M1936" s="183"/>
      <c r="N1936" s="183"/>
    </row>
    <row r="1937" spans="4:14">
      <c r="D1937" s="183"/>
      <c r="E1937" s="183"/>
      <c r="F1937" s="183"/>
      <c r="G1937" s="183"/>
      <c r="H1937" s="183"/>
      <c r="I1937" s="183"/>
      <c r="J1937" s="183"/>
      <c r="K1937" s="183"/>
      <c r="L1937" s="183"/>
      <c r="M1937" s="183"/>
      <c r="N1937" s="183"/>
    </row>
    <row r="1938" spans="4:14">
      <c r="D1938" s="183"/>
      <c r="E1938" s="183"/>
      <c r="F1938" s="183"/>
      <c r="G1938" s="183"/>
      <c r="H1938" s="183"/>
      <c r="I1938" s="183"/>
      <c r="J1938" s="183"/>
      <c r="K1938" s="183"/>
      <c r="L1938" s="183"/>
      <c r="M1938" s="183"/>
      <c r="N1938" s="183"/>
    </row>
    <row r="1939" spans="4:14">
      <c r="D1939" s="183"/>
      <c r="E1939" s="183"/>
      <c r="F1939" s="183"/>
      <c r="G1939" s="183"/>
      <c r="H1939" s="183"/>
      <c r="I1939" s="183"/>
      <c r="J1939" s="183"/>
      <c r="K1939" s="183"/>
      <c r="L1939" s="183"/>
      <c r="M1939" s="183"/>
      <c r="N1939" s="183"/>
    </row>
    <row r="1940" spans="4:14">
      <c r="D1940" s="183"/>
      <c r="E1940" s="183"/>
      <c r="F1940" s="183"/>
      <c r="G1940" s="183"/>
      <c r="H1940" s="183"/>
      <c r="I1940" s="183"/>
      <c r="J1940" s="183"/>
      <c r="K1940" s="183"/>
      <c r="L1940" s="183"/>
      <c r="M1940" s="183"/>
      <c r="N1940" s="183"/>
    </row>
    <row r="1941" spans="4:14">
      <c r="D1941" s="183"/>
      <c r="E1941" s="183"/>
      <c r="F1941" s="183"/>
      <c r="G1941" s="183"/>
      <c r="H1941" s="183"/>
      <c r="I1941" s="183"/>
      <c r="J1941" s="183"/>
      <c r="K1941" s="183"/>
      <c r="L1941" s="183"/>
      <c r="M1941" s="183"/>
      <c r="N1941" s="183"/>
    </row>
    <row r="1942" spans="4:14">
      <c r="D1942" s="183"/>
      <c r="E1942" s="183"/>
      <c r="F1942" s="183"/>
      <c r="G1942" s="183"/>
      <c r="H1942" s="183"/>
      <c r="I1942" s="183"/>
      <c r="J1942" s="183"/>
      <c r="K1942" s="183"/>
      <c r="L1942" s="183"/>
      <c r="M1942" s="183"/>
      <c r="N1942" s="183"/>
    </row>
    <row r="1943" spans="4:14">
      <c r="D1943" s="183"/>
      <c r="E1943" s="183"/>
      <c r="F1943" s="183"/>
      <c r="G1943" s="183"/>
      <c r="H1943" s="183"/>
      <c r="I1943" s="183"/>
      <c r="J1943" s="183"/>
      <c r="K1943" s="183"/>
      <c r="L1943" s="183"/>
      <c r="M1943" s="183"/>
      <c r="N1943" s="183"/>
    </row>
    <row r="1944" spans="4:14">
      <c r="D1944" s="183"/>
      <c r="E1944" s="183"/>
      <c r="F1944" s="183"/>
      <c r="G1944" s="183"/>
      <c r="H1944" s="183"/>
      <c r="I1944" s="183"/>
      <c r="J1944" s="183"/>
      <c r="K1944" s="183"/>
      <c r="L1944" s="183"/>
      <c r="M1944" s="183"/>
      <c r="N1944" s="183"/>
    </row>
    <row r="1945" spans="4:14">
      <c r="D1945" s="183"/>
      <c r="E1945" s="183"/>
      <c r="F1945" s="183"/>
      <c r="G1945" s="183"/>
      <c r="H1945" s="183"/>
      <c r="I1945" s="183"/>
      <c r="J1945" s="183"/>
      <c r="K1945" s="183"/>
      <c r="L1945" s="183"/>
      <c r="M1945" s="183"/>
      <c r="N1945" s="183"/>
    </row>
    <row r="1946" spans="4:14">
      <c r="D1946" s="183"/>
      <c r="E1946" s="183"/>
      <c r="F1946" s="183"/>
      <c r="G1946" s="183"/>
      <c r="H1946" s="183"/>
      <c r="I1946" s="183"/>
      <c r="J1946" s="183"/>
      <c r="K1946" s="183"/>
      <c r="L1946" s="183"/>
      <c r="M1946" s="183"/>
      <c r="N1946" s="183"/>
    </row>
    <row r="1947" spans="4:14">
      <c r="D1947" s="183"/>
      <c r="E1947" s="183"/>
      <c r="F1947" s="183"/>
      <c r="G1947" s="183"/>
      <c r="H1947" s="183"/>
      <c r="I1947" s="183"/>
      <c r="J1947" s="183"/>
      <c r="K1947" s="183"/>
      <c r="L1947" s="183"/>
      <c r="M1947" s="183"/>
      <c r="N1947" s="183"/>
    </row>
    <row r="1948" spans="4:14">
      <c r="D1948" s="183"/>
      <c r="E1948" s="183"/>
      <c r="F1948" s="183"/>
      <c r="G1948" s="183"/>
      <c r="H1948" s="183"/>
      <c r="I1948" s="183"/>
      <c r="J1948" s="183"/>
      <c r="K1948" s="183"/>
      <c r="L1948" s="183"/>
      <c r="M1948" s="183"/>
      <c r="N1948" s="183"/>
    </row>
    <row r="1949" spans="4:14">
      <c r="D1949" s="183"/>
      <c r="E1949" s="183"/>
      <c r="F1949" s="183"/>
      <c r="G1949" s="183"/>
      <c r="H1949" s="183"/>
      <c r="I1949" s="183"/>
      <c r="J1949" s="183"/>
      <c r="K1949" s="183"/>
      <c r="L1949" s="183"/>
      <c r="M1949" s="183"/>
      <c r="N1949" s="183"/>
    </row>
    <row r="1950" spans="4:14">
      <c r="D1950" s="183"/>
      <c r="E1950" s="183"/>
      <c r="F1950" s="183"/>
      <c r="G1950" s="183"/>
      <c r="H1950" s="183"/>
      <c r="I1950" s="183"/>
      <c r="J1950" s="183"/>
      <c r="K1950" s="183"/>
      <c r="L1950" s="183"/>
      <c r="M1950" s="183"/>
      <c r="N1950" s="183"/>
    </row>
    <row r="1951" spans="4:14">
      <c r="D1951" s="183"/>
      <c r="E1951" s="183"/>
      <c r="F1951" s="183"/>
      <c r="G1951" s="183"/>
      <c r="H1951" s="183"/>
      <c r="I1951" s="183"/>
      <c r="J1951" s="183"/>
      <c r="K1951" s="183"/>
      <c r="L1951" s="183"/>
      <c r="M1951" s="183"/>
      <c r="N1951" s="183"/>
    </row>
    <row r="1952" spans="4:14">
      <c r="D1952" s="183"/>
      <c r="E1952" s="183"/>
      <c r="F1952" s="183"/>
      <c r="G1952" s="183"/>
      <c r="H1952" s="183"/>
      <c r="I1952" s="183"/>
      <c r="J1952" s="183"/>
      <c r="K1952" s="183"/>
      <c r="L1952" s="183"/>
      <c r="M1952" s="183"/>
      <c r="N1952" s="183"/>
    </row>
    <row r="1953" spans="4:14">
      <c r="D1953" s="183"/>
      <c r="E1953" s="183"/>
      <c r="F1953" s="183"/>
      <c r="G1953" s="183"/>
      <c r="H1953" s="183"/>
      <c r="I1953" s="183"/>
      <c r="J1953" s="183"/>
      <c r="K1953" s="183"/>
      <c r="L1953" s="183"/>
      <c r="M1953" s="183"/>
      <c r="N1953" s="183"/>
    </row>
    <row r="1954" spans="4:14">
      <c r="D1954" s="183"/>
      <c r="E1954" s="183"/>
      <c r="F1954" s="183"/>
      <c r="G1954" s="183"/>
      <c r="H1954" s="183"/>
      <c r="I1954" s="183"/>
      <c r="J1954" s="183"/>
      <c r="K1954" s="183"/>
      <c r="L1954" s="183"/>
      <c r="M1954" s="183"/>
      <c r="N1954" s="183"/>
    </row>
    <row r="1955" spans="4:14">
      <c r="D1955" s="183"/>
      <c r="E1955" s="183"/>
      <c r="F1955" s="183"/>
      <c r="G1955" s="183"/>
      <c r="H1955" s="183"/>
      <c r="I1955" s="183"/>
      <c r="J1955" s="183"/>
      <c r="K1955" s="183"/>
      <c r="L1955" s="183"/>
      <c r="M1955" s="183"/>
      <c r="N1955" s="183"/>
    </row>
    <row r="1956" spans="4:14">
      <c r="D1956" s="183"/>
      <c r="E1956" s="183"/>
      <c r="F1956" s="183"/>
      <c r="G1956" s="183"/>
      <c r="H1956" s="183"/>
      <c r="I1956" s="183"/>
      <c r="J1956" s="183"/>
      <c r="K1956" s="183"/>
      <c r="L1956" s="183"/>
      <c r="M1956" s="183"/>
      <c r="N1956" s="183"/>
    </row>
    <row r="1957" spans="4:14">
      <c r="D1957" s="183"/>
      <c r="E1957" s="183"/>
      <c r="F1957" s="183"/>
      <c r="G1957" s="183"/>
      <c r="H1957" s="183"/>
      <c r="I1957" s="183"/>
      <c r="J1957" s="183"/>
      <c r="K1957" s="183"/>
      <c r="L1957" s="183"/>
      <c r="M1957" s="183"/>
      <c r="N1957" s="183"/>
    </row>
    <row r="1958" spans="4:14">
      <c r="D1958" s="183"/>
      <c r="E1958" s="183"/>
      <c r="F1958" s="183"/>
      <c r="G1958" s="183"/>
      <c r="H1958" s="183"/>
      <c r="I1958" s="183"/>
      <c r="J1958" s="183"/>
      <c r="K1958" s="183"/>
      <c r="L1958" s="183"/>
      <c r="M1958" s="183"/>
      <c r="N1958" s="183"/>
    </row>
    <row r="1959" spans="4:14">
      <c r="D1959" s="183"/>
      <c r="E1959" s="183"/>
      <c r="F1959" s="183"/>
      <c r="G1959" s="183"/>
      <c r="H1959" s="183"/>
      <c r="I1959" s="183"/>
      <c r="J1959" s="183"/>
      <c r="K1959" s="183"/>
      <c r="L1959" s="183"/>
      <c r="M1959" s="183"/>
      <c r="N1959" s="183"/>
    </row>
    <row r="1960" spans="4:14">
      <c r="D1960" s="183"/>
      <c r="E1960" s="183"/>
      <c r="F1960" s="183"/>
      <c r="G1960" s="183"/>
      <c r="H1960" s="183"/>
      <c r="I1960" s="183"/>
      <c r="J1960" s="183"/>
      <c r="K1960" s="183"/>
      <c r="L1960" s="183"/>
      <c r="M1960" s="183"/>
      <c r="N1960" s="183"/>
    </row>
    <row r="1961" spans="4:14">
      <c r="D1961" s="183"/>
      <c r="E1961" s="183"/>
      <c r="F1961" s="183"/>
      <c r="G1961" s="183"/>
      <c r="H1961" s="183"/>
      <c r="I1961" s="183"/>
      <c r="J1961" s="183"/>
      <c r="K1961" s="183"/>
      <c r="L1961" s="183"/>
      <c r="M1961" s="183"/>
      <c r="N1961" s="183"/>
    </row>
    <row r="1962" spans="4:14">
      <c r="D1962" s="183"/>
      <c r="E1962" s="183"/>
      <c r="F1962" s="183"/>
      <c r="G1962" s="183"/>
      <c r="H1962" s="183"/>
      <c r="I1962" s="183"/>
      <c r="J1962" s="183"/>
      <c r="K1962" s="183"/>
      <c r="L1962" s="183"/>
      <c r="M1962" s="183"/>
      <c r="N1962" s="183"/>
    </row>
    <row r="1963" spans="4:14">
      <c r="D1963" s="183"/>
      <c r="E1963" s="183"/>
      <c r="F1963" s="183"/>
      <c r="G1963" s="183"/>
      <c r="H1963" s="183"/>
      <c r="I1963" s="183"/>
      <c r="J1963" s="183"/>
      <c r="K1963" s="183"/>
      <c r="L1963" s="183"/>
      <c r="M1963" s="183"/>
      <c r="N1963" s="183"/>
    </row>
    <row r="1964" spans="4:14">
      <c r="D1964" s="183"/>
      <c r="E1964" s="183"/>
      <c r="F1964" s="183"/>
      <c r="G1964" s="183"/>
      <c r="H1964" s="183"/>
      <c r="I1964" s="183"/>
      <c r="J1964" s="183"/>
      <c r="K1964" s="183"/>
      <c r="L1964" s="183"/>
      <c r="M1964" s="183"/>
      <c r="N1964" s="183"/>
    </row>
    <row r="1965" spans="4:14">
      <c r="D1965" s="183"/>
      <c r="E1965" s="183"/>
      <c r="F1965" s="183"/>
      <c r="G1965" s="183"/>
      <c r="H1965" s="183"/>
      <c r="I1965" s="183"/>
      <c r="J1965" s="183"/>
      <c r="K1965" s="183"/>
      <c r="L1965" s="183"/>
      <c r="M1965" s="183"/>
      <c r="N1965" s="183"/>
    </row>
    <row r="1966" spans="4:14">
      <c r="D1966" s="183"/>
      <c r="E1966" s="183"/>
      <c r="F1966" s="183"/>
      <c r="G1966" s="183"/>
      <c r="H1966" s="183"/>
      <c r="I1966" s="183"/>
      <c r="J1966" s="183"/>
      <c r="K1966" s="183"/>
      <c r="L1966" s="183"/>
      <c r="M1966" s="183"/>
      <c r="N1966" s="183"/>
    </row>
    <row r="1967" spans="4:14">
      <c r="D1967" s="183"/>
      <c r="E1967" s="183"/>
      <c r="F1967" s="183"/>
      <c r="G1967" s="183"/>
      <c r="H1967" s="183"/>
      <c r="I1967" s="183"/>
      <c r="J1967" s="183"/>
      <c r="K1967" s="183"/>
      <c r="L1967" s="183"/>
      <c r="M1967" s="183"/>
      <c r="N1967" s="183"/>
    </row>
    <row r="1968" spans="4:14">
      <c r="D1968" s="183"/>
      <c r="E1968" s="183"/>
      <c r="F1968" s="183"/>
      <c r="G1968" s="183"/>
      <c r="H1968" s="183"/>
      <c r="I1968" s="183"/>
      <c r="J1968" s="183"/>
      <c r="K1968" s="183"/>
      <c r="L1968" s="183"/>
      <c r="M1968" s="183"/>
      <c r="N1968" s="183"/>
    </row>
    <row r="1969" spans="4:14">
      <c r="D1969" s="183"/>
      <c r="E1969" s="183"/>
      <c r="F1969" s="183"/>
      <c r="G1969" s="183"/>
      <c r="H1969" s="183"/>
      <c r="I1969" s="183"/>
      <c r="J1969" s="183"/>
      <c r="K1969" s="183"/>
      <c r="L1969" s="183"/>
      <c r="M1969" s="183"/>
      <c r="N1969" s="183"/>
    </row>
    <row r="1970" spans="4:14">
      <c r="D1970" s="183"/>
      <c r="E1970" s="183"/>
      <c r="F1970" s="183"/>
      <c r="G1970" s="183"/>
      <c r="H1970" s="183"/>
      <c r="I1970" s="183"/>
      <c r="J1970" s="183"/>
      <c r="K1970" s="183"/>
      <c r="L1970" s="183"/>
      <c r="M1970" s="183"/>
      <c r="N1970" s="183"/>
    </row>
    <row r="1971" spans="4:14">
      <c r="D1971" s="183"/>
      <c r="E1971" s="183"/>
      <c r="F1971" s="183"/>
      <c r="G1971" s="183"/>
      <c r="H1971" s="183"/>
      <c r="I1971" s="183"/>
      <c r="J1971" s="183"/>
      <c r="K1971" s="183"/>
      <c r="L1971" s="183"/>
      <c r="M1971" s="183"/>
      <c r="N1971" s="183"/>
    </row>
    <row r="1972" spans="4:14">
      <c r="D1972" s="183"/>
      <c r="E1972" s="183"/>
      <c r="F1972" s="183"/>
      <c r="G1972" s="183"/>
      <c r="H1972" s="183"/>
      <c r="I1972" s="183"/>
      <c r="J1972" s="183"/>
      <c r="K1972" s="183"/>
      <c r="L1972" s="183"/>
      <c r="M1972" s="183"/>
      <c r="N1972" s="183"/>
    </row>
    <row r="1973" spans="4:14">
      <c r="D1973" s="183"/>
      <c r="E1973" s="183"/>
      <c r="F1973" s="183"/>
      <c r="G1973" s="183"/>
      <c r="H1973" s="183"/>
      <c r="I1973" s="183"/>
      <c r="J1973" s="183"/>
      <c r="K1973" s="183"/>
      <c r="L1973" s="183"/>
      <c r="M1973" s="183"/>
      <c r="N1973" s="183"/>
    </row>
    <row r="1974" spans="4:14">
      <c r="D1974" s="183"/>
      <c r="E1974" s="183"/>
      <c r="F1974" s="183"/>
      <c r="G1974" s="183"/>
      <c r="H1974" s="183"/>
      <c r="I1974" s="183"/>
      <c r="J1974" s="183"/>
      <c r="K1974" s="183"/>
      <c r="L1974" s="183"/>
      <c r="M1974" s="183"/>
      <c r="N1974" s="183"/>
    </row>
    <row r="1975" spans="4:14">
      <c r="D1975" s="183"/>
      <c r="E1975" s="183"/>
      <c r="F1975" s="183"/>
      <c r="G1975" s="183"/>
      <c r="H1975" s="183"/>
      <c r="I1975" s="183"/>
      <c r="J1975" s="183"/>
      <c r="K1975" s="183"/>
      <c r="L1975" s="183"/>
      <c r="M1975" s="183"/>
      <c r="N1975" s="183"/>
    </row>
    <row r="1976" spans="4:14">
      <c r="D1976" s="183"/>
      <c r="E1976" s="183"/>
      <c r="F1976" s="183"/>
      <c r="G1976" s="183"/>
      <c r="H1976" s="183"/>
      <c r="I1976" s="183"/>
      <c r="J1976" s="183"/>
      <c r="K1976" s="183"/>
      <c r="L1976" s="183"/>
      <c r="M1976" s="183"/>
      <c r="N1976" s="183"/>
    </row>
    <row r="1977" spans="4:14">
      <c r="D1977" s="183"/>
      <c r="E1977" s="183"/>
      <c r="F1977" s="183"/>
      <c r="G1977" s="183"/>
      <c r="H1977" s="183"/>
      <c r="I1977" s="183"/>
      <c r="J1977" s="183"/>
      <c r="K1977" s="183"/>
      <c r="L1977" s="183"/>
      <c r="M1977" s="183"/>
      <c r="N1977" s="183"/>
    </row>
    <row r="1978" spans="4:14">
      <c r="D1978" s="183"/>
      <c r="E1978" s="183"/>
      <c r="F1978" s="183"/>
      <c r="G1978" s="183"/>
      <c r="H1978" s="183"/>
      <c r="I1978" s="183"/>
      <c r="J1978" s="183"/>
      <c r="K1978" s="183"/>
      <c r="L1978" s="183"/>
      <c r="M1978" s="183"/>
      <c r="N1978" s="183"/>
    </row>
    <row r="1979" spans="4:14">
      <c r="D1979" s="183"/>
      <c r="E1979" s="183"/>
      <c r="F1979" s="183"/>
      <c r="G1979" s="183"/>
      <c r="H1979" s="183"/>
      <c r="I1979" s="183"/>
      <c r="J1979" s="183"/>
      <c r="K1979" s="183"/>
      <c r="L1979" s="183"/>
      <c r="M1979" s="183"/>
      <c r="N1979" s="183"/>
    </row>
    <row r="1980" spans="4:14">
      <c r="D1980" s="183"/>
      <c r="E1980" s="183"/>
      <c r="F1980" s="183"/>
      <c r="G1980" s="183"/>
      <c r="H1980" s="183"/>
      <c r="I1980" s="183"/>
      <c r="J1980" s="183"/>
      <c r="K1980" s="183"/>
      <c r="L1980" s="183"/>
      <c r="M1980" s="183"/>
      <c r="N1980" s="183"/>
    </row>
    <row r="1981" spans="4:14">
      <c r="D1981" s="183"/>
      <c r="E1981" s="183"/>
      <c r="F1981" s="183"/>
      <c r="G1981" s="183"/>
      <c r="H1981" s="183"/>
      <c r="I1981" s="183"/>
      <c r="J1981" s="183"/>
      <c r="K1981" s="183"/>
      <c r="L1981" s="183"/>
      <c r="M1981" s="183"/>
      <c r="N1981" s="183"/>
    </row>
    <row r="1982" spans="4:14">
      <c r="D1982" s="183"/>
      <c r="E1982" s="183"/>
      <c r="F1982" s="183"/>
      <c r="G1982" s="183"/>
      <c r="H1982" s="183"/>
      <c r="I1982" s="183"/>
      <c r="J1982" s="183"/>
      <c r="K1982" s="183"/>
      <c r="L1982" s="183"/>
      <c r="M1982" s="183"/>
      <c r="N1982" s="183"/>
    </row>
    <row r="1983" spans="4:14">
      <c r="D1983" s="183"/>
      <c r="E1983" s="183"/>
      <c r="F1983" s="183"/>
      <c r="G1983" s="183"/>
      <c r="H1983" s="183"/>
      <c r="I1983" s="183"/>
      <c r="J1983" s="183"/>
      <c r="K1983" s="183"/>
      <c r="L1983" s="183"/>
      <c r="M1983" s="183"/>
      <c r="N1983" s="183"/>
    </row>
    <row r="1984" spans="4:14">
      <c r="D1984" s="183"/>
      <c r="E1984" s="183"/>
      <c r="F1984" s="183"/>
      <c r="G1984" s="183"/>
      <c r="H1984" s="183"/>
      <c r="I1984" s="183"/>
      <c r="J1984" s="183"/>
      <c r="K1984" s="183"/>
      <c r="L1984" s="183"/>
      <c r="M1984" s="183"/>
      <c r="N1984" s="183"/>
    </row>
    <row r="1985" spans="4:14">
      <c r="D1985" s="183"/>
      <c r="E1985" s="183"/>
      <c r="F1985" s="183"/>
      <c r="G1985" s="183"/>
      <c r="H1985" s="183"/>
      <c r="I1985" s="183"/>
      <c r="J1985" s="183"/>
      <c r="K1985" s="183"/>
      <c r="L1985" s="183"/>
      <c r="M1985" s="183"/>
      <c r="N1985" s="183"/>
    </row>
    <row r="1986" spans="4:14">
      <c r="D1986" s="183"/>
      <c r="E1986" s="183"/>
      <c r="F1986" s="183"/>
      <c r="G1986" s="183"/>
      <c r="H1986" s="183"/>
      <c r="I1986" s="183"/>
      <c r="J1986" s="183"/>
      <c r="K1986" s="183"/>
      <c r="L1986" s="183"/>
      <c r="M1986" s="183"/>
      <c r="N1986" s="183"/>
    </row>
    <row r="1987" spans="4:14">
      <c r="D1987" s="183"/>
      <c r="E1987" s="183"/>
      <c r="F1987" s="183"/>
      <c r="G1987" s="183"/>
      <c r="H1987" s="183"/>
      <c r="I1987" s="183"/>
      <c r="J1987" s="183"/>
      <c r="K1987" s="183"/>
      <c r="L1987" s="183"/>
      <c r="M1987" s="183"/>
      <c r="N1987" s="183"/>
    </row>
    <row r="1988" spans="4:14">
      <c r="D1988" s="183"/>
      <c r="E1988" s="183"/>
      <c r="F1988" s="183"/>
      <c r="G1988" s="183"/>
      <c r="H1988" s="183"/>
      <c r="I1988" s="183"/>
      <c r="J1988" s="183"/>
      <c r="K1988" s="183"/>
      <c r="L1988" s="183"/>
      <c r="M1988" s="183"/>
      <c r="N1988" s="183"/>
    </row>
    <row r="1989" spans="4:14">
      <c r="D1989" s="183"/>
      <c r="E1989" s="183"/>
      <c r="F1989" s="183"/>
      <c r="G1989" s="183"/>
      <c r="H1989" s="183"/>
      <c r="I1989" s="183"/>
      <c r="J1989" s="183"/>
      <c r="K1989" s="183"/>
      <c r="L1989" s="183"/>
      <c r="M1989" s="183"/>
      <c r="N1989" s="183"/>
    </row>
    <row r="1990" spans="4:14">
      <c r="D1990" s="183"/>
      <c r="E1990" s="183"/>
      <c r="F1990" s="183"/>
      <c r="G1990" s="183"/>
      <c r="H1990" s="183"/>
      <c r="I1990" s="183"/>
      <c r="J1990" s="183"/>
      <c r="K1990" s="183"/>
      <c r="L1990" s="183"/>
      <c r="M1990" s="183"/>
      <c r="N1990" s="183"/>
    </row>
    <row r="1991" spans="4:14">
      <c r="D1991" s="183"/>
      <c r="E1991" s="183"/>
      <c r="F1991" s="183"/>
      <c r="G1991" s="183"/>
      <c r="H1991" s="183"/>
      <c r="I1991" s="183"/>
      <c r="J1991" s="183"/>
      <c r="K1991" s="183"/>
      <c r="L1991" s="183"/>
      <c r="M1991" s="183"/>
      <c r="N1991" s="183"/>
    </row>
    <row r="1992" spans="4:14">
      <c r="D1992" s="183"/>
      <c r="E1992" s="183"/>
      <c r="F1992" s="183"/>
      <c r="G1992" s="183"/>
      <c r="H1992" s="183"/>
      <c r="I1992" s="183"/>
      <c r="J1992" s="183"/>
      <c r="K1992" s="183"/>
      <c r="L1992" s="183"/>
      <c r="M1992" s="183"/>
      <c r="N1992" s="183"/>
    </row>
    <row r="1993" spans="4:14">
      <c r="D1993" s="183"/>
      <c r="E1993" s="183"/>
      <c r="F1993" s="183"/>
      <c r="G1993" s="183"/>
      <c r="H1993" s="183"/>
      <c r="I1993" s="183"/>
      <c r="J1993" s="183"/>
      <c r="K1993" s="183"/>
      <c r="L1993" s="183"/>
      <c r="M1993" s="183"/>
      <c r="N1993" s="183"/>
    </row>
    <row r="1994" spans="4:14">
      <c r="D1994" s="183"/>
      <c r="E1994" s="183"/>
      <c r="F1994" s="183"/>
      <c r="G1994" s="183"/>
      <c r="H1994" s="183"/>
      <c r="I1994" s="183"/>
      <c r="J1994" s="183"/>
      <c r="K1994" s="183"/>
      <c r="L1994" s="183"/>
      <c r="M1994" s="183"/>
      <c r="N1994" s="183"/>
    </row>
    <row r="1995" spans="4:14">
      <c r="D1995" s="183"/>
      <c r="E1995" s="183"/>
      <c r="F1995" s="183"/>
      <c r="G1995" s="183"/>
      <c r="H1995" s="183"/>
      <c r="I1995" s="183"/>
      <c r="J1995" s="183"/>
      <c r="K1995" s="183"/>
      <c r="L1995" s="183"/>
      <c r="M1995" s="183"/>
      <c r="N1995" s="183"/>
    </row>
    <row r="1996" spans="4:14">
      <c r="D1996" s="183"/>
      <c r="E1996" s="183"/>
      <c r="F1996" s="183"/>
      <c r="G1996" s="183"/>
      <c r="H1996" s="183"/>
      <c r="I1996" s="183"/>
      <c r="J1996" s="183"/>
      <c r="K1996" s="183"/>
      <c r="L1996" s="183"/>
      <c r="M1996" s="183"/>
      <c r="N1996" s="183"/>
    </row>
    <row r="1997" spans="4:14">
      <c r="D1997" s="183"/>
      <c r="E1997" s="183"/>
      <c r="F1997" s="183"/>
      <c r="G1997" s="183"/>
      <c r="H1997" s="183"/>
      <c r="I1997" s="183"/>
      <c r="J1997" s="183"/>
      <c r="K1997" s="183"/>
      <c r="L1997" s="183"/>
      <c r="M1997" s="183"/>
      <c r="N1997" s="183"/>
    </row>
    <row r="1998" spans="4:14">
      <c r="D1998" s="183"/>
      <c r="E1998" s="183"/>
      <c r="F1998" s="183"/>
      <c r="G1998" s="183"/>
      <c r="H1998" s="183"/>
      <c r="I1998" s="183"/>
      <c r="J1998" s="183"/>
      <c r="K1998" s="183"/>
      <c r="L1998" s="183"/>
      <c r="M1998" s="183"/>
      <c r="N1998" s="183"/>
    </row>
    <row r="1999" spans="4:14">
      <c r="D1999" s="183"/>
      <c r="E1999" s="183"/>
      <c r="F1999" s="183"/>
      <c r="G1999" s="183"/>
      <c r="H1999" s="183"/>
      <c r="I1999" s="183"/>
      <c r="J1999" s="183"/>
      <c r="K1999" s="183"/>
      <c r="L1999" s="183"/>
      <c r="M1999" s="183"/>
      <c r="N1999" s="183"/>
    </row>
    <row r="2000" spans="4:14">
      <c r="D2000" s="183"/>
      <c r="E2000" s="183"/>
      <c r="F2000" s="183"/>
      <c r="G2000" s="183"/>
      <c r="H2000" s="183"/>
      <c r="I2000" s="183"/>
      <c r="J2000" s="183"/>
      <c r="K2000" s="183"/>
      <c r="L2000" s="183"/>
      <c r="M2000" s="183"/>
      <c r="N2000" s="183"/>
    </row>
    <row r="2001" spans="4:14">
      <c r="D2001" s="183"/>
      <c r="E2001" s="183"/>
      <c r="F2001" s="183"/>
      <c r="G2001" s="183"/>
      <c r="H2001" s="183"/>
      <c r="I2001" s="183"/>
      <c r="J2001" s="183"/>
      <c r="K2001" s="183"/>
      <c r="L2001" s="183"/>
      <c r="M2001" s="183"/>
      <c r="N2001" s="183"/>
    </row>
    <row r="2002" spans="4:14">
      <c r="D2002" s="183"/>
      <c r="E2002" s="183"/>
      <c r="F2002" s="183"/>
      <c r="G2002" s="183"/>
      <c r="H2002" s="183"/>
      <c r="I2002" s="183"/>
      <c r="J2002" s="183"/>
      <c r="K2002" s="183"/>
      <c r="L2002" s="183"/>
      <c r="M2002" s="183"/>
      <c r="N2002" s="183"/>
    </row>
    <row r="2003" spans="4:14">
      <c r="D2003" s="183"/>
      <c r="E2003" s="183"/>
      <c r="F2003" s="183"/>
      <c r="G2003" s="183"/>
      <c r="H2003" s="183"/>
      <c r="I2003" s="183"/>
      <c r="J2003" s="183"/>
      <c r="K2003" s="183"/>
      <c r="L2003" s="183"/>
      <c r="M2003" s="183"/>
      <c r="N2003" s="183"/>
    </row>
    <row r="2004" spans="4:14">
      <c r="D2004" s="183"/>
      <c r="E2004" s="183"/>
      <c r="F2004" s="183"/>
      <c r="G2004" s="183"/>
      <c r="H2004" s="183"/>
      <c r="I2004" s="183"/>
      <c r="J2004" s="183"/>
      <c r="K2004" s="183"/>
      <c r="L2004" s="183"/>
      <c r="M2004" s="183"/>
      <c r="N2004" s="183"/>
    </row>
    <row r="2005" spans="4:14">
      <c r="D2005" s="183"/>
      <c r="E2005" s="183"/>
      <c r="F2005" s="183"/>
      <c r="G2005" s="183"/>
      <c r="H2005" s="183"/>
      <c r="I2005" s="183"/>
      <c r="J2005" s="183"/>
      <c r="K2005" s="183"/>
      <c r="L2005" s="183"/>
      <c r="M2005" s="183"/>
      <c r="N2005" s="183"/>
    </row>
    <row r="2006" spans="4:14">
      <c r="D2006" s="183"/>
      <c r="E2006" s="183"/>
      <c r="F2006" s="183"/>
      <c r="G2006" s="183"/>
      <c r="H2006" s="183"/>
      <c r="I2006" s="183"/>
      <c r="J2006" s="183"/>
      <c r="K2006" s="183"/>
      <c r="L2006" s="183"/>
      <c r="M2006" s="183"/>
      <c r="N2006" s="183"/>
    </row>
    <row r="2007" spans="4:14">
      <c r="D2007" s="183"/>
      <c r="E2007" s="183"/>
      <c r="F2007" s="183"/>
      <c r="G2007" s="183"/>
      <c r="H2007" s="183"/>
      <c r="I2007" s="183"/>
      <c r="J2007" s="183"/>
      <c r="K2007" s="183"/>
      <c r="L2007" s="183"/>
      <c r="M2007" s="183"/>
      <c r="N2007" s="183"/>
    </row>
    <row r="2008" spans="4:14">
      <c r="D2008" s="183"/>
      <c r="E2008" s="183"/>
      <c r="F2008" s="183"/>
      <c r="G2008" s="183"/>
      <c r="H2008" s="183"/>
      <c r="I2008" s="183"/>
      <c r="J2008" s="183"/>
      <c r="K2008" s="183"/>
      <c r="L2008" s="183"/>
      <c r="M2008" s="183"/>
      <c r="N2008" s="183"/>
    </row>
    <row r="2009" spans="4:14">
      <c r="D2009" s="183"/>
      <c r="E2009" s="183"/>
      <c r="F2009" s="183"/>
      <c r="G2009" s="183"/>
      <c r="H2009" s="183"/>
      <c r="I2009" s="183"/>
      <c r="J2009" s="183"/>
      <c r="K2009" s="183"/>
      <c r="L2009" s="183"/>
      <c r="M2009" s="183"/>
      <c r="N2009" s="183"/>
    </row>
    <row r="2010" spans="4:14">
      <c r="D2010" s="183"/>
      <c r="E2010" s="183"/>
      <c r="F2010" s="183"/>
      <c r="G2010" s="183"/>
      <c r="H2010" s="183"/>
      <c r="I2010" s="183"/>
      <c r="J2010" s="183"/>
      <c r="K2010" s="183"/>
      <c r="L2010" s="183"/>
      <c r="M2010" s="183"/>
      <c r="N2010" s="183"/>
    </row>
    <row r="2011" spans="4:14">
      <c r="D2011" s="183"/>
      <c r="E2011" s="183"/>
      <c r="F2011" s="183"/>
      <c r="G2011" s="183"/>
      <c r="H2011" s="183"/>
      <c r="I2011" s="183"/>
      <c r="J2011" s="183"/>
      <c r="K2011" s="183"/>
      <c r="L2011" s="183"/>
      <c r="M2011" s="183"/>
      <c r="N2011" s="183"/>
    </row>
    <row r="2012" spans="4:14">
      <c r="D2012" s="183"/>
      <c r="E2012" s="183"/>
      <c r="F2012" s="183"/>
      <c r="G2012" s="183"/>
      <c r="H2012" s="183"/>
      <c r="I2012" s="183"/>
      <c r="J2012" s="183"/>
      <c r="K2012" s="183"/>
      <c r="L2012" s="183"/>
      <c r="M2012" s="183"/>
      <c r="N2012" s="183"/>
    </row>
    <row r="2013" spans="4:14">
      <c r="D2013" s="183"/>
      <c r="E2013" s="183"/>
      <c r="F2013" s="183"/>
      <c r="G2013" s="183"/>
      <c r="H2013" s="183"/>
      <c r="I2013" s="183"/>
      <c r="J2013" s="183"/>
      <c r="K2013" s="183"/>
      <c r="L2013" s="183"/>
      <c r="M2013" s="183"/>
      <c r="N2013" s="183"/>
    </row>
    <row r="2014" spans="4:14">
      <c r="D2014" s="183"/>
      <c r="E2014" s="183"/>
      <c r="F2014" s="183"/>
      <c r="G2014" s="183"/>
      <c r="H2014" s="183"/>
      <c r="I2014" s="183"/>
      <c r="J2014" s="183"/>
      <c r="K2014" s="183"/>
      <c r="L2014" s="183"/>
      <c r="M2014" s="183"/>
      <c r="N2014" s="183"/>
    </row>
    <row r="2015" spans="4:14">
      <c r="D2015" s="183"/>
      <c r="E2015" s="183"/>
      <c r="F2015" s="183"/>
      <c r="G2015" s="183"/>
      <c r="H2015" s="183"/>
      <c r="I2015" s="183"/>
      <c r="J2015" s="183"/>
      <c r="K2015" s="183"/>
      <c r="L2015" s="183"/>
      <c r="M2015" s="183"/>
      <c r="N2015" s="183"/>
    </row>
    <row r="2016" spans="4:14">
      <c r="D2016" s="183"/>
      <c r="E2016" s="183"/>
      <c r="F2016" s="183"/>
      <c r="G2016" s="183"/>
      <c r="H2016" s="183"/>
      <c r="I2016" s="183"/>
      <c r="J2016" s="183"/>
      <c r="K2016" s="183"/>
      <c r="L2016" s="183"/>
      <c r="M2016" s="183"/>
      <c r="N2016" s="183"/>
    </row>
    <row r="2017" spans="4:14">
      <c r="D2017" s="183"/>
      <c r="E2017" s="183"/>
      <c r="F2017" s="183"/>
      <c r="G2017" s="183"/>
      <c r="H2017" s="183"/>
      <c r="I2017" s="183"/>
      <c r="J2017" s="183"/>
      <c r="K2017" s="183"/>
      <c r="L2017" s="183"/>
      <c r="M2017" s="183"/>
      <c r="N2017" s="183"/>
    </row>
    <row r="2018" spans="4:14">
      <c r="D2018" s="183"/>
      <c r="E2018" s="183"/>
      <c r="F2018" s="183"/>
      <c r="G2018" s="183"/>
      <c r="H2018" s="183"/>
      <c r="I2018" s="183"/>
      <c r="J2018" s="183"/>
      <c r="K2018" s="183"/>
      <c r="L2018" s="183"/>
      <c r="M2018" s="183"/>
      <c r="N2018" s="183"/>
    </row>
    <row r="2019" spans="4:14">
      <c r="D2019" s="183"/>
      <c r="E2019" s="183"/>
      <c r="F2019" s="183"/>
      <c r="G2019" s="183"/>
      <c r="H2019" s="183"/>
      <c r="I2019" s="183"/>
      <c r="J2019" s="183"/>
      <c r="K2019" s="183"/>
      <c r="L2019" s="183"/>
      <c r="M2019" s="183"/>
      <c r="N2019" s="183"/>
    </row>
    <row r="2020" spans="4:14">
      <c r="D2020" s="183"/>
      <c r="E2020" s="183"/>
      <c r="F2020" s="183"/>
      <c r="G2020" s="183"/>
      <c r="H2020" s="183"/>
      <c r="I2020" s="183"/>
      <c r="J2020" s="183"/>
      <c r="K2020" s="183"/>
      <c r="L2020" s="183"/>
      <c r="M2020" s="183"/>
      <c r="N2020" s="183"/>
    </row>
    <row r="2021" spans="4:14">
      <c r="D2021" s="183"/>
      <c r="E2021" s="183"/>
      <c r="F2021" s="183"/>
      <c r="G2021" s="183"/>
      <c r="H2021" s="183"/>
      <c r="I2021" s="183"/>
      <c r="J2021" s="183"/>
      <c r="K2021" s="183"/>
      <c r="L2021" s="183"/>
      <c r="M2021" s="183"/>
      <c r="N2021" s="183"/>
    </row>
    <row r="2022" spans="4:14">
      <c r="D2022" s="183"/>
      <c r="E2022" s="183"/>
      <c r="F2022" s="183"/>
      <c r="G2022" s="183"/>
      <c r="H2022" s="183"/>
      <c r="I2022" s="183"/>
      <c r="J2022" s="183"/>
      <c r="K2022" s="183"/>
      <c r="L2022" s="183"/>
      <c r="M2022" s="183"/>
      <c r="N2022" s="183"/>
    </row>
    <row r="2023" spans="4:14">
      <c r="D2023" s="183"/>
      <c r="E2023" s="183"/>
      <c r="F2023" s="183"/>
      <c r="G2023" s="183"/>
      <c r="H2023" s="183"/>
      <c r="I2023" s="183"/>
      <c r="J2023" s="183"/>
      <c r="K2023" s="183"/>
      <c r="L2023" s="183"/>
      <c r="M2023" s="183"/>
      <c r="N2023" s="183"/>
    </row>
    <row r="2024" spans="4:14">
      <c r="D2024" s="183"/>
      <c r="E2024" s="183"/>
      <c r="F2024" s="183"/>
      <c r="G2024" s="183"/>
      <c r="H2024" s="183"/>
      <c r="I2024" s="183"/>
      <c r="J2024" s="183"/>
      <c r="K2024" s="183"/>
      <c r="L2024" s="183"/>
      <c r="M2024" s="183"/>
      <c r="N2024" s="183"/>
    </row>
    <row r="2025" spans="4:14">
      <c r="D2025" s="183"/>
      <c r="E2025" s="183"/>
      <c r="F2025" s="183"/>
      <c r="G2025" s="183"/>
      <c r="H2025" s="183"/>
      <c r="I2025" s="183"/>
      <c r="J2025" s="183"/>
      <c r="K2025" s="183"/>
      <c r="L2025" s="183"/>
      <c r="M2025" s="183"/>
      <c r="N2025" s="183"/>
    </row>
    <row r="2026" spans="4:14">
      <c r="D2026" s="183"/>
      <c r="E2026" s="183"/>
      <c r="F2026" s="183"/>
      <c r="G2026" s="183"/>
      <c r="H2026" s="183"/>
      <c r="I2026" s="183"/>
      <c r="J2026" s="183"/>
      <c r="K2026" s="183"/>
      <c r="L2026" s="183"/>
      <c r="M2026" s="183"/>
      <c r="N2026" s="183"/>
    </row>
    <row r="2027" spans="4:14">
      <c r="D2027" s="183"/>
      <c r="E2027" s="183"/>
      <c r="F2027" s="183"/>
      <c r="G2027" s="183"/>
      <c r="H2027" s="183"/>
      <c r="I2027" s="183"/>
      <c r="J2027" s="183"/>
      <c r="K2027" s="183"/>
      <c r="L2027" s="183"/>
      <c r="M2027" s="183"/>
      <c r="N2027" s="183"/>
    </row>
    <row r="2028" spans="4:14">
      <c r="D2028" s="183"/>
      <c r="E2028" s="183"/>
      <c r="F2028" s="183"/>
      <c r="G2028" s="183"/>
      <c r="H2028" s="183"/>
      <c r="I2028" s="183"/>
      <c r="J2028" s="183"/>
      <c r="K2028" s="183"/>
      <c r="L2028" s="183"/>
      <c r="M2028" s="183"/>
      <c r="N2028" s="183"/>
    </row>
    <row r="2029" spans="4:14">
      <c r="D2029" s="183"/>
      <c r="E2029" s="183"/>
      <c r="F2029" s="183"/>
      <c r="G2029" s="183"/>
      <c r="H2029" s="183"/>
      <c r="I2029" s="183"/>
      <c r="J2029" s="183"/>
      <c r="K2029" s="183"/>
      <c r="L2029" s="183"/>
      <c r="M2029" s="183"/>
      <c r="N2029" s="183"/>
    </row>
    <row r="2030" spans="4:14">
      <c r="D2030" s="183"/>
      <c r="E2030" s="183"/>
      <c r="F2030" s="183"/>
      <c r="G2030" s="183"/>
      <c r="H2030" s="183"/>
      <c r="I2030" s="183"/>
      <c r="J2030" s="183"/>
      <c r="K2030" s="183"/>
      <c r="L2030" s="183"/>
      <c r="M2030" s="183"/>
      <c r="N2030" s="183"/>
    </row>
    <row r="2031" spans="4:14">
      <c r="D2031" s="183"/>
      <c r="E2031" s="183"/>
      <c r="F2031" s="183"/>
      <c r="G2031" s="183"/>
      <c r="H2031" s="183"/>
      <c r="I2031" s="183"/>
      <c r="J2031" s="183"/>
      <c r="K2031" s="183"/>
      <c r="L2031" s="183"/>
      <c r="M2031" s="183"/>
      <c r="N2031" s="183"/>
    </row>
    <row r="2032" spans="4:14">
      <c r="D2032" s="183"/>
      <c r="E2032" s="183"/>
      <c r="F2032" s="183"/>
      <c r="G2032" s="183"/>
      <c r="H2032" s="183"/>
      <c r="I2032" s="183"/>
      <c r="J2032" s="183"/>
      <c r="K2032" s="183"/>
      <c r="L2032" s="183"/>
      <c r="M2032" s="183"/>
      <c r="N2032" s="183"/>
    </row>
    <row r="2033" spans="4:14">
      <c r="D2033" s="183"/>
      <c r="E2033" s="183"/>
      <c r="F2033" s="183"/>
      <c r="G2033" s="183"/>
      <c r="H2033" s="183"/>
      <c r="I2033" s="183"/>
      <c r="J2033" s="183"/>
      <c r="K2033" s="183"/>
      <c r="L2033" s="183"/>
      <c r="M2033" s="183"/>
      <c r="N2033" s="183"/>
    </row>
    <row r="2034" spans="4:14">
      <c r="D2034" s="183"/>
      <c r="E2034" s="183"/>
      <c r="F2034" s="183"/>
      <c r="G2034" s="183"/>
      <c r="H2034" s="183"/>
      <c r="I2034" s="183"/>
      <c r="J2034" s="183"/>
      <c r="K2034" s="183"/>
      <c r="L2034" s="183"/>
      <c r="M2034" s="183"/>
      <c r="N2034" s="183"/>
    </row>
    <row r="2035" spans="4:14">
      <c r="D2035" s="183"/>
      <c r="E2035" s="183"/>
      <c r="F2035" s="183"/>
      <c r="G2035" s="183"/>
      <c r="H2035" s="183"/>
      <c r="I2035" s="183"/>
      <c r="J2035" s="183"/>
      <c r="K2035" s="183"/>
      <c r="L2035" s="183"/>
      <c r="M2035" s="183"/>
      <c r="N2035" s="183"/>
    </row>
    <row r="2036" spans="4:14">
      <c r="D2036" s="183"/>
      <c r="E2036" s="183"/>
      <c r="F2036" s="183"/>
      <c r="G2036" s="183"/>
      <c r="H2036" s="183"/>
      <c r="I2036" s="183"/>
      <c r="J2036" s="183"/>
      <c r="K2036" s="183"/>
      <c r="L2036" s="183"/>
      <c r="M2036" s="183"/>
      <c r="N2036" s="183"/>
    </row>
    <row r="2037" spans="4:14">
      <c r="D2037" s="183"/>
      <c r="E2037" s="183"/>
      <c r="F2037" s="183"/>
      <c r="G2037" s="183"/>
      <c r="H2037" s="183"/>
      <c r="I2037" s="183"/>
      <c r="J2037" s="183"/>
      <c r="K2037" s="183"/>
      <c r="L2037" s="183"/>
      <c r="M2037" s="183"/>
      <c r="N2037" s="183"/>
    </row>
    <row r="2038" spans="4:14">
      <c r="D2038" s="183"/>
      <c r="E2038" s="183"/>
      <c r="F2038" s="183"/>
      <c r="G2038" s="183"/>
      <c r="H2038" s="183"/>
      <c r="I2038" s="183"/>
      <c r="J2038" s="183"/>
      <c r="K2038" s="183"/>
      <c r="L2038" s="183"/>
      <c r="M2038" s="183"/>
      <c r="N2038" s="183"/>
    </row>
    <row r="2039" spans="4:14">
      <c r="D2039" s="183"/>
      <c r="E2039" s="183"/>
      <c r="F2039" s="183"/>
      <c r="G2039" s="183"/>
      <c r="H2039" s="183"/>
      <c r="I2039" s="183"/>
      <c r="J2039" s="183"/>
      <c r="K2039" s="183"/>
      <c r="L2039" s="183"/>
      <c r="M2039" s="183"/>
      <c r="N2039" s="183"/>
    </row>
    <row r="2040" spans="4:14">
      <c r="D2040" s="183"/>
      <c r="E2040" s="183"/>
      <c r="F2040" s="183"/>
      <c r="G2040" s="183"/>
      <c r="H2040" s="183"/>
      <c r="I2040" s="183"/>
      <c r="J2040" s="183"/>
      <c r="K2040" s="183"/>
      <c r="L2040" s="183"/>
      <c r="M2040" s="183"/>
      <c r="N2040" s="183"/>
    </row>
    <row r="2041" spans="4:14">
      <c r="D2041" s="183"/>
      <c r="E2041" s="183"/>
      <c r="F2041" s="183"/>
      <c r="G2041" s="183"/>
      <c r="H2041" s="183"/>
      <c r="I2041" s="183"/>
      <c r="J2041" s="183"/>
      <c r="K2041" s="183"/>
      <c r="L2041" s="183"/>
      <c r="M2041" s="183"/>
      <c r="N2041" s="183"/>
    </row>
    <row r="2042" spans="4:14">
      <c r="D2042" s="183"/>
      <c r="E2042" s="183"/>
      <c r="F2042" s="183"/>
      <c r="G2042" s="183"/>
      <c r="H2042" s="183"/>
      <c r="I2042" s="183"/>
      <c r="J2042" s="183"/>
      <c r="K2042" s="183"/>
      <c r="L2042" s="183"/>
      <c r="M2042" s="183"/>
      <c r="N2042" s="183"/>
    </row>
    <row r="2043" spans="4:14">
      <c r="D2043" s="183"/>
      <c r="E2043" s="183"/>
      <c r="F2043" s="183"/>
      <c r="G2043" s="183"/>
      <c r="H2043" s="183"/>
      <c r="I2043" s="183"/>
      <c r="J2043" s="183"/>
      <c r="K2043" s="183"/>
      <c r="L2043" s="183"/>
      <c r="M2043" s="183"/>
      <c r="N2043" s="183"/>
    </row>
    <row r="2044" spans="4:14">
      <c r="D2044" s="183"/>
      <c r="E2044" s="183"/>
      <c r="F2044" s="183"/>
      <c r="G2044" s="183"/>
      <c r="H2044" s="183"/>
      <c r="I2044" s="183"/>
      <c r="J2044" s="183"/>
      <c r="K2044" s="183"/>
      <c r="L2044" s="183"/>
      <c r="M2044" s="183"/>
      <c r="N2044" s="183"/>
    </row>
    <row r="2045" spans="4:14">
      <c r="D2045" s="183"/>
      <c r="E2045" s="183"/>
      <c r="F2045" s="183"/>
      <c r="G2045" s="183"/>
      <c r="H2045" s="183"/>
      <c r="I2045" s="183"/>
      <c r="J2045" s="183"/>
      <c r="K2045" s="183"/>
      <c r="L2045" s="183"/>
      <c r="M2045" s="183"/>
      <c r="N2045" s="183"/>
    </row>
    <row r="2046" spans="4:14">
      <c r="D2046" s="183"/>
      <c r="E2046" s="183"/>
      <c r="F2046" s="183"/>
      <c r="G2046" s="183"/>
      <c r="H2046" s="183"/>
      <c r="I2046" s="183"/>
      <c r="J2046" s="183"/>
      <c r="K2046" s="183"/>
      <c r="L2046" s="183"/>
      <c r="M2046" s="183"/>
      <c r="N2046" s="183"/>
    </row>
    <row r="2047" spans="4:14">
      <c r="D2047" s="183"/>
      <c r="E2047" s="183"/>
      <c r="F2047" s="183"/>
      <c r="G2047" s="183"/>
      <c r="H2047" s="183"/>
      <c r="I2047" s="183"/>
      <c r="J2047" s="183"/>
      <c r="K2047" s="183"/>
      <c r="L2047" s="183"/>
      <c r="M2047" s="183"/>
      <c r="N2047" s="183"/>
    </row>
    <row r="2048" spans="4:14">
      <c r="D2048" s="183"/>
      <c r="E2048" s="183"/>
      <c r="F2048" s="183"/>
      <c r="G2048" s="183"/>
      <c r="H2048" s="183"/>
      <c r="I2048" s="183"/>
      <c r="J2048" s="183"/>
      <c r="K2048" s="183"/>
      <c r="L2048" s="183"/>
      <c r="M2048" s="183"/>
      <c r="N2048" s="183"/>
    </row>
    <row r="2049" spans="4:14">
      <c r="D2049" s="183"/>
      <c r="E2049" s="183"/>
      <c r="F2049" s="183"/>
      <c r="G2049" s="183"/>
      <c r="H2049" s="183"/>
      <c r="I2049" s="183"/>
      <c r="J2049" s="183"/>
      <c r="K2049" s="183"/>
      <c r="L2049" s="183"/>
      <c r="M2049" s="183"/>
      <c r="N2049" s="183"/>
    </row>
    <row r="2050" spans="4:14">
      <c r="D2050" s="183"/>
      <c r="E2050" s="183"/>
      <c r="F2050" s="183"/>
      <c r="G2050" s="183"/>
      <c r="H2050" s="183"/>
      <c r="I2050" s="183"/>
      <c r="J2050" s="183"/>
      <c r="K2050" s="183"/>
      <c r="L2050" s="183"/>
      <c r="M2050" s="183"/>
      <c r="N2050" s="183"/>
    </row>
    <row r="2051" spans="4:14">
      <c r="D2051" s="183"/>
      <c r="E2051" s="183"/>
      <c r="F2051" s="183"/>
      <c r="G2051" s="183"/>
      <c r="H2051" s="183"/>
      <c r="I2051" s="183"/>
      <c r="J2051" s="183"/>
      <c r="K2051" s="183"/>
      <c r="L2051" s="183"/>
      <c r="M2051" s="183"/>
      <c r="N2051" s="183"/>
    </row>
    <row r="2052" spans="4:14">
      <c r="D2052" s="183"/>
      <c r="E2052" s="183"/>
      <c r="F2052" s="183"/>
      <c r="G2052" s="183"/>
      <c r="H2052" s="183"/>
      <c r="I2052" s="183"/>
      <c r="J2052" s="183"/>
      <c r="K2052" s="183"/>
      <c r="L2052" s="183"/>
      <c r="M2052" s="183"/>
      <c r="N2052" s="183"/>
    </row>
    <row r="2053" spans="4:14">
      <c r="D2053" s="183"/>
      <c r="E2053" s="183"/>
      <c r="F2053" s="183"/>
      <c r="G2053" s="183"/>
      <c r="H2053" s="183"/>
      <c r="I2053" s="183"/>
      <c r="J2053" s="183"/>
      <c r="K2053" s="183"/>
      <c r="L2053" s="183"/>
      <c r="M2053" s="183"/>
      <c r="N2053" s="183"/>
    </row>
    <row r="2054" spans="4:14">
      <c r="D2054" s="183"/>
      <c r="E2054" s="183"/>
      <c r="F2054" s="183"/>
      <c r="G2054" s="183"/>
      <c r="H2054" s="183"/>
      <c r="I2054" s="183"/>
      <c r="J2054" s="183"/>
      <c r="K2054" s="183"/>
      <c r="L2054" s="183"/>
      <c r="M2054" s="183"/>
      <c r="N2054" s="183"/>
    </row>
    <row r="2055" spans="4:14">
      <c r="D2055" s="183"/>
      <c r="E2055" s="183"/>
      <c r="F2055" s="183"/>
      <c r="G2055" s="183"/>
      <c r="H2055" s="183"/>
      <c r="I2055" s="183"/>
      <c r="J2055" s="183"/>
      <c r="K2055" s="183"/>
      <c r="L2055" s="183"/>
      <c r="M2055" s="183"/>
      <c r="N2055" s="183"/>
    </row>
    <row r="2056" spans="4:14">
      <c r="D2056" s="183"/>
      <c r="E2056" s="183"/>
      <c r="F2056" s="183"/>
      <c r="G2056" s="183"/>
      <c r="H2056" s="183"/>
      <c r="I2056" s="183"/>
      <c r="J2056" s="183"/>
      <c r="K2056" s="183"/>
      <c r="L2056" s="183"/>
      <c r="M2056" s="183"/>
      <c r="N2056" s="183"/>
    </row>
    <row r="2057" spans="4:14">
      <c r="D2057" s="183"/>
      <c r="E2057" s="183"/>
      <c r="F2057" s="183"/>
      <c r="G2057" s="183"/>
      <c r="H2057" s="183"/>
      <c r="I2057" s="183"/>
      <c r="J2057" s="183"/>
      <c r="K2057" s="183"/>
      <c r="L2057" s="183"/>
      <c r="M2057" s="183"/>
      <c r="N2057" s="183"/>
    </row>
    <row r="2058" spans="4:14">
      <c r="D2058" s="183"/>
      <c r="E2058" s="183"/>
      <c r="F2058" s="183"/>
      <c r="G2058" s="183"/>
      <c r="H2058" s="183"/>
      <c r="I2058" s="183"/>
      <c r="J2058" s="183"/>
      <c r="K2058" s="183"/>
      <c r="L2058" s="183"/>
      <c r="M2058" s="183"/>
      <c r="N2058" s="183"/>
    </row>
    <row r="2059" spans="4:14">
      <c r="D2059" s="183"/>
      <c r="E2059" s="183"/>
      <c r="F2059" s="183"/>
      <c r="G2059" s="183"/>
      <c r="H2059" s="183"/>
      <c r="I2059" s="183"/>
      <c r="J2059" s="183"/>
      <c r="K2059" s="183"/>
      <c r="L2059" s="183"/>
      <c r="M2059" s="183"/>
      <c r="N2059" s="183"/>
    </row>
    <row r="2060" spans="4:14">
      <c r="D2060" s="183"/>
      <c r="E2060" s="183"/>
      <c r="F2060" s="183"/>
      <c r="G2060" s="183"/>
      <c r="H2060" s="183"/>
      <c r="I2060" s="183"/>
      <c r="J2060" s="183"/>
      <c r="K2060" s="183"/>
      <c r="L2060" s="183"/>
      <c r="M2060" s="183"/>
      <c r="N2060" s="183"/>
    </row>
    <row r="2061" spans="4:14">
      <c r="D2061" s="183"/>
      <c r="E2061" s="183"/>
      <c r="F2061" s="183"/>
      <c r="G2061" s="183"/>
      <c r="H2061" s="183"/>
      <c r="I2061" s="183"/>
      <c r="J2061" s="183"/>
      <c r="K2061" s="183"/>
      <c r="L2061" s="183"/>
      <c r="M2061" s="183"/>
      <c r="N2061" s="183"/>
    </row>
    <row r="2062" spans="4:14">
      <c r="D2062" s="183"/>
      <c r="E2062" s="183"/>
      <c r="F2062" s="183"/>
      <c r="G2062" s="183"/>
      <c r="H2062" s="183"/>
      <c r="I2062" s="183"/>
      <c r="J2062" s="183"/>
      <c r="K2062" s="183"/>
      <c r="L2062" s="183"/>
      <c r="M2062" s="183"/>
      <c r="N2062" s="183"/>
    </row>
    <row r="2063" spans="4:14">
      <c r="D2063" s="183"/>
      <c r="E2063" s="183"/>
      <c r="F2063" s="183"/>
      <c r="G2063" s="183"/>
      <c r="H2063" s="183"/>
      <c r="I2063" s="183"/>
      <c r="J2063" s="183"/>
      <c r="K2063" s="183"/>
      <c r="L2063" s="183"/>
      <c r="M2063" s="183"/>
      <c r="N2063" s="183"/>
    </row>
    <row r="2064" spans="4:14">
      <c r="D2064" s="183"/>
      <c r="E2064" s="183"/>
      <c r="F2064" s="183"/>
      <c r="G2064" s="183"/>
      <c r="H2064" s="183"/>
      <c r="I2064" s="183"/>
      <c r="J2064" s="183"/>
      <c r="K2064" s="183"/>
      <c r="L2064" s="183"/>
      <c r="M2064" s="183"/>
      <c r="N2064" s="183"/>
    </row>
    <row r="2065" spans="4:14">
      <c r="D2065" s="183"/>
      <c r="E2065" s="183"/>
      <c r="F2065" s="183"/>
      <c r="G2065" s="183"/>
      <c r="H2065" s="183"/>
      <c r="I2065" s="183"/>
      <c r="J2065" s="183"/>
      <c r="K2065" s="183"/>
      <c r="L2065" s="183"/>
      <c r="M2065" s="183"/>
      <c r="N2065" s="183"/>
    </row>
    <row r="2066" spans="4:14">
      <c r="D2066" s="183"/>
      <c r="E2066" s="183"/>
      <c r="F2066" s="183"/>
      <c r="G2066" s="183"/>
      <c r="H2066" s="183"/>
      <c r="I2066" s="183"/>
      <c r="J2066" s="183"/>
      <c r="K2066" s="183"/>
      <c r="L2066" s="183"/>
      <c r="M2066" s="183"/>
      <c r="N2066" s="183"/>
    </row>
    <row r="2067" spans="4:14">
      <c r="D2067" s="183"/>
      <c r="E2067" s="183"/>
      <c r="F2067" s="183"/>
      <c r="G2067" s="183"/>
      <c r="H2067" s="183"/>
      <c r="I2067" s="183"/>
      <c r="J2067" s="183"/>
      <c r="K2067" s="183"/>
      <c r="L2067" s="183"/>
      <c r="M2067" s="183"/>
      <c r="N2067" s="183"/>
    </row>
    <row r="2068" spans="4:14">
      <c r="D2068" s="183"/>
      <c r="E2068" s="183"/>
      <c r="F2068" s="183"/>
      <c r="G2068" s="183"/>
      <c r="H2068" s="183"/>
      <c r="I2068" s="183"/>
      <c r="J2068" s="183"/>
      <c r="K2068" s="183"/>
      <c r="L2068" s="183"/>
      <c r="M2068" s="183"/>
      <c r="N2068" s="183"/>
    </row>
    <row r="2069" spans="4:14">
      <c r="D2069" s="183"/>
      <c r="E2069" s="183"/>
      <c r="F2069" s="183"/>
      <c r="G2069" s="183"/>
      <c r="H2069" s="183"/>
      <c r="I2069" s="183"/>
      <c r="J2069" s="183"/>
      <c r="K2069" s="183"/>
      <c r="L2069" s="183"/>
      <c r="M2069" s="183"/>
      <c r="N2069" s="183"/>
    </row>
    <row r="2070" spans="4:14">
      <c r="D2070" s="183"/>
      <c r="E2070" s="183"/>
      <c r="F2070" s="183"/>
      <c r="G2070" s="183"/>
      <c r="H2070" s="183"/>
      <c r="I2070" s="183"/>
      <c r="J2070" s="183"/>
      <c r="K2070" s="183"/>
      <c r="L2070" s="183"/>
      <c r="M2070" s="183"/>
      <c r="N2070" s="183"/>
    </row>
    <row r="2071" spans="4:14">
      <c r="D2071" s="183"/>
      <c r="E2071" s="183"/>
      <c r="F2071" s="183"/>
      <c r="G2071" s="183"/>
      <c r="H2071" s="183"/>
      <c r="I2071" s="183"/>
      <c r="J2071" s="183"/>
      <c r="K2071" s="183"/>
      <c r="L2071" s="183"/>
      <c r="M2071" s="183"/>
      <c r="N2071" s="183"/>
    </row>
    <row r="2072" spans="4:14">
      <c r="D2072" s="183"/>
      <c r="E2072" s="183"/>
      <c r="F2072" s="183"/>
      <c r="G2072" s="183"/>
      <c r="H2072" s="183"/>
      <c r="I2072" s="183"/>
      <c r="J2072" s="183"/>
      <c r="K2072" s="183"/>
      <c r="L2072" s="183"/>
      <c r="M2072" s="183"/>
      <c r="N2072" s="183"/>
    </row>
    <row r="2073" spans="4:14">
      <c r="D2073" s="183"/>
      <c r="E2073" s="183"/>
      <c r="F2073" s="183"/>
      <c r="G2073" s="183"/>
      <c r="H2073" s="183"/>
      <c r="I2073" s="183"/>
      <c r="J2073" s="183"/>
      <c r="K2073" s="183"/>
      <c r="L2073" s="183"/>
      <c r="M2073" s="183"/>
      <c r="N2073" s="183"/>
    </row>
    <row r="2074" spans="4:14">
      <c r="D2074" s="183"/>
      <c r="E2074" s="183"/>
      <c r="F2074" s="183"/>
      <c r="G2074" s="183"/>
      <c r="H2074" s="183"/>
      <c r="I2074" s="183"/>
      <c r="J2074" s="183"/>
      <c r="K2074" s="183"/>
      <c r="L2074" s="183"/>
      <c r="M2074" s="183"/>
      <c r="N2074" s="183"/>
    </row>
    <row r="2075" spans="4:14">
      <c r="D2075" s="183"/>
      <c r="E2075" s="183"/>
      <c r="F2075" s="183"/>
      <c r="G2075" s="183"/>
      <c r="H2075" s="183"/>
      <c r="I2075" s="183"/>
      <c r="J2075" s="183"/>
      <c r="K2075" s="183"/>
      <c r="L2075" s="183"/>
      <c r="M2075" s="183"/>
      <c r="N2075" s="183"/>
    </row>
    <row r="2076" spans="4:14">
      <c r="D2076" s="183"/>
      <c r="E2076" s="183"/>
      <c r="F2076" s="183"/>
      <c r="G2076" s="183"/>
      <c r="H2076" s="183"/>
      <c r="I2076" s="183"/>
      <c r="J2076" s="183"/>
      <c r="K2076" s="183"/>
      <c r="L2076" s="183"/>
      <c r="M2076" s="183"/>
      <c r="N2076" s="183"/>
    </row>
    <row r="2077" spans="4:14">
      <c r="D2077" s="183"/>
      <c r="E2077" s="183"/>
      <c r="F2077" s="183"/>
      <c r="G2077" s="183"/>
      <c r="H2077" s="183"/>
      <c r="I2077" s="183"/>
      <c r="J2077" s="183"/>
      <c r="K2077" s="183"/>
      <c r="L2077" s="183"/>
      <c r="M2077" s="183"/>
      <c r="N2077" s="183"/>
    </row>
    <row r="2078" spans="4:14">
      <c r="D2078" s="183"/>
      <c r="E2078" s="183"/>
      <c r="F2078" s="183"/>
      <c r="G2078" s="183"/>
      <c r="H2078" s="183"/>
      <c r="I2078" s="183"/>
      <c r="J2078" s="183"/>
      <c r="K2078" s="183"/>
      <c r="L2078" s="183"/>
      <c r="M2078" s="183"/>
      <c r="N2078" s="183"/>
    </row>
    <row r="2079" spans="4:14">
      <c r="D2079" s="183"/>
      <c r="E2079" s="183"/>
      <c r="F2079" s="183"/>
      <c r="G2079" s="183"/>
      <c r="H2079" s="183"/>
      <c r="I2079" s="183"/>
      <c r="J2079" s="183"/>
      <c r="K2079" s="183"/>
      <c r="L2079" s="183"/>
      <c r="M2079" s="183"/>
      <c r="N2079" s="183"/>
    </row>
    <row r="2080" spans="4:14">
      <c r="D2080" s="183"/>
      <c r="E2080" s="183"/>
      <c r="F2080" s="183"/>
      <c r="G2080" s="183"/>
      <c r="H2080" s="183"/>
      <c r="I2080" s="183"/>
      <c r="J2080" s="183"/>
      <c r="K2080" s="183"/>
      <c r="L2080" s="183"/>
      <c r="M2080" s="183"/>
      <c r="N2080" s="183"/>
    </row>
    <row r="2081" spans="4:14">
      <c r="D2081" s="183"/>
      <c r="E2081" s="183"/>
      <c r="F2081" s="183"/>
      <c r="G2081" s="183"/>
      <c r="H2081" s="183"/>
      <c r="I2081" s="183"/>
      <c r="J2081" s="183"/>
      <c r="K2081" s="183"/>
      <c r="L2081" s="183"/>
      <c r="M2081" s="183"/>
      <c r="N2081" s="183"/>
    </row>
    <row r="2082" spans="4:14">
      <c r="D2082" s="183"/>
      <c r="E2082" s="183"/>
      <c r="F2082" s="183"/>
      <c r="G2082" s="183"/>
      <c r="H2082" s="183"/>
      <c r="I2082" s="183"/>
      <c r="J2082" s="183"/>
      <c r="K2082" s="183"/>
      <c r="L2082" s="183"/>
      <c r="M2082" s="183"/>
      <c r="N2082" s="183"/>
    </row>
    <row r="2083" spans="4:14">
      <c r="D2083" s="183"/>
      <c r="E2083" s="183"/>
      <c r="F2083" s="183"/>
      <c r="G2083" s="183"/>
      <c r="H2083" s="183"/>
      <c r="I2083" s="183"/>
      <c r="J2083" s="183"/>
      <c r="K2083" s="183"/>
      <c r="L2083" s="183"/>
      <c r="M2083" s="183"/>
      <c r="N2083" s="183"/>
    </row>
    <row r="2084" spans="4:14">
      <c r="D2084" s="183"/>
      <c r="E2084" s="183"/>
      <c r="F2084" s="183"/>
      <c r="G2084" s="183"/>
      <c r="H2084" s="183"/>
      <c r="I2084" s="183"/>
      <c r="J2084" s="183"/>
      <c r="K2084" s="183"/>
      <c r="L2084" s="183"/>
      <c r="M2084" s="183"/>
      <c r="N2084" s="183"/>
    </row>
    <row r="2085" spans="4:14">
      <c r="D2085" s="183"/>
      <c r="E2085" s="183"/>
      <c r="F2085" s="183"/>
      <c r="G2085" s="183"/>
      <c r="H2085" s="183"/>
      <c r="I2085" s="183"/>
      <c r="J2085" s="183"/>
      <c r="K2085" s="183"/>
      <c r="L2085" s="183"/>
      <c r="M2085" s="183"/>
      <c r="N2085" s="183"/>
    </row>
    <row r="2086" spans="4:14">
      <c r="D2086" s="183"/>
      <c r="E2086" s="183"/>
      <c r="F2086" s="183"/>
      <c r="G2086" s="183"/>
      <c r="H2086" s="183"/>
      <c r="I2086" s="183"/>
      <c r="J2086" s="183"/>
      <c r="K2086" s="183"/>
      <c r="L2086" s="183"/>
      <c r="M2086" s="183"/>
      <c r="N2086" s="183"/>
    </row>
    <row r="2087" spans="4:14">
      <c r="D2087" s="183"/>
      <c r="E2087" s="183"/>
      <c r="F2087" s="183"/>
      <c r="G2087" s="183"/>
      <c r="H2087" s="183"/>
      <c r="I2087" s="183"/>
      <c r="J2087" s="183"/>
      <c r="K2087" s="183"/>
      <c r="L2087" s="183"/>
      <c r="M2087" s="183"/>
      <c r="N2087" s="183"/>
    </row>
    <row r="2088" spans="4:14">
      <c r="D2088" s="183"/>
      <c r="E2088" s="183"/>
      <c r="F2088" s="183"/>
      <c r="G2088" s="183"/>
      <c r="H2088" s="183"/>
      <c r="I2088" s="183"/>
      <c r="J2088" s="183"/>
      <c r="K2088" s="183"/>
      <c r="L2088" s="183"/>
      <c r="M2088" s="183"/>
      <c r="N2088" s="183"/>
    </row>
    <row r="2089" spans="4:14">
      <c r="D2089" s="183"/>
      <c r="E2089" s="183"/>
      <c r="F2089" s="183"/>
      <c r="G2089" s="183"/>
      <c r="H2089" s="183"/>
      <c r="I2089" s="183"/>
      <c r="J2089" s="183"/>
      <c r="K2089" s="183"/>
      <c r="L2089" s="183"/>
      <c r="M2089" s="183"/>
      <c r="N2089" s="183"/>
    </row>
    <row r="2090" spans="4:14">
      <c r="D2090" s="183"/>
      <c r="E2090" s="183"/>
      <c r="F2090" s="183"/>
      <c r="G2090" s="183"/>
      <c r="H2090" s="183"/>
      <c r="I2090" s="183"/>
      <c r="J2090" s="183"/>
      <c r="K2090" s="183"/>
      <c r="L2090" s="183"/>
      <c r="M2090" s="183"/>
      <c r="N2090" s="183"/>
    </row>
    <row r="2091" spans="4:14">
      <c r="D2091" s="183"/>
      <c r="E2091" s="183"/>
      <c r="F2091" s="183"/>
      <c r="G2091" s="183"/>
      <c r="H2091" s="183"/>
      <c r="I2091" s="183"/>
      <c r="J2091" s="183"/>
      <c r="K2091" s="183"/>
      <c r="L2091" s="183"/>
      <c r="M2091" s="183"/>
      <c r="N2091" s="183"/>
    </row>
    <row r="2092" spans="4:14">
      <c r="D2092" s="183"/>
      <c r="E2092" s="183"/>
      <c r="F2092" s="183"/>
      <c r="G2092" s="183"/>
      <c r="H2092" s="183"/>
      <c r="I2092" s="183"/>
      <c r="J2092" s="183"/>
      <c r="K2092" s="183"/>
      <c r="L2092" s="183"/>
      <c r="M2092" s="183"/>
      <c r="N2092" s="183"/>
    </row>
    <row r="2093" spans="4:14">
      <c r="D2093" s="183"/>
      <c r="E2093" s="183"/>
      <c r="F2093" s="183"/>
      <c r="G2093" s="183"/>
      <c r="H2093" s="183"/>
      <c r="I2093" s="183"/>
      <c r="J2093" s="183"/>
      <c r="K2093" s="183"/>
      <c r="L2093" s="183"/>
      <c r="M2093" s="183"/>
      <c r="N2093" s="183"/>
    </row>
    <row r="2094" spans="4:14">
      <c r="D2094" s="183"/>
      <c r="E2094" s="183"/>
      <c r="F2094" s="183"/>
      <c r="G2094" s="183"/>
      <c r="H2094" s="183"/>
      <c r="I2094" s="183"/>
      <c r="J2094" s="183"/>
      <c r="K2094" s="183"/>
      <c r="L2094" s="183"/>
      <c r="M2094" s="183"/>
      <c r="N2094" s="183"/>
    </row>
    <row r="2095" spans="4:14">
      <c r="D2095" s="183"/>
      <c r="E2095" s="183"/>
      <c r="F2095" s="183"/>
      <c r="G2095" s="183"/>
      <c r="H2095" s="183"/>
      <c r="I2095" s="183"/>
      <c r="J2095" s="183"/>
      <c r="K2095" s="183"/>
      <c r="L2095" s="183"/>
      <c r="M2095" s="183"/>
      <c r="N2095" s="183"/>
    </row>
    <row r="2096" spans="4:14">
      <c r="D2096" s="183"/>
      <c r="E2096" s="183"/>
      <c r="F2096" s="183"/>
      <c r="G2096" s="183"/>
      <c r="H2096" s="183"/>
      <c r="I2096" s="183"/>
      <c r="J2096" s="183"/>
      <c r="K2096" s="183"/>
      <c r="L2096" s="183"/>
      <c r="M2096" s="183"/>
      <c r="N2096" s="183"/>
    </row>
    <row r="2097" spans="4:14">
      <c r="D2097" s="183"/>
      <c r="E2097" s="183"/>
      <c r="F2097" s="183"/>
      <c r="G2097" s="183"/>
      <c r="H2097" s="183"/>
      <c r="I2097" s="183"/>
      <c r="J2097" s="183"/>
      <c r="K2097" s="183"/>
      <c r="L2097" s="183"/>
      <c r="M2097" s="183"/>
      <c r="N2097" s="183"/>
    </row>
    <row r="2098" spans="4:14">
      <c r="D2098" s="183"/>
      <c r="E2098" s="183"/>
      <c r="F2098" s="183"/>
      <c r="G2098" s="183"/>
      <c r="H2098" s="183"/>
      <c r="I2098" s="183"/>
      <c r="J2098" s="183"/>
      <c r="K2098" s="183"/>
      <c r="L2098" s="183"/>
      <c r="M2098" s="183"/>
      <c r="N2098" s="183"/>
    </row>
    <row r="2099" spans="4:14">
      <c r="D2099" s="183"/>
      <c r="E2099" s="183"/>
      <c r="F2099" s="183"/>
      <c r="G2099" s="183"/>
      <c r="H2099" s="183"/>
      <c r="I2099" s="183"/>
      <c r="J2099" s="183"/>
      <c r="K2099" s="183"/>
      <c r="L2099" s="183"/>
      <c r="M2099" s="183"/>
      <c r="N2099" s="183"/>
    </row>
    <row r="2100" spans="4:14">
      <c r="D2100" s="183"/>
      <c r="E2100" s="183"/>
      <c r="F2100" s="183"/>
      <c r="G2100" s="183"/>
      <c r="H2100" s="183"/>
      <c r="I2100" s="183"/>
      <c r="J2100" s="183"/>
      <c r="K2100" s="183"/>
      <c r="L2100" s="183"/>
      <c r="M2100" s="183"/>
      <c r="N2100" s="183"/>
    </row>
    <row r="2101" spans="4:14">
      <c r="D2101" s="183"/>
      <c r="E2101" s="183"/>
      <c r="F2101" s="183"/>
      <c r="G2101" s="183"/>
      <c r="H2101" s="183"/>
      <c r="I2101" s="183"/>
      <c r="J2101" s="183"/>
      <c r="K2101" s="183"/>
      <c r="L2101" s="183"/>
      <c r="M2101" s="183"/>
      <c r="N2101" s="183"/>
    </row>
    <row r="2102" spans="4:14">
      <c r="D2102" s="183"/>
      <c r="E2102" s="183"/>
      <c r="F2102" s="183"/>
      <c r="G2102" s="183"/>
      <c r="H2102" s="183"/>
      <c r="I2102" s="183"/>
      <c r="J2102" s="183"/>
      <c r="K2102" s="183"/>
      <c r="L2102" s="183"/>
      <c r="M2102" s="183"/>
      <c r="N2102" s="183"/>
    </row>
    <row r="2103" spans="4:14">
      <c r="D2103" s="183"/>
      <c r="E2103" s="183"/>
      <c r="F2103" s="183"/>
      <c r="G2103" s="183"/>
      <c r="H2103" s="183"/>
      <c r="I2103" s="183"/>
      <c r="J2103" s="183"/>
      <c r="K2103" s="183"/>
      <c r="L2103" s="183"/>
      <c r="M2103" s="183"/>
      <c r="N2103" s="183"/>
    </row>
    <row r="2104" spans="4:14">
      <c r="D2104" s="183"/>
      <c r="E2104" s="183"/>
      <c r="F2104" s="183"/>
      <c r="G2104" s="183"/>
      <c r="H2104" s="183"/>
      <c r="I2104" s="183"/>
      <c r="J2104" s="183"/>
      <c r="K2104" s="183"/>
      <c r="L2104" s="183"/>
      <c r="M2104" s="183"/>
      <c r="N2104" s="183"/>
    </row>
    <row r="2105" spans="4:14">
      <c r="D2105" s="183"/>
      <c r="E2105" s="183"/>
      <c r="F2105" s="183"/>
      <c r="G2105" s="183"/>
      <c r="H2105" s="183"/>
      <c r="I2105" s="183"/>
      <c r="J2105" s="183"/>
      <c r="K2105" s="183"/>
      <c r="L2105" s="183"/>
      <c r="M2105" s="183"/>
      <c r="N2105" s="183"/>
    </row>
    <row r="2106" spans="4:14">
      <c r="D2106" s="183"/>
      <c r="E2106" s="183"/>
      <c r="F2106" s="183"/>
      <c r="G2106" s="183"/>
      <c r="H2106" s="183"/>
      <c r="I2106" s="183"/>
      <c r="J2106" s="183"/>
      <c r="K2106" s="183"/>
      <c r="L2106" s="183"/>
      <c r="M2106" s="183"/>
      <c r="N2106" s="183"/>
    </row>
    <row r="2107" spans="4:14">
      <c r="D2107" s="183"/>
      <c r="E2107" s="183"/>
      <c r="F2107" s="183"/>
      <c r="G2107" s="183"/>
      <c r="H2107" s="183"/>
      <c r="I2107" s="183"/>
      <c r="J2107" s="183"/>
      <c r="K2107" s="183"/>
      <c r="L2107" s="183"/>
      <c r="M2107" s="183"/>
      <c r="N2107" s="183"/>
    </row>
    <row r="2108" spans="4:14">
      <c r="D2108" s="183"/>
      <c r="E2108" s="183"/>
      <c r="F2108" s="183"/>
      <c r="G2108" s="183"/>
      <c r="H2108" s="183"/>
      <c r="I2108" s="183"/>
      <c r="J2108" s="183"/>
      <c r="K2108" s="183"/>
      <c r="L2108" s="183"/>
      <c r="M2108" s="183"/>
      <c r="N2108" s="183"/>
    </row>
    <row r="2109" spans="4:14">
      <c r="D2109" s="183"/>
      <c r="E2109" s="183"/>
      <c r="F2109" s="183"/>
      <c r="G2109" s="183"/>
      <c r="H2109" s="183"/>
      <c r="I2109" s="183"/>
      <c r="J2109" s="183"/>
      <c r="K2109" s="183"/>
      <c r="L2109" s="183"/>
      <c r="M2109" s="183"/>
      <c r="N2109" s="183"/>
    </row>
    <row r="2110" spans="4:14">
      <c r="D2110" s="183"/>
      <c r="E2110" s="183"/>
      <c r="F2110" s="183"/>
      <c r="G2110" s="183"/>
      <c r="H2110" s="183"/>
      <c r="I2110" s="183"/>
      <c r="J2110" s="183"/>
      <c r="K2110" s="183"/>
      <c r="L2110" s="183"/>
      <c r="M2110" s="183"/>
      <c r="N2110" s="183"/>
    </row>
    <row r="2111" spans="4:14">
      <c r="D2111" s="183"/>
      <c r="E2111" s="183"/>
      <c r="F2111" s="183"/>
      <c r="G2111" s="183"/>
      <c r="H2111" s="183"/>
      <c r="I2111" s="183"/>
      <c r="J2111" s="183"/>
      <c r="K2111" s="183"/>
      <c r="L2111" s="183"/>
      <c r="M2111" s="183"/>
      <c r="N2111" s="183"/>
    </row>
    <row r="2112" spans="4:14">
      <c r="D2112" s="183"/>
      <c r="E2112" s="183"/>
      <c r="F2112" s="183"/>
      <c r="G2112" s="183"/>
      <c r="H2112" s="183"/>
      <c r="I2112" s="183"/>
      <c r="J2112" s="183"/>
      <c r="K2112" s="183"/>
      <c r="L2112" s="183"/>
      <c r="M2112" s="183"/>
      <c r="N2112" s="183"/>
    </row>
    <row r="2113" spans="4:14">
      <c r="D2113" s="183"/>
      <c r="E2113" s="183"/>
      <c r="F2113" s="183"/>
      <c r="G2113" s="183"/>
      <c r="H2113" s="183"/>
      <c r="I2113" s="183"/>
      <c r="J2113" s="183"/>
      <c r="K2113" s="183"/>
      <c r="L2113" s="183"/>
      <c r="M2113" s="183"/>
      <c r="N2113" s="183"/>
    </row>
    <row r="2114" spans="4:14">
      <c r="D2114" s="183"/>
      <c r="E2114" s="183"/>
      <c r="F2114" s="183"/>
      <c r="G2114" s="183"/>
      <c r="H2114" s="183"/>
      <c r="I2114" s="183"/>
      <c r="J2114" s="183"/>
      <c r="K2114" s="183"/>
      <c r="L2114" s="183"/>
      <c r="M2114" s="183"/>
      <c r="N2114" s="183"/>
    </row>
    <row r="2115" spans="4:14">
      <c r="D2115" s="183"/>
      <c r="E2115" s="183"/>
      <c r="F2115" s="183"/>
      <c r="G2115" s="183"/>
      <c r="H2115" s="183"/>
      <c r="I2115" s="183"/>
      <c r="J2115" s="183"/>
      <c r="K2115" s="183"/>
      <c r="L2115" s="183"/>
      <c r="M2115" s="183"/>
      <c r="N2115" s="183"/>
    </row>
    <row r="2116" spans="4:14">
      <c r="D2116" s="183"/>
      <c r="E2116" s="183"/>
      <c r="F2116" s="183"/>
      <c r="G2116" s="183"/>
      <c r="H2116" s="183"/>
      <c r="I2116" s="183"/>
      <c r="J2116" s="183"/>
      <c r="K2116" s="183"/>
      <c r="L2116" s="183"/>
      <c r="M2116" s="183"/>
      <c r="N2116" s="183"/>
    </row>
    <row r="2117" spans="4:14">
      <c r="D2117" s="183"/>
      <c r="E2117" s="183"/>
      <c r="F2117" s="183"/>
      <c r="G2117" s="183"/>
      <c r="H2117" s="183"/>
      <c r="I2117" s="183"/>
      <c r="J2117" s="183"/>
      <c r="K2117" s="183"/>
      <c r="L2117" s="183"/>
      <c r="M2117" s="183"/>
      <c r="N2117" s="183"/>
    </row>
    <row r="2118" spans="4:14">
      <c r="D2118" s="183"/>
      <c r="E2118" s="183"/>
      <c r="F2118" s="183"/>
      <c r="G2118" s="183"/>
      <c r="H2118" s="183"/>
      <c r="I2118" s="183"/>
      <c r="J2118" s="183"/>
      <c r="K2118" s="183"/>
      <c r="L2118" s="183"/>
      <c r="M2118" s="183"/>
      <c r="N2118" s="183"/>
    </row>
    <row r="2119" spans="4:14">
      <c r="D2119" s="183"/>
      <c r="E2119" s="183"/>
      <c r="F2119" s="183"/>
      <c r="G2119" s="183"/>
      <c r="H2119" s="183"/>
      <c r="I2119" s="183"/>
      <c r="J2119" s="183"/>
      <c r="K2119" s="183"/>
      <c r="L2119" s="183"/>
      <c r="M2119" s="183"/>
      <c r="N2119" s="183"/>
    </row>
    <row r="2120" spans="4:14">
      <c r="D2120" s="183"/>
      <c r="E2120" s="183"/>
      <c r="F2120" s="183"/>
      <c r="G2120" s="183"/>
      <c r="H2120" s="183"/>
      <c r="I2120" s="183"/>
      <c r="J2120" s="183"/>
      <c r="K2120" s="183"/>
      <c r="L2120" s="183"/>
      <c r="M2120" s="183"/>
      <c r="N2120" s="183"/>
    </row>
    <row r="2121" spans="4:14">
      <c r="D2121" s="183"/>
      <c r="E2121" s="183"/>
      <c r="F2121" s="183"/>
      <c r="G2121" s="183"/>
      <c r="H2121" s="183"/>
      <c r="I2121" s="183"/>
      <c r="J2121" s="183"/>
      <c r="K2121" s="183"/>
      <c r="L2121" s="183"/>
      <c r="M2121" s="183"/>
      <c r="N2121" s="183"/>
    </row>
    <row r="2122" spans="4:14">
      <c r="D2122" s="183"/>
      <c r="E2122" s="183"/>
      <c r="F2122" s="183"/>
      <c r="G2122" s="183"/>
      <c r="H2122" s="183"/>
      <c r="I2122" s="183"/>
      <c r="J2122" s="183"/>
      <c r="K2122" s="183"/>
      <c r="L2122" s="183"/>
      <c r="M2122" s="183"/>
      <c r="N2122" s="183"/>
    </row>
    <row r="2123" spans="4:14">
      <c r="D2123" s="183"/>
      <c r="E2123" s="183"/>
      <c r="F2123" s="183"/>
      <c r="G2123" s="183"/>
      <c r="H2123" s="183"/>
      <c r="I2123" s="183"/>
      <c r="J2123" s="183"/>
      <c r="K2123" s="183"/>
      <c r="L2123" s="183"/>
      <c r="M2123" s="183"/>
      <c r="N2123" s="183"/>
    </row>
    <row r="2124" spans="4:14">
      <c r="D2124" s="183"/>
      <c r="E2124" s="183"/>
      <c r="F2124" s="183"/>
      <c r="G2124" s="183"/>
      <c r="H2124" s="183"/>
      <c r="I2124" s="183"/>
      <c r="J2124" s="183"/>
      <c r="K2124" s="183"/>
      <c r="L2124" s="183"/>
      <c r="M2124" s="183"/>
      <c r="N2124" s="183"/>
    </row>
    <row r="2125" spans="4:14">
      <c r="D2125" s="183"/>
      <c r="E2125" s="183"/>
      <c r="F2125" s="183"/>
      <c r="G2125" s="183"/>
      <c r="H2125" s="183"/>
      <c r="I2125" s="183"/>
      <c r="J2125" s="183"/>
      <c r="K2125" s="183"/>
      <c r="L2125" s="183"/>
      <c r="M2125" s="183"/>
      <c r="N2125" s="183"/>
    </row>
    <row r="2126" spans="4:14">
      <c r="D2126" s="183"/>
      <c r="E2126" s="183"/>
      <c r="F2126" s="183"/>
      <c r="G2126" s="183"/>
      <c r="H2126" s="183"/>
      <c r="I2126" s="183"/>
      <c r="J2126" s="183"/>
      <c r="K2126" s="183"/>
      <c r="L2126" s="183"/>
      <c r="M2126" s="183"/>
      <c r="N2126" s="183"/>
    </row>
    <row r="2127" spans="4:14">
      <c r="D2127" s="183"/>
      <c r="E2127" s="183"/>
      <c r="F2127" s="183"/>
      <c r="G2127" s="183"/>
      <c r="H2127" s="183"/>
      <c r="I2127" s="183"/>
      <c r="J2127" s="183"/>
      <c r="K2127" s="183"/>
      <c r="L2127" s="183"/>
      <c r="M2127" s="183"/>
      <c r="N2127" s="183"/>
    </row>
    <row r="2128" spans="4:14">
      <c r="D2128" s="183"/>
      <c r="E2128" s="183"/>
      <c r="F2128" s="183"/>
      <c r="G2128" s="183"/>
      <c r="H2128" s="183"/>
      <c r="I2128" s="183"/>
      <c r="J2128" s="183"/>
      <c r="K2128" s="183"/>
      <c r="L2128" s="183"/>
      <c r="M2128" s="183"/>
      <c r="N2128" s="183"/>
    </row>
    <row r="2129" spans="4:14">
      <c r="D2129" s="183"/>
      <c r="E2129" s="183"/>
      <c r="F2129" s="183"/>
      <c r="G2129" s="183"/>
      <c r="H2129" s="183"/>
      <c r="I2129" s="183"/>
      <c r="J2129" s="183"/>
      <c r="K2129" s="183"/>
      <c r="L2129" s="183"/>
      <c r="M2129" s="183"/>
      <c r="N2129" s="183"/>
    </row>
    <row r="2130" spans="4:14">
      <c r="D2130" s="183"/>
      <c r="E2130" s="183"/>
      <c r="F2130" s="183"/>
      <c r="G2130" s="183"/>
      <c r="H2130" s="183"/>
      <c r="I2130" s="183"/>
      <c r="J2130" s="183"/>
      <c r="K2130" s="183"/>
      <c r="L2130" s="183"/>
      <c r="M2130" s="183"/>
      <c r="N2130" s="183"/>
    </row>
    <row r="2131" spans="4:14">
      <c r="D2131" s="183"/>
      <c r="E2131" s="183"/>
      <c r="F2131" s="183"/>
      <c r="G2131" s="183"/>
      <c r="H2131" s="183"/>
      <c r="I2131" s="183"/>
      <c r="J2131" s="183"/>
      <c r="K2131" s="183"/>
      <c r="L2131" s="183"/>
      <c r="M2131" s="183"/>
      <c r="N2131" s="183"/>
    </row>
    <row r="2132" spans="4:14">
      <c r="D2132" s="183"/>
      <c r="E2132" s="183"/>
      <c r="F2132" s="183"/>
      <c r="G2132" s="183"/>
      <c r="H2132" s="183"/>
      <c r="I2132" s="183"/>
      <c r="J2132" s="183"/>
      <c r="K2132" s="183"/>
      <c r="L2132" s="183"/>
      <c r="M2132" s="183"/>
      <c r="N2132" s="183"/>
    </row>
    <row r="2133" spans="4:14">
      <c r="D2133" s="183"/>
      <c r="E2133" s="183"/>
      <c r="F2133" s="183"/>
      <c r="G2133" s="183"/>
      <c r="H2133" s="183"/>
      <c r="I2133" s="183"/>
      <c r="J2133" s="183"/>
      <c r="K2133" s="183"/>
      <c r="L2133" s="183"/>
      <c r="M2133" s="183"/>
      <c r="N2133" s="183"/>
    </row>
    <row r="2134" spans="4:14">
      <c r="D2134" s="183"/>
      <c r="E2134" s="183"/>
      <c r="F2134" s="183"/>
      <c r="G2134" s="183"/>
      <c r="H2134" s="183"/>
      <c r="I2134" s="183"/>
      <c r="J2134" s="183"/>
      <c r="K2134" s="183"/>
      <c r="L2134" s="183"/>
      <c r="M2134" s="183"/>
      <c r="N2134" s="183"/>
    </row>
    <row r="2135" spans="4:14">
      <c r="D2135" s="183"/>
      <c r="E2135" s="183"/>
      <c r="F2135" s="183"/>
      <c r="G2135" s="183"/>
      <c r="H2135" s="183"/>
      <c r="I2135" s="183"/>
      <c r="J2135" s="183"/>
      <c r="K2135" s="183"/>
      <c r="L2135" s="183"/>
      <c r="M2135" s="183"/>
      <c r="N2135" s="183"/>
    </row>
    <row r="2136" spans="4:14">
      <c r="D2136" s="183"/>
      <c r="E2136" s="183"/>
      <c r="F2136" s="183"/>
      <c r="G2136" s="183"/>
      <c r="H2136" s="183"/>
      <c r="I2136" s="183"/>
      <c r="J2136" s="183"/>
      <c r="K2136" s="183"/>
      <c r="L2136" s="183"/>
      <c r="M2136" s="183"/>
      <c r="N2136" s="183"/>
    </row>
    <row r="2137" spans="4:14">
      <c r="D2137" s="183"/>
      <c r="E2137" s="183"/>
      <c r="F2137" s="183"/>
      <c r="G2137" s="183"/>
      <c r="H2137" s="183"/>
      <c r="I2137" s="183"/>
      <c r="J2137" s="183"/>
      <c r="K2137" s="183"/>
      <c r="L2137" s="183"/>
      <c r="M2137" s="183"/>
      <c r="N2137" s="183"/>
    </row>
    <row r="2138" spans="4:14">
      <c r="D2138" s="183"/>
      <c r="E2138" s="183"/>
      <c r="F2138" s="183"/>
      <c r="G2138" s="183"/>
      <c r="H2138" s="183"/>
      <c r="I2138" s="183"/>
      <c r="J2138" s="183"/>
      <c r="K2138" s="183"/>
      <c r="L2138" s="183"/>
      <c r="M2138" s="183"/>
      <c r="N2138" s="183"/>
    </row>
    <row r="2139" spans="4:14">
      <c r="D2139" s="183"/>
      <c r="E2139" s="183"/>
      <c r="F2139" s="183"/>
      <c r="G2139" s="183"/>
      <c r="H2139" s="183"/>
      <c r="I2139" s="183"/>
      <c r="J2139" s="183"/>
      <c r="K2139" s="183"/>
      <c r="L2139" s="183"/>
      <c r="M2139" s="183"/>
      <c r="N2139" s="183"/>
    </row>
    <row r="2140" spans="4:14">
      <c r="D2140" s="183"/>
      <c r="E2140" s="183"/>
      <c r="F2140" s="183"/>
      <c r="G2140" s="183"/>
      <c r="H2140" s="183"/>
      <c r="I2140" s="183"/>
      <c r="J2140" s="183"/>
      <c r="K2140" s="183"/>
      <c r="L2140" s="183"/>
      <c r="M2140" s="183"/>
      <c r="N2140" s="183"/>
    </row>
    <row r="2141" spans="4:14">
      <c r="D2141" s="183"/>
      <c r="E2141" s="183"/>
      <c r="F2141" s="183"/>
      <c r="G2141" s="183"/>
      <c r="H2141" s="183"/>
      <c r="I2141" s="183"/>
      <c r="J2141" s="183"/>
      <c r="K2141" s="183"/>
      <c r="L2141" s="183"/>
      <c r="M2141" s="183"/>
      <c r="N2141" s="183"/>
    </row>
    <row r="2142" spans="4:14">
      <c r="D2142" s="183"/>
      <c r="E2142" s="183"/>
      <c r="F2142" s="183"/>
      <c r="G2142" s="183"/>
      <c r="H2142" s="183"/>
      <c r="I2142" s="183"/>
      <c r="J2142" s="183"/>
      <c r="K2142" s="183"/>
      <c r="L2142" s="183"/>
      <c r="M2142" s="183"/>
      <c r="N2142" s="183"/>
    </row>
    <row r="2143" spans="4:14">
      <c r="D2143" s="183"/>
      <c r="E2143" s="183"/>
      <c r="F2143" s="183"/>
      <c r="G2143" s="183"/>
      <c r="H2143" s="183"/>
      <c r="I2143" s="183"/>
      <c r="J2143" s="183"/>
      <c r="K2143" s="183"/>
      <c r="L2143" s="183"/>
      <c r="M2143" s="183"/>
      <c r="N2143" s="183"/>
    </row>
    <row r="2144" spans="4:14">
      <c r="D2144" s="183"/>
      <c r="E2144" s="183"/>
      <c r="F2144" s="183"/>
      <c r="G2144" s="183"/>
      <c r="H2144" s="183"/>
      <c r="I2144" s="183"/>
      <c r="J2144" s="183"/>
      <c r="K2144" s="183"/>
      <c r="L2144" s="183"/>
      <c r="M2144" s="183"/>
      <c r="N2144" s="183"/>
    </row>
    <row r="2145" spans="4:14">
      <c r="D2145" s="183"/>
      <c r="E2145" s="183"/>
      <c r="F2145" s="183"/>
      <c r="G2145" s="183"/>
      <c r="H2145" s="183"/>
      <c r="I2145" s="183"/>
      <c r="J2145" s="183"/>
      <c r="K2145" s="183"/>
      <c r="L2145" s="183"/>
      <c r="M2145" s="183"/>
      <c r="N2145" s="183"/>
    </row>
    <row r="2146" spans="4:14">
      <c r="D2146" s="183"/>
      <c r="E2146" s="183"/>
      <c r="F2146" s="183"/>
      <c r="G2146" s="183"/>
      <c r="H2146" s="183"/>
      <c r="I2146" s="183"/>
      <c r="J2146" s="183"/>
      <c r="K2146" s="183"/>
      <c r="L2146" s="183"/>
      <c r="M2146" s="183"/>
      <c r="N2146" s="183"/>
    </row>
    <row r="2147" spans="4:14">
      <c r="D2147" s="183"/>
      <c r="E2147" s="183"/>
      <c r="F2147" s="183"/>
      <c r="G2147" s="183"/>
      <c r="H2147" s="183"/>
      <c r="I2147" s="183"/>
      <c r="J2147" s="183"/>
      <c r="K2147" s="183"/>
      <c r="L2147" s="183"/>
      <c r="M2147" s="183"/>
      <c r="N2147" s="183"/>
    </row>
    <row r="2148" spans="4:14">
      <c r="D2148" s="183"/>
      <c r="E2148" s="183"/>
      <c r="F2148" s="183"/>
      <c r="G2148" s="183"/>
      <c r="H2148" s="183"/>
      <c r="I2148" s="183"/>
      <c r="J2148" s="183"/>
      <c r="K2148" s="183"/>
      <c r="L2148" s="183"/>
      <c r="M2148" s="183"/>
      <c r="N2148" s="183"/>
    </row>
    <row r="2149" spans="4:14">
      <c r="D2149" s="183"/>
      <c r="E2149" s="183"/>
      <c r="F2149" s="183"/>
      <c r="G2149" s="183"/>
      <c r="H2149" s="183"/>
      <c r="I2149" s="183"/>
      <c r="J2149" s="183"/>
      <c r="K2149" s="183"/>
      <c r="L2149" s="183"/>
      <c r="M2149" s="183"/>
      <c r="N2149" s="183"/>
    </row>
    <row r="2150" spans="4:14">
      <c r="D2150" s="183"/>
      <c r="E2150" s="183"/>
      <c r="F2150" s="183"/>
      <c r="G2150" s="183"/>
      <c r="H2150" s="183"/>
      <c r="I2150" s="183"/>
      <c r="J2150" s="183"/>
      <c r="K2150" s="183"/>
      <c r="L2150" s="183"/>
      <c r="M2150" s="183"/>
      <c r="N2150" s="183"/>
    </row>
    <row r="2151" spans="4:14">
      <c r="D2151" s="183"/>
      <c r="E2151" s="183"/>
      <c r="F2151" s="183"/>
      <c r="G2151" s="183"/>
      <c r="H2151" s="183"/>
      <c r="I2151" s="183"/>
      <c r="J2151" s="183"/>
      <c r="K2151" s="183"/>
      <c r="L2151" s="183"/>
      <c r="M2151" s="183"/>
      <c r="N2151" s="183"/>
    </row>
    <row r="2152" spans="4:14">
      <c r="D2152" s="183"/>
      <c r="E2152" s="183"/>
      <c r="F2152" s="183"/>
      <c r="G2152" s="183"/>
      <c r="H2152" s="183"/>
      <c r="I2152" s="183"/>
      <c r="J2152" s="183"/>
      <c r="K2152" s="183"/>
      <c r="L2152" s="183"/>
      <c r="M2152" s="183"/>
      <c r="N2152" s="183"/>
    </row>
    <row r="2153" spans="4:14">
      <c r="D2153" s="183"/>
      <c r="E2153" s="183"/>
      <c r="F2153" s="183"/>
      <c r="G2153" s="183"/>
      <c r="H2153" s="183"/>
      <c r="I2153" s="183"/>
      <c r="J2153" s="183"/>
      <c r="K2153" s="183"/>
      <c r="L2153" s="183"/>
      <c r="M2153" s="183"/>
      <c r="N2153" s="183"/>
    </row>
    <row r="2154" spans="4:14">
      <c r="D2154" s="183"/>
      <c r="E2154" s="183"/>
      <c r="F2154" s="183"/>
      <c r="G2154" s="183"/>
      <c r="H2154" s="183"/>
      <c r="I2154" s="183"/>
      <c r="J2154" s="183"/>
      <c r="K2154" s="183"/>
      <c r="L2154" s="183"/>
      <c r="M2154" s="183"/>
      <c r="N2154" s="183"/>
    </row>
    <row r="2155" spans="4:14">
      <c r="D2155" s="183"/>
      <c r="E2155" s="183"/>
      <c r="F2155" s="183"/>
      <c r="G2155" s="183"/>
      <c r="H2155" s="183"/>
      <c r="I2155" s="183"/>
      <c r="J2155" s="183"/>
      <c r="K2155" s="183"/>
      <c r="L2155" s="183"/>
      <c r="M2155" s="183"/>
      <c r="N2155" s="183"/>
    </row>
    <row r="2156" spans="4:14">
      <c r="D2156" s="183"/>
      <c r="E2156" s="183"/>
      <c r="F2156" s="183"/>
      <c r="G2156" s="183"/>
      <c r="H2156" s="183"/>
      <c r="I2156" s="183"/>
      <c r="J2156" s="183"/>
      <c r="K2156" s="183"/>
      <c r="L2156" s="183"/>
      <c r="M2156" s="183"/>
      <c r="N2156" s="183"/>
    </row>
    <row r="2157" spans="4:14">
      <c r="D2157" s="183"/>
      <c r="E2157" s="183"/>
      <c r="F2157" s="183"/>
      <c r="G2157" s="183"/>
      <c r="H2157" s="183"/>
      <c r="I2157" s="183"/>
      <c r="J2157" s="183"/>
      <c r="K2157" s="183"/>
      <c r="L2157" s="183"/>
      <c r="M2157" s="183"/>
      <c r="N2157" s="183"/>
    </row>
    <row r="2158" spans="4:14">
      <c r="D2158" s="183"/>
      <c r="E2158" s="183"/>
      <c r="F2158" s="183"/>
      <c r="G2158" s="183"/>
      <c r="H2158" s="183"/>
      <c r="I2158" s="183"/>
      <c r="J2158" s="183"/>
      <c r="K2158" s="183"/>
      <c r="L2158" s="183"/>
      <c r="M2158" s="183"/>
      <c r="N2158" s="183"/>
    </row>
    <row r="2159" spans="4:14">
      <c r="D2159" s="183"/>
      <c r="E2159" s="183"/>
      <c r="F2159" s="183"/>
      <c r="G2159" s="183"/>
      <c r="H2159" s="183"/>
      <c r="I2159" s="183"/>
      <c r="J2159" s="183"/>
      <c r="K2159" s="183"/>
      <c r="L2159" s="183"/>
      <c r="M2159" s="183"/>
      <c r="N2159" s="183"/>
    </row>
    <row r="2160" spans="4:14">
      <c r="D2160" s="183"/>
      <c r="E2160" s="183"/>
      <c r="F2160" s="183"/>
      <c r="G2160" s="183"/>
      <c r="H2160" s="183"/>
      <c r="I2160" s="183"/>
      <c r="J2160" s="183"/>
      <c r="K2160" s="183"/>
      <c r="L2160" s="183"/>
      <c r="M2160" s="183"/>
      <c r="N2160" s="183"/>
    </row>
    <row r="2161" spans="4:14">
      <c r="D2161" s="183"/>
      <c r="E2161" s="183"/>
      <c r="F2161" s="183"/>
      <c r="G2161" s="183"/>
      <c r="H2161" s="183"/>
      <c r="I2161" s="183"/>
      <c r="J2161" s="183"/>
      <c r="K2161" s="183"/>
      <c r="L2161" s="183"/>
      <c r="M2161" s="183"/>
      <c r="N2161" s="183"/>
    </row>
    <row r="2162" spans="4:14">
      <c r="D2162" s="183"/>
      <c r="E2162" s="183"/>
      <c r="F2162" s="183"/>
      <c r="G2162" s="183"/>
      <c r="H2162" s="183"/>
      <c r="I2162" s="183"/>
      <c r="J2162" s="183"/>
      <c r="K2162" s="183"/>
      <c r="L2162" s="183"/>
      <c r="M2162" s="183"/>
      <c r="N2162" s="183"/>
    </row>
    <row r="2163" spans="4:14">
      <c r="D2163" s="183"/>
      <c r="E2163" s="183"/>
      <c r="F2163" s="183"/>
      <c r="G2163" s="183"/>
      <c r="H2163" s="183"/>
      <c r="I2163" s="183"/>
      <c r="J2163" s="183"/>
      <c r="K2163" s="183"/>
      <c r="L2163" s="183"/>
      <c r="M2163" s="183"/>
      <c r="N2163" s="183"/>
    </row>
    <row r="2164" spans="4:14">
      <c r="D2164" s="183"/>
      <c r="E2164" s="183"/>
      <c r="F2164" s="183"/>
      <c r="G2164" s="183"/>
      <c r="H2164" s="183"/>
      <c r="I2164" s="183"/>
      <c r="J2164" s="183"/>
      <c r="K2164" s="183"/>
      <c r="L2164" s="183"/>
      <c r="M2164" s="183"/>
      <c r="N2164" s="183"/>
    </row>
    <row r="2165" spans="4:14">
      <c r="D2165" s="183"/>
      <c r="E2165" s="183"/>
      <c r="F2165" s="183"/>
      <c r="G2165" s="183"/>
      <c r="H2165" s="183"/>
      <c r="I2165" s="183"/>
      <c r="J2165" s="183"/>
      <c r="K2165" s="183"/>
      <c r="L2165" s="183"/>
      <c r="M2165" s="183"/>
      <c r="N2165" s="183"/>
    </row>
    <row r="2166" spans="4:14">
      <c r="D2166" s="183"/>
      <c r="E2166" s="183"/>
      <c r="F2166" s="183"/>
      <c r="G2166" s="183"/>
      <c r="H2166" s="183"/>
      <c r="I2166" s="183"/>
      <c r="J2166" s="183"/>
      <c r="K2166" s="183"/>
      <c r="L2166" s="183"/>
      <c r="M2166" s="183"/>
      <c r="N2166" s="183"/>
    </row>
    <row r="2167" spans="4:14">
      <c r="D2167" s="183"/>
      <c r="E2167" s="183"/>
      <c r="F2167" s="183"/>
      <c r="G2167" s="183"/>
      <c r="H2167" s="183"/>
      <c r="I2167" s="183"/>
      <c r="J2167" s="183"/>
      <c r="K2167" s="183"/>
      <c r="L2167" s="183"/>
      <c r="M2167" s="183"/>
      <c r="N2167" s="183"/>
    </row>
    <row r="2168" spans="4:14">
      <c r="D2168" s="183"/>
      <c r="E2168" s="183"/>
      <c r="F2168" s="183"/>
      <c r="G2168" s="183"/>
      <c r="H2168" s="183"/>
      <c r="I2168" s="183"/>
      <c r="J2168" s="183"/>
      <c r="K2168" s="183"/>
      <c r="L2168" s="183"/>
      <c r="M2168" s="183"/>
      <c r="N2168" s="183"/>
    </row>
    <row r="2169" spans="4:14">
      <c r="D2169" s="183"/>
      <c r="E2169" s="183"/>
      <c r="F2169" s="183"/>
      <c r="G2169" s="183"/>
      <c r="H2169" s="183"/>
      <c r="I2169" s="183"/>
      <c r="J2169" s="183"/>
      <c r="K2169" s="183"/>
      <c r="L2169" s="183"/>
      <c r="M2169" s="183"/>
      <c r="N2169" s="183"/>
    </row>
    <row r="2170" spans="4:14">
      <c r="D2170" s="183"/>
      <c r="E2170" s="183"/>
      <c r="F2170" s="183"/>
      <c r="G2170" s="183"/>
      <c r="H2170" s="183"/>
      <c r="I2170" s="183"/>
      <c r="J2170" s="183"/>
      <c r="K2170" s="183"/>
      <c r="L2170" s="183"/>
      <c r="M2170" s="183"/>
      <c r="N2170" s="183"/>
    </row>
    <row r="2171" spans="4:14">
      <c r="D2171" s="183"/>
      <c r="E2171" s="183"/>
      <c r="F2171" s="183"/>
      <c r="G2171" s="183"/>
      <c r="H2171" s="183"/>
      <c r="I2171" s="183"/>
      <c r="J2171" s="183"/>
      <c r="K2171" s="183"/>
      <c r="L2171" s="183"/>
      <c r="M2171" s="183"/>
      <c r="N2171" s="183"/>
    </row>
    <row r="2172" spans="4:14">
      <c r="D2172" s="183"/>
      <c r="E2172" s="183"/>
      <c r="F2172" s="183"/>
      <c r="G2172" s="183"/>
      <c r="H2172" s="183"/>
      <c r="I2172" s="183"/>
      <c r="J2172" s="183"/>
      <c r="K2172" s="183"/>
      <c r="L2172" s="183"/>
      <c r="M2172" s="183"/>
      <c r="N2172" s="183"/>
    </row>
    <row r="2173" spans="4:14">
      <c r="D2173" s="183"/>
      <c r="E2173" s="183"/>
      <c r="F2173" s="183"/>
      <c r="G2173" s="183"/>
      <c r="H2173" s="183"/>
      <c r="I2173" s="183"/>
      <c r="J2173" s="183"/>
      <c r="K2173" s="183"/>
      <c r="L2173" s="183"/>
      <c r="M2173" s="183"/>
      <c r="N2173" s="183"/>
    </row>
    <row r="2174" spans="4:14">
      <c r="D2174" s="183"/>
      <c r="E2174" s="183"/>
      <c r="F2174" s="183"/>
      <c r="G2174" s="183"/>
      <c r="H2174" s="183"/>
      <c r="I2174" s="183"/>
      <c r="J2174" s="183"/>
      <c r="K2174" s="183"/>
      <c r="L2174" s="183"/>
      <c r="M2174" s="183"/>
      <c r="N2174" s="183"/>
    </row>
    <row r="2175" spans="4:14">
      <c r="D2175" s="183"/>
      <c r="E2175" s="183"/>
      <c r="F2175" s="183"/>
      <c r="G2175" s="183"/>
      <c r="H2175" s="183"/>
      <c r="I2175" s="183"/>
      <c r="J2175" s="183"/>
      <c r="K2175" s="183"/>
      <c r="L2175" s="183"/>
      <c r="M2175" s="183"/>
      <c r="N2175" s="183"/>
    </row>
    <row r="2176" spans="4:14">
      <c r="D2176" s="183"/>
      <c r="E2176" s="183"/>
      <c r="F2176" s="183"/>
      <c r="G2176" s="183"/>
      <c r="H2176" s="183"/>
      <c r="I2176" s="183"/>
      <c r="J2176" s="183"/>
      <c r="K2176" s="183"/>
      <c r="L2176" s="183"/>
      <c r="M2176" s="183"/>
      <c r="N2176" s="183"/>
    </row>
    <row r="2177" spans="4:14">
      <c r="D2177" s="183"/>
      <c r="E2177" s="183"/>
      <c r="F2177" s="183"/>
      <c r="G2177" s="183"/>
      <c r="H2177" s="183"/>
      <c r="I2177" s="183"/>
      <c r="J2177" s="183"/>
      <c r="K2177" s="183"/>
      <c r="L2177" s="183"/>
      <c r="M2177" s="183"/>
      <c r="N2177" s="183"/>
    </row>
    <row r="2178" spans="4:14">
      <c r="D2178" s="183"/>
      <c r="E2178" s="183"/>
      <c r="F2178" s="183"/>
      <c r="G2178" s="183"/>
      <c r="H2178" s="183"/>
      <c r="I2178" s="183"/>
      <c r="J2178" s="183"/>
      <c r="K2178" s="183"/>
      <c r="L2178" s="183"/>
      <c r="M2178" s="183"/>
      <c r="N2178" s="183"/>
    </row>
    <row r="2179" spans="4:14">
      <c r="D2179" s="183"/>
      <c r="E2179" s="183"/>
      <c r="F2179" s="183"/>
      <c r="G2179" s="183"/>
      <c r="H2179" s="183"/>
      <c r="I2179" s="183"/>
      <c r="J2179" s="183"/>
      <c r="K2179" s="183"/>
      <c r="L2179" s="183"/>
      <c r="M2179" s="183"/>
      <c r="N2179" s="183"/>
    </row>
    <row r="2180" spans="4:14">
      <c r="D2180" s="183"/>
      <c r="E2180" s="183"/>
      <c r="F2180" s="183"/>
      <c r="G2180" s="183"/>
      <c r="H2180" s="183"/>
      <c r="I2180" s="183"/>
      <c r="J2180" s="183"/>
      <c r="K2180" s="183"/>
      <c r="L2180" s="183"/>
      <c r="M2180" s="183"/>
      <c r="N2180" s="183"/>
    </row>
    <row r="2181" spans="4:14">
      <c r="D2181" s="183"/>
      <c r="E2181" s="183"/>
      <c r="F2181" s="183"/>
      <c r="G2181" s="183"/>
      <c r="H2181" s="183"/>
      <c r="I2181" s="183"/>
      <c r="J2181" s="183"/>
      <c r="K2181" s="183"/>
      <c r="L2181" s="183"/>
      <c r="M2181" s="183"/>
      <c r="N2181" s="183"/>
    </row>
    <row r="2182" spans="4:14">
      <c r="D2182" s="183"/>
      <c r="E2182" s="183"/>
      <c r="F2182" s="183"/>
      <c r="G2182" s="183"/>
      <c r="H2182" s="183"/>
      <c r="I2182" s="183"/>
      <c r="J2182" s="183"/>
      <c r="K2182" s="183"/>
      <c r="L2182" s="183"/>
      <c r="M2182" s="183"/>
      <c r="N2182" s="183"/>
    </row>
    <row r="2183" spans="4:14">
      <c r="D2183" s="183"/>
      <c r="E2183" s="183"/>
      <c r="F2183" s="183"/>
      <c r="G2183" s="183"/>
      <c r="H2183" s="183"/>
      <c r="I2183" s="183"/>
      <c r="J2183" s="183"/>
      <c r="K2183" s="183"/>
      <c r="L2183" s="183"/>
      <c r="M2183" s="183"/>
      <c r="N2183" s="183"/>
    </row>
    <row r="2184" spans="4:14">
      <c r="D2184" s="183"/>
      <c r="E2184" s="183"/>
      <c r="F2184" s="183"/>
      <c r="G2184" s="183"/>
      <c r="H2184" s="183"/>
      <c r="I2184" s="183"/>
      <c r="J2184" s="183"/>
      <c r="K2184" s="183"/>
      <c r="L2184" s="183"/>
      <c r="M2184" s="183"/>
      <c r="N2184" s="183"/>
    </row>
    <row r="2185" spans="4:14">
      <c r="D2185" s="183"/>
      <c r="E2185" s="183"/>
      <c r="F2185" s="183"/>
      <c r="G2185" s="183"/>
      <c r="H2185" s="183"/>
      <c r="I2185" s="183"/>
      <c r="J2185" s="183"/>
      <c r="K2185" s="183"/>
      <c r="L2185" s="183"/>
      <c r="M2185" s="183"/>
      <c r="N2185" s="183"/>
    </row>
    <row r="2186" spans="4:14">
      <c r="D2186" s="183"/>
      <c r="E2186" s="183"/>
      <c r="F2186" s="183"/>
      <c r="G2186" s="183"/>
      <c r="H2186" s="183"/>
      <c r="I2186" s="183"/>
      <c r="J2186" s="183"/>
      <c r="K2186" s="183"/>
      <c r="L2186" s="183"/>
      <c r="M2186" s="183"/>
      <c r="N2186" s="183"/>
    </row>
    <row r="2187" spans="4:14">
      <c r="D2187" s="183"/>
      <c r="E2187" s="183"/>
      <c r="F2187" s="183"/>
      <c r="G2187" s="183"/>
      <c r="H2187" s="183"/>
      <c r="I2187" s="183"/>
      <c r="J2187" s="183"/>
      <c r="K2187" s="183"/>
      <c r="L2187" s="183"/>
      <c r="M2187" s="183"/>
      <c r="N2187" s="183"/>
    </row>
    <row r="2188" spans="4:14">
      <c r="D2188" s="183"/>
      <c r="E2188" s="183"/>
      <c r="F2188" s="183"/>
      <c r="G2188" s="183"/>
      <c r="H2188" s="183"/>
      <c r="I2188" s="183"/>
      <c r="J2188" s="183"/>
      <c r="K2188" s="183"/>
      <c r="L2188" s="183"/>
      <c r="M2188" s="183"/>
      <c r="N2188" s="183"/>
    </row>
    <row r="2189" spans="4:14">
      <c r="D2189" s="183"/>
      <c r="E2189" s="183"/>
      <c r="F2189" s="183"/>
      <c r="G2189" s="183"/>
      <c r="H2189" s="183"/>
      <c r="I2189" s="183"/>
      <c r="J2189" s="183"/>
      <c r="K2189" s="183"/>
      <c r="L2189" s="183"/>
      <c r="M2189" s="183"/>
      <c r="N2189" s="183"/>
    </row>
    <row r="2190" spans="4:14">
      <c r="D2190" s="183"/>
      <c r="E2190" s="183"/>
      <c r="F2190" s="183"/>
      <c r="G2190" s="183"/>
      <c r="H2190" s="183"/>
      <c r="I2190" s="183"/>
      <c r="J2190" s="183"/>
      <c r="K2190" s="183"/>
      <c r="L2190" s="183"/>
      <c r="M2190" s="183"/>
      <c r="N2190" s="183"/>
    </row>
    <row r="2191" spans="4:14">
      <c r="D2191" s="183"/>
      <c r="E2191" s="183"/>
      <c r="F2191" s="183"/>
      <c r="G2191" s="183"/>
      <c r="H2191" s="183"/>
      <c r="I2191" s="183"/>
      <c r="J2191" s="183"/>
      <c r="K2191" s="183"/>
      <c r="L2191" s="183"/>
      <c r="M2191" s="183"/>
      <c r="N2191" s="183"/>
    </row>
    <row r="2192" spans="4:14">
      <c r="D2192" s="183"/>
      <c r="E2192" s="183"/>
      <c r="F2192" s="183"/>
      <c r="G2192" s="183"/>
      <c r="H2192" s="183"/>
      <c r="I2192" s="183"/>
      <c r="J2192" s="183"/>
      <c r="K2192" s="183"/>
      <c r="L2192" s="183"/>
      <c r="M2192" s="183"/>
      <c r="N2192" s="183"/>
    </row>
    <row r="2193" spans="4:14">
      <c r="D2193" s="183"/>
      <c r="E2193" s="183"/>
      <c r="F2193" s="183"/>
      <c r="G2193" s="183"/>
      <c r="H2193" s="183"/>
      <c r="I2193" s="183"/>
      <c r="J2193" s="183"/>
      <c r="K2193" s="183"/>
      <c r="L2193" s="183"/>
      <c r="M2193" s="183"/>
      <c r="N2193" s="183"/>
    </row>
    <row r="2194" spans="4:14">
      <c r="D2194" s="183"/>
      <c r="E2194" s="183"/>
      <c r="F2194" s="183"/>
      <c r="G2194" s="183"/>
      <c r="H2194" s="183"/>
      <c r="I2194" s="183"/>
      <c r="J2194" s="183"/>
      <c r="K2194" s="183"/>
      <c r="L2194" s="183"/>
      <c r="M2194" s="183"/>
      <c r="N2194" s="183"/>
    </row>
    <row r="2195" spans="4:14">
      <c r="D2195" s="183"/>
      <c r="E2195" s="183"/>
      <c r="F2195" s="183"/>
      <c r="G2195" s="183"/>
      <c r="H2195" s="183"/>
      <c r="I2195" s="183"/>
      <c r="J2195" s="183"/>
      <c r="K2195" s="183"/>
      <c r="L2195" s="183"/>
      <c r="M2195" s="183"/>
      <c r="N2195" s="183"/>
    </row>
    <row r="2196" spans="4:14">
      <c r="D2196" s="183"/>
      <c r="E2196" s="183"/>
      <c r="F2196" s="183"/>
      <c r="G2196" s="183"/>
      <c r="H2196" s="183"/>
      <c r="I2196" s="183"/>
      <c r="J2196" s="183"/>
      <c r="K2196" s="183"/>
      <c r="L2196" s="183"/>
      <c r="M2196" s="183"/>
      <c r="N2196" s="183"/>
    </row>
    <row r="2197" spans="4:14">
      <c r="D2197" s="183"/>
      <c r="E2197" s="183"/>
      <c r="F2197" s="183"/>
      <c r="G2197" s="183"/>
      <c r="H2197" s="183"/>
      <c r="I2197" s="183"/>
      <c r="J2197" s="183"/>
      <c r="K2197" s="183"/>
      <c r="L2197" s="183"/>
      <c r="M2197" s="183"/>
      <c r="N2197" s="183"/>
    </row>
    <row r="2198" spans="4:14">
      <c r="D2198" s="183"/>
      <c r="E2198" s="183"/>
      <c r="F2198" s="183"/>
      <c r="G2198" s="183"/>
      <c r="H2198" s="183"/>
      <c r="I2198" s="183"/>
      <c r="J2198" s="183"/>
      <c r="K2198" s="183"/>
      <c r="L2198" s="183"/>
      <c r="M2198" s="183"/>
      <c r="N2198" s="183"/>
    </row>
    <row r="2199" spans="4:14">
      <c r="D2199" s="183"/>
      <c r="E2199" s="183"/>
      <c r="F2199" s="183"/>
      <c r="G2199" s="183"/>
      <c r="H2199" s="183"/>
      <c r="I2199" s="183"/>
      <c r="J2199" s="183"/>
      <c r="K2199" s="183"/>
      <c r="L2199" s="183"/>
      <c r="M2199" s="183"/>
      <c r="N2199" s="183"/>
    </row>
    <row r="2200" spans="4:14">
      <c r="D2200" s="183"/>
      <c r="E2200" s="183"/>
      <c r="F2200" s="183"/>
      <c r="G2200" s="183"/>
      <c r="H2200" s="183"/>
      <c r="I2200" s="183"/>
      <c r="J2200" s="183"/>
      <c r="K2200" s="183"/>
      <c r="L2200" s="183"/>
      <c r="M2200" s="183"/>
      <c r="N2200" s="183"/>
    </row>
    <row r="2201" spans="4:14">
      <c r="D2201" s="183"/>
      <c r="E2201" s="183"/>
      <c r="F2201" s="183"/>
      <c r="G2201" s="183"/>
      <c r="H2201" s="183"/>
      <c r="I2201" s="183"/>
      <c r="J2201" s="183"/>
      <c r="K2201" s="183"/>
      <c r="L2201" s="183"/>
      <c r="M2201" s="183"/>
      <c r="N2201" s="183"/>
    </row>
    <row r="2202" spans="4:14">
      <c r="D2202" s="183"/>
      <c r="E2202" s="183"/>
      <c r="F2202" s="183"/>
      <c r="G2202" s="183"/>
      <c r="H2202" s="183"/>
      <c r="I2202" s="183"/>
      <c r="J2202" s="183"/>
      <c r="K2202" s="183"/>
      <c r="L2202" s="183"/>
      <c r="M2202" s="183"/>
      <c r="N2202" s="183"/>
    </row>
    <row r="2203" spans="4:14">
      <c r="D2203" s="183"/>
      <c r="E2203" s="183"/>
      <c r="F2203" s="183"/>
      <c r="G2203" s="183"/>
      <c r="H2203" s="183"/>
      <c r="I2203" s="183"/>
      <c r="J2203" s="183"/>
      <c r="K2203" s="183"/>
      <c r="L2203" s="183"/>
      <c r="M2203" s="183"/>
      <c r="N2203" s="183"/>
    </row>
    <row r="2204" spans="4:14">
      <c r="D2204" s="183"/>
      <c r="E2204" s="183"/>
      <c r="F2204" s="183"/>
      <c r="G2204" s="183"/>
      <c r="H2204" s="183"/>
      <c r="I2204" s="183"/>
      <c r="J2204" s="183"/>
      <c r="K2204" s="183"/>
      <c r="L2204" s="183"/>
      <c r="M2204" s="183"/>
      <c r="N2204" s="183"/>
    </row>
    <row r="2205" spans="4:14">
      <c r="D2205" s="183"/>
      <c r="E2205" s="183"/>
      <c r="F2205" s="183"/>
      <c r="G2205" s="183"/>
      <c r="H2205" s="183"/>
      <c r="I2205" s="183"/>
      <c r="J2205" s="183"/>
      <c r="K2205" s="183"/>
      <c r="L2205" s="183"/>
      <c r="M2205" s="183"/>
      <c r="N2205" s="183"/>
    </row>
    <row r="2206" spans="4:14">
      <c r="D2206" s="183"/>
      <c r="E2206" s="183"/>
      <c r="F2206" s="183"/>
      <c r="G2206" s="183"/>
      <c r="H2206" s="183"/>
      <c r="I2206" s="183"/>
      <c r="J2206" s="183"/>
      <c r="K2206" s="183"/>
      <c r="L2206" s="183"/>
      <c r="M2206" s="183"/>
      <c r="N2206" s="183"/>
    </row>
    <row r="2207" spans="4:14">
      <c r="D2207" s="183"/>
      <c r="E2207" s="183"/>
      <c r="F2207" s="183"/>
      <c r="G2207" s="183"/>
      <c r="H2207" s="183"/>
      <c r="I2207" s="183"/>
      <c r="J2207" s="183"/>
      <c r="K2207" s="183"/>
      <c r="L2207" s="183"/>
      <c r="M2207" s="183"/>
      <c r="N2207" s="183"/>
    </row>
    <row r="2208" spans="4:14">
      <c r="D2208" s="183"/>
      <c r="E2208" s="183"/>
      <c r="F2208" s="183"/>
      <c r="G2208" s="183"/>
      <c r="H2208" s="183"/>
      <c r="I2208" s="183"/>
      <c r="J2208" s="183"/>
      <c r="K2208" s="183"/>
      <c r="L2208" s="183"/>
      <c r="M2208" s="183"/>
      <c r="N2208" s="183"/>
    </row>
    <row r="2209" spans="4:14">
      <c r="D2209" s="183"/>
      <c r="E2209" s="183"/>
      <c r="F2209" s="183"/>
      <c r="G2209" s="183"/>
      <c r="H2209" s="183"/>
      <c r="I2209" s="183"/>
      <c r="J2209" s="183"/>
      <c r="K2209" s="183"/>
      <c r="L2209" s="183"/>
      <c r="M2209" s="183"/>
      <c r="N2209" s="183"/>
    </row>
    <row r="2210" spans="4:14">
      <c r="D2210" s="183"/>
      <c r="E2210" s="183"/>
      <c r="F2210" s="183"/>
      <c r="G2210" s="183"/>
      <c r="H2210" s="183"/>
      <c r="I2210" s="183"/>
      <c r="J2210" s="183"/>
      <c r="K2210" s="183"/>
      <c r="L2210" s="183"/>
      <c r="M2210" s="183"/>
      <c r="N2210" s="183"/>
    </row>
    <row r="2211" spans="4:14">
      <c r="D2211" s="183"/>
      <c r="E2211" s="183"/>
      <c r="F2211" s="183"/>
      <c r="G2211" s="183"/>
      <c r="H2211" s="183"/>
      <c r="I2211" s="183"/>
      <c r="J2211" s="183"/>
      <c r="K2211" s="183"/>
      <c r="L2211" s="183"/>
      <c r="M2211" s="183"/>
      <c r="N2211" s="183"/>
    </row>
    <row r="2212" spans="4:14">
      <c r="D2212" s="183"/>
      <c r="E2212" s="183"/>
      <c r="F2212" s="183"/>
      <c r="G2212" s="183"/>
      <c r="H2212" s="183"/>
      <c r="I2212" s="183"/>
      <c r="J2212" s="183"/>
      <c r="K2212" s="183"/>
      <c r="L2212" s="183"/>
      <c r="M2212" s="183"/>
      <c r="N2212" s="183"/>
    </row>
    <row r="2213" spans="4:14">
      <c r="D2213" s="183"/>
      <c r="E2213" s="183"/>
      <c r="F2213" s="183"/>
      <c r="G2213" s="183"/>
      <c r="H2213" s="183"/>
      <c r="I2213" s="183"/>
      <c r="J2213" s="183"/>
      <c r="K2213" s="183"/>
      <c r="L2213" s="183"/>
      <c r="M2213" s="183"/>
      <c r="N2213" s="183"/>
    </row>
    <row r="2214" spans="4:14">
      <c r="D2214" s="183"/>
      <c r="E2214" s="183"/>
      <c r="F2214" s="183"/>
      <c r="G2214" s="183"/>
      <c r="H2214" s="183"/>
      <c r="I2214" s="183"/>
      <c r="J2214" s="183"/>
      <c r="K2214" s="183"/>
      <c r="L2214" s="183"/>
      <c r="M2214" s="183"/>
      <c r="N2214" s="183"/>
    </row>
    <row r="2215" spans="4:14">
      <c r="D2215" s="183"/>
      <c r="E2215" s="183"/>
      <c r="F2215" s="183"/>
      <c r="G2215" s="183"/>
      <c r="H2215" s="183"/>
      <c r="I2215" s="183"/>
      <c r="J2215" s="183"/>
      <c r="K2215" s="183"/>
      <c r="L2215" s="183"/>
      <c r="M2215" s="183"/>
      <c r="N2215" s="183"/>
    </row>
    <row r="2216" spans="4:14">
      <c r="D2216" s="183"/>
      <c r="E2216" s="183"/>
      <c r="F2216" s="183"/>
      <c r="G2216" s="183"/>
      <c r="H2216" s="183"/>
      <c r="I2216" s="183"/>
      <c r="J2216" s="183"/>
      <c r="K2216" s="183"/>
      <c r="L2216" s="183"/>
      <c r="M2216" s="183"/>
      <c r="N2216" s="183"/>
    </row>
    <row r="2217" spans="4:14">
      <c r="D2217" s="183"/>
      <c r="E2217" s="183"/>
      <c r="F2217" s="183"/>
      <c r="G2217" s="183"/>
      <c r="H2217" s="183"/>
      <c r="I2217" s="183"/>
      <c r="J2217" s="183"/>
      <c r="K2217" s="183"/>
      <c r="L2217" s="183"/>
      <c r="M2217" s="183"/>
      <c r="N2217" s="183"/>
    </row>
    <row r="2218" spans="4:14">
      <c r="D2218" s="183"/>
      <c r="E2218" s="183"/>
      <c r="F2218" s="183"/>
      <c r="G2218" s="183"/>
      <c r="H2218" s="183"/>
      <c r="I2218" s="183"/>
      <c r="J2218" s="183"/>
      <c r="K2218" s="183"/>
      <c r="L2218" s="183"/>
      <c r="M2218" s="183"/>
      <c r="N2218" s="183"/>
    </row>
    <row r="2219" spans="4:14">
      <c r="D2219" s="183"/>
      <c r="E2219" s="183"/>
      <c r="F2219" s="183"/>
      <c r="G2219" s="183"/>
      <c r="H2219" s="183"/>
      <c r="I2219" s="183"/>
      <c r="J2219" s="183"/>
      <c r="K2219" s="183"/>
      <c r="L2219" s="183"/>
      <c r="M2219" s="183"/>
      <c r="N2219" s="183"/>
    </row>
    <row r="2220" spans="4:14">
      <c r="D2220" s="183"/>
      <c r="E2220" s="183"/>
      <c r="F2220" s="183"/>
      <c r="G2220" s="183"/>
      <c r="H2220" s="183"/>
      <c r="I2220" s="183"/>
      <c r="J2220" s="183"/>
      <c r="K2220" s="183"/>
      <c r="L2220" s="183"/>
      <c r="M2220" s="183"/>
      <c r="N2220" s="183"/>
    </row>
    <row r="2221" spans="4:14">
      <c r="D2221" s="183"/>
      <c r="E2221" s="183"/>
      <c r="F2221" s="183"/>
      <c r="G2221" s="183"/>
      <c r="H2221" s="183"/>
      <c r="I2221" s="183"/>
      <c r="J2221" s="183"/>
      <c r="K2221" s="183"/>
      <c r="L2221" s="183"/>
      <c r="M2221" s="183"/>
      <c r="N2221" s="183"/>
    </row>
    <row r="2222" spans="4:14">
      <c r="D2222" s="183"/>
      <c r="E2222" s="183"/>
      <c r="F2222" s="183"/>
      <c r="G2222" s="183"/>
      <c r="H2222" s="183"/>
      <c r="I2222" s="183"/>
      <c r="J2222" s="183"/>
      <c r="K2222" s="183"/>
      <c r="L2222" s="183"/>
      <c r="M2222" s="183"/>
      <c r="N2222" s="183"/>
    </row>
    <row r="2223" spans="4:14">
      <c r="D2223" s="183"/>
      <c r="E2223" s="183"/>
      <c r="F2223" s="183"/>
      <c r="G2223" s="183"/>
      <c r="H2223" s="183"/>
      <c r="I2223" s="183"/>
      <c r="J2223" s="183"/>
      <c r="K2223" s="183"/>
      <c r="L2223" s="183"/>
      <c r="M2223" s="183"/>
      <c r="N2223" s="183"/>
    </row>
    <row r="2224" spans="4:14">
      <c r="D2224" s="183"/>
      <c r="E2224" s="183"/>
      <c r="F2224" s="183"/>
      <c r="G2224" s="183"/>
      <c r="H2224" s="183"/>
      <c r="I2224" s="183"/>
      <c r="J2224" s="183"/>
      <c r="K2224" s="183"/>
      <c r="L2224" s="183"/>
      <c r="M2224" s="183"/>
      <c r="N2224" s="183"/>
    </row>
    <row r="2225" spans="4:14">
      <c r="D2225" s="183"/>
      <c r="E2225" s="183"/>
      <c r="F2225" s="183"/>
      <c r="G2225" s="183"/>
      <c r="H2225" s="183"/>
      <c r="I2225" s="183"/>
      <c r="J2225" s="183"/>
      <c r="K2225" s="183"/>
      <c r="L2225" s="183"/>
      <c r="M2225" s="183"/>
      <c r="N2225" s="183"/>
    </row>
    <row r="2226" spans="4:14">
      <c r="D2226" s="183"/>
      <c r="E2226" s="183"/>
      <c r="F2226" s="183"/>
      <c r="G2226" s="183"/>
      <c r="H2226" s="183"/>
      <c r="I2226" s="183"/>
      <c r="J2226" s="183"/>
      <c r="K2226" s="183"/>
      <c r="L2226" s="183"/>
      <c r="M2226" s="183"/>
      <c r="N2226" s="183"/>
    </row>
    <row r="2227" spans="4:14">
      <c r="D2227" s="183"/>
      <c r="E2227" s="183"/>
      <c r="F2227" s="183"/>
      <c r="G2227" s="183"/>
      <c r="H2227" s="183"/>
      <c r="I2227" s="183"/>
      <c r="J2227" s="183"/>
      <c r="K2227" s="183"/>
      <c r="L2227" s="183"/>
      <c r="M2227" s="183"/>
      <c r="N2227" s="183"/>
    </row>
    <row r="2228" spans="4:14">
      <c r="D2228" s="183"/>
      <c r="E2228" s="183"/>
      <c r="F2228" s="183"/>
      <c r="G2228" s="183"/>
      <c r="H2228" s="183"/>
      <c r="I2228" s="183"/>
      <c r="J2228" s="183"/>
      <c r="K2228" s="183"/>
      <c r="L2228" s="183"/>
      <c r="M2228" s="183"/>
      <c r="N2228" s="183"/>
    </row>
    <row r="2229" spans="4:14">
      <c r="D2229" s="183"/>
      <c r="E2229" s="183"/>
      <c r="F2229" s="183"/>
      <c r="G2229" s="183"/>
      <c r="H2229" s="183"/>
      <c r="I2229" s="183"/>
      <c r="J2229" s="183"/>
      <c r="K2229" s="183"/>
      <c r="L2229" s="183"/>
      <c r="M2229" s="183"/>
      <c r="N2229" s="183"/>
    </row>
    <row r="2230" spans="4:14">
      <c r="D2230" s="183"/>
      <c r="E2230" s="183"/>
      <c r="F2230" s="183"/>
      <c r="G2230" s="183"/>
      <c r="H2230" s="183"/>
      <c r="I2230" s="183"/>
      <c r="J2230" s="183"/>
      <c r="K2230" s="183"/>
      <c r="L2230" s="183"/>
      <c r="M2230" s="183"/>
      <c r="N2230" s="183"/>
    </row>
    <row r="2231" spans="4:14">
      <c r="D2231" s="183"/>
      <c r="E2231" s="183"/>
      <c r="F2231" s="183"/>
      <c r="G2231" s="183"/>
      <c r="H2231" s="183"/>
      <c r="I2231" s="183"/>
      <c r="J2231" s="183"/>
      <c r="K2231" s="183"/>
      <c r="L2231" s="183"/>
      <c r="M2231" s="183"/>
      <c r="N2231" s="183"/>
    </row>
    <row r="2232" spans="4:14">
      <c r="D2232" s="183"/>
      <c r="E2232" s="183"/>
      <c r="F2232" s="183"/>
      <c r="G2232" s="183"/>
      <c r="H2232" s="183"/>
      <c r="I2232" s="183"/>
      <c r="J2232" s="183"/>
      <c r="K2232" s="183"/>
      <c r="L2232" s="183"/>
      <c r="M2232" s="183"/>
      <c r="N2232" s="183"/>
    </row>
    <row r="2233" spans="4:14">
      <c r="D2233" s="183"/>
      <c r="E2233" s="183"/>
      <c r="F2233" s="183"/>
      <c r="G2233" s="183"/>
      <c r="H2233" s="183"/>
      <c r="I2233" s="183"/>
      <c r="J2233" s="183"/>
      <c r="K2233" s="183"/>
      <c r="L2233" s="183"/>
      <c r="M2233" s="183"/>
      <c r="N2233" s="183"/>
    </row>
    <row r="2234" spans="4:14">
      <c r="D2234" s="183"/>
      <c r="E2234" s="183"/>
      <c r="F2234" s="183"/>
      <c r="G2234" s="183"/>
      <c r="H2234" s="183"/>
      <c r="I2234" s="183"/>
      <c r="J2234" s="183"/>
      <c r="K2234" s="183"/>
      <c r="L2234" s="183"/>
      <c r="M2234" s="183"/>
      <c r="N2234" s="183"/>
    </row>
    <row r="2235" spans="4:14">
      <c r="D2235" s="183"/>
      <c r="E2235" s="183"/>
      <c r="F2235" s="183"/>
      <c r="G2235" s="183"/>
      <c r="H2235" s="183"/>
      <c r="I2235" s="183"/>
      <c r="J2235" s="183"/>
      <c r="K2235" s="183"/>
      <c r="L2235" s="183"/>
      <c r="M2235" s="183"/>
      <c r="N2235" s="183"/>
    </row>
    <row r="2236" spans="4:14">
      <c r="D2236" s="183"/>
      <c r="E2236" s="183"/>
      <c r="F2236" s="183"/>
      <c r="G2236" s="183"/>
      <c r="H2236" s="183"/>
      <c r="I2236" s="183"/>
      <c r="J2236" s="183"/>
      <c r="K2236" s="183"/>
      <c r="L2236" s="183"/>
      <c r="M2236" s="183"/>
      <c r="N2236" s="183"/>
    </row>
    <row r="2237" spans="4:14">
      <c r="D2237" s="183"/>
      <c r="E2237" s="183"/>
      <c r="F2237" s="183"/>
      <c r="G2237" s="183"/>
      <c r="H2237" s="183"/>
      <c r="I2237" s="183"/>
      <c r="J2237" s="183"/>
      <c r="K2237" s="183"/>
      <c r="L2237" s="183"/>
      <c r="M2237" s="183"/>
      <c r="N2237" s="183"/>
    </row>
    <row r="2238" spans="4:14">
      <c r="D2238" s="183"/>
      <c r="E2238" s="183"/>
      <c r="F2238" s="183"/>
      <c r="G2238" s="183"/>
      <c r="H2238" s="183"/>
      <c r="I2238" s="183"/>
      <c r="J2238" s="183"/>
      <c r="K2238" s="183"/>
      <c r="L2238" s="183"/>
      <c r="M2238" s="183"/>
      <c r="N2238" s="183"/>
    </row>
    <row r="2239" spans="4:14">
      <c r="D2239" s="183"/>
      <c r="E2239" s="183"/>
      <c r="F2239" s="183"/>
      <c r="G2239" s="183"/>
      <c r="H2239" s="183"/>
      <c r="I2239" s="183"/>
      <c r="J2239" s="183"/>
      <c r="K2239" s="183"/>
      <c r="L2239" s="183"/>
      <c r="M2239" s="183"/>
      <c r="N2239" s="183"/>
    </row>
    <row r="2240" spans="4:14">
      <c r="D2240" s="183"/>
      <c r="E2240" s="183"/>
      <c r="F2240" s="183"/>
      <c r="G2240" s="183"/>
      <c r="H2240" s="183"/>
      <c r="I2240" s="183"/>
      <c r="J2240" s="183"/>
      <c r="K2240" s="183"/>
      <c r="L2240" s="183"/>
      <c r="M2240" s="183"/>
      <c r="N2240" s="183"/>
    </row>
    <row r="2241" spans="4:14">
      <c r="D2241" s="183"/>
      <c r="E2241" s="183"/>
      <c r="F2241" s="183"/>
      <c r="G2241" s="183"/>
      <c r="H2241" s="183"/>
      <c r="I2241" s="183"/>
      <c r="J2241" s="183"/>
      <c r="K2241" s="183"/>
      <c r="L2241" s="183"/>
      <c r="M2241" s="183"/>
      <c r="N2241" s="183"/>
    </row>
    <row r="2242" spans="4:14">
      <c r="D2242" s="183"/>
      <c r="E2242" s="183"/>
      <c r="F2242" s="183"/>
      <c r="G2242" s="183"/>
      <c r="H2242" s="183"/>
      <c r="I2242" s="183"/>
      <c r="J2242" s="183"/>
      <c r="K2242" s="183"/>
      <c r="L2242" s="183"/>
      <c r="M2242" s="183"/>
      <c r="N2242" s="183"/>
    </row>
    <row r="2243" spans="4:14">
      <c r="D2243" s="183"/>
      <c r="E2243" s="183"/>
      <c r="F2243" s="183"/>
      <c r="G2243" s="183"/>
      <c r="H2243" s="183"/>
      <c r="I2243" s="183"/>
      <c r="J2243" s="183"/>
      <c r="K2243" s="183"/>
      <c r="L2243" s="183"/>
      <c r="M2243" s="183"/>
      <c r="N2243" s="183"/>
    </row>
    <row r="2244" spans="4:14">
      <c r="D2244" s="183"/>
      <c r="E2244" s="183"/>
      <c r="F2244" s="183"/>
      <c r="G2244" s="183"/>
      <c r="H2244" s="183"/>
      <c r="I2244" s="183"/>
      <c r="J2244" s="183"/>
      <c r="K2244" s="183"/>
      <c r="L2244" s="183"/>
      <c r="M2244" s="183"/>
      <c r="N2244" s="183"/>
    </row>
    <row r="2245" spans="4:14">
      <c r="D2245" s="183"/>
      <c r="E2245" s="183"/>
      <c r="F2245" s="183"/>
      <c r="G2245" s="183"/>
      <c r="H2245" s="183"/>
      <c r="I2245" s="183"/>
      <c r="J2245" s="183"/>
      <c r="K2245" s="183"/>
      <c r="L2245" s="183"/>
      <c r="M2245" s="183"/>
      <c r="N2245" s="183"/>
    </row>
    <row r="2246" spans="4:14">
      <c r="D2246" s="183"/>
      <c r="E2246" s="183"/>
      <c r="F2246" s="183"/>
      <c r="G2246" s="183"/>
      <c r="H2246" s="183"/>
      <c r="I2246" s="183"/>
      <c r="J2246" s="183"/>
      <c r="K2246" s="183"/>
      <c r="L2246" s="183"/>
      <c r="M2246" s="183"/>
      <c r="N2246" s="183"/>
    </row>
    <row r="2247" spans="4:14">
      <c r="D2247" s="183"/>
      <c r="E2247" s="183"/>
      <c r="F2247" s="183"/>
      <c r="G2247" s="183"/>
      <c r="H2247" s="183"/>
      <c r="I2247" s="183"/>
      <c r="J2247" s="183"/>
      <c r="K2247" s="183"/>
      <c r="L2247" s="183"/>
      <c r="M2247" s="183"/>
      <c r="N2247" s="183"/>
    </row>
    <row r="2248" spans="4:14">
      <c r="D2248" s="183"/>
      <c r="E2248" s="183"/>
      <c r="F2248" s="183"/>
      <c r="G2248" s="183"/>
      <c r="H2248" s="183"/>
      <c r="I2248" s="183"/>
      <c r="J2248" s="183"/>
      <c r="K2248" s="183"/>
      <c r="L2248" s="183"/>
      <c r="M2248" s="183"/>
      <c r="N2248" s="183"/>
    </row>
    <row r="2249" spans="4:14">
      <c r="D2249" s="183"/>
      <c r="E2249" s="183"/>
      <c r="F2249" s="183"/>
      <c r="G2249" s="183"/>
      <c r="H2249" s="183"/>
      <c r="I2249" s="183"/>
      <c r="J2249" s="183"/>
      <c r="K2249" s="183"/>
      <c r="L2249" s="183"/>
      <c r="M2249" s="183"/>
      <c r="N2249" s="183"/>
    </row>
    <row r="2250" spans="4:14">
      <c r="D2250" s="183"/>
      <c r="E2250" s="183"/>
      <c r="F2250" s="183"/>
      <c r="G2250" s="183"/>
      <c r="H2250" s="183"/>
      <c r="I2250" s="183"/>
      <c r="J2250" s="183"/>
      <c r="K2250" s="183"/>
      <c r="L2250" s="183"/>
      <c r="M2250" s="183"/>
      <c r="N2250" s="183"/>
    </row>
    <row r="2251" spans="4:14">
      <c r="D2251" s="183"/>
      <c r="E2251" s="183"/>
      <c r="F2251" s="183"/>
      <c r="G2251" s="183"/>
      <c r="H2251" s="183"/>
      <c r="I2251" s="183"/>
      <c r="J2251" s="183"/>
      <c r="K2251" s="183"/>
      <c r="L2251" s="183"/>
      <c r="M2251" s="183"/>
      <c r="N2251" s="183"/>
    </row>
    <row r="2252" spans="4:14">
      <c r="D2252" s="183"/>
      <c r="E2252" s="183"/>
      <c r="F2252" s="183"/>
      <c r="G2252" s="183"/>
      <c r="H2252" s="183"/>
      <c r="I2252" s="183"/>
      <c r="J2252" s="183"/>
      <c r="K2252" s="183"/>
      <c r="L2252" s="183"/>
      <c r="M2252" s="183"/>
      <c r="N2252" s="183"/>
    </row>
    <row r="2253" spans="4:14">
      <c r="D2253" s="183"/>
      <c r="E2253" s="183"/>
      <c r="F2253" s="183"/>
      <c r="G2253" s="183"/>
      <c r="H2253" s="183"/>
      <c r="I2253" s="183"/>
      <c r="J2253" s="183"/>
      <c r="K2253" s="183"/>
      <c r="L2253" s="183"/>
      <c r="M2253" s="183"/>
      <c r="N2253" s="183"/>
    </row>
    <row r="2254" spans="4:14">
      <c r="D2254" s="183"/>
      <c r="E2254" s="183"/>
      <c r="F2254" s="183"/>
      <c r="G2254" s="183"/>
      <c r="H2254" s="183"/>
      <c r="I2254" s="183"/>
      <c r="J2254" s="183"/>
      <c r="K2254" s="183"/>
      <c r="L2254" s="183"/>
      <c r="M2254" s="183"/>
      <c r="N2254" s="183"/>
    </row>
    <row r="2255" spans="4:14">
      <c r="D2255" s="183"/>
      <c r="E2255" s="183"/>
      <c r="F2255" s="183"/>
      <c r="G2255" s="183"/>
      <c r="H2255" s="183"/>
      <c r="I2255" s="183"/>
      <c r="J2255" s="183"/>
      <c r="K2255" s="183"/>
      <c r="L2255" s="183"/>
      <c r="M2255" s="183"/>
      <c r="N2255" s="183"/>
    </row>
    <row r="2256" spans="4:14">
      <c r="D2256" s="183"/>
      <c r="E2256" s="183"/>
      <c r="F2256" s="183"/>
      <c r="G2256" s="183"/>
      <c r="H2256" s="183"/>
      <c r="I2256" s="183"/>
      <c r="J2256" s="183"/>
      <c r="K2256" s="183"/>
      <c r="L2256" s="183"/>
      <c r="M2256" s="183"/>
      <c r="N2256" s="183"/>
    </row>
    <row r="2257" spans="4:14">
      <c r="D2257" s="183"/>
      <c r="E2257" s="183"/>
      <c r="F2257" s="183"/>
      <c r="G2257" s="183"/>
      <c r="H2257" s="183"/>
      <c r="I2257" s="183"/>
      <c r="J2257" s="183"/>
      <c r="K2257" s="183"/>
      <c r="L2257" s="183"/>
      <c r="M2257" s="183"/>
      <c r="N2257" s="183"/>
    </row>
    <row r="2258" spans="4:14">
      <c r="D2258" s="183"/>
      <c r="E2258" s="183"/>
      <c r="F2258" s="183"/>
      <c r="G2258" s="183"/>
      <c r="H2258" s="183"/>
      <c r="I2258" s="183"/>
      <c r="J2258" s="183"/>
      <c r="K2258" s="183"/>
      <c r="L2258" s="183"/>
      <c r="M2258" s="183"/>
      <c r="N2258" s="183"/>
    </row>
    <row r="2259" spans="4:14">
      <c r="D2259" s="183"/>
      <c r="E2259" s="183"/>
      <c r="F2259" s="183"/>
      <c r="G2259" s="183"/>
      <c r="H2259" s="183"/>
      <c r="I2259" s="183"/>
      <c r="J2259" s="183"/>
      <c r="K2259" s="183"/>
      <c r="L2259" s="183"/>
      <c r="M2259" s="183"/>
      <c r="N2259" s="183"/>
    </row>
    <row r="2260" spans="4:14">
      <c r="D2260" s="183"/>
      <c r="E2260" s="183"/>
      <c r="F2260" s="183"/>
      <c r="G2260" s="183"/>
      <c r="H2260" s="183"/>
      <c r="I2260" s="183"/>
      <c r="J2260" s="183"/>
      <c r="K2260" s="183"/>
      <c r="L2260" s="183"/>
      <c r="M2260" s="183"/>
      <c r="N2260" s="183"/>
    </row>
    <row r="2261" spans="4:14">
      <c r="D2261" s="183"/>
      <c r="E2261" s="183"/>
      <c r="F2261" s="183"/>
      <c r="G2261" s="183"/>
      <c r="H2261" s="183"/>
      <c r="I2261" s="183"/>
      <c r="J2261" s="183"/>
      <c r="K2261" s="183"/>
      <c r="L2261" s="183"/>
      <c r="M2261" s="183"/>
      <c r="N2261" s="183"/>
    </row>
    <row r="2262" spans="4:14">
      <c r="D2262" s="183"/>
      <c r="E2262" s="183"/>
      <c r="F2262" s="183"/>
      <c r="G2262" s="183"/>
      <c r="H2262" s="183"/>
      <c r="I2262" s="183"/>
      <c r="J2262" s="183"/>
      <c r="K2262" s="183"/>
      <c r="L2262" s="183"/>
      <c r="M2262" s="183"/>
      <c r="N2262" s="183"/>
    </row>
    <row r="2263" spans="4:14">
      <c r="D2263" s="183"/>
      <c r="E2263" s="183"/>
      <c r="F2263" s="183"/>
      <c r="G2263" s="183"/>
      <c r="H2263" s="183"/>
      <c r="I2263" s="183"/>
      <c r="J2263" s="183"/>
      <c r="K2263" s="183"/>
      <c r="L2263" s="183"/>
      <c r="M2263" s="183"/>
      <c r="N2263" s="183"/>
    </row>
    <row r="2264" spans="4:14">
      <c r="D2264" s="183"/>
      <c r="E2264" s="183"/>
      <c r="F2264" s="183"/>
      <c r="G2264" s="183"/>
      <c r="H2264" s="183"/>
      <c r="I2264" s="183"/>
      <c r="J2264" s="183"/>
      <c r="K2264" s="183"/>
      <c r="L2264" s="183"/>
      <c r="M2264" s="183"/>
      <c r="N2264" s="183"/>
    </row>
    <row r="2265" spans="4:14">
      <c r="D2265" s="183"/>
      <c r="E2265" s="183"/>
      <c r="F2265" s="183"/>
      <c r="G2265" s="183"/>
      <c r="H2265" s="183"/>
      <c r="I2265" s="183"/>
      <c r="J2265" s="183"/>
      <c r="K2265" s="183"/>
      <c r="L2265" s="183"/>
      <c r="M2265" s="183"/>
      <c r="N2265" s="183"/>
    </row>
    <row r="2266" spans="4:14">
      <c r="D2266" s="183"/>
      <c r="E2266" s="183"/>
      <c r="F2266" s="183"/>
      <c r="G2266" s="183"/>
      <c r="H2266" s="183"/>
      <c r="I2266" s="183"/>
      <c r="J2266" s="183"/>
      <c r="K2266" s="183"/>
      <c r="L2266" s="183"/>
      <c r="M2266" s="183"/>
      <c r="N2266" s="183"/>
    </row>
    <row r="2267" spans="4:14">
      <c r="D2267" s="183"/>
      <c r="E2267" s="183"/>
      <c r="F2267" s="183"/>
      <c r="G2267" s="183"/>
      <c r="H2267" s="183"/>
      <c r="I2267" s="183"/>
      <c r="J2267" s="183"/>
      <c r="K2267" s="183"/>
      <c r="L2267" s="183"/>
      <c r="M2267" s="183"/>
      <c r="N2267" s="183"/>
    </row>
    <row r="2268" spans="4:14">
      <c r="D2268" s="183"/>
      <c r="E2268" s="183"/>
      <c r="F2268" s="183"/>
      <c r="G2268" s="183"/>
      <c r="H2268" s="183"/>
      <c r="I2268" s="183"/>
      <c r="J2268" s="183"/>
      <c r="K2268" s="183"/>
      <c r="L2268" s="183"/>
      <c r="M2268" s="183"/>
      <c r="N2268" s="183"/>
    </row>
    <row r="2269" spans="4:14">
      <c r="D2269" s="183"/>
      <c r="E2269" s="183"/>
      <c r="F2269" s="183"/>
      <c r="G2269" s="183"/>
      <c r="H2269" s="183"/>
      <c r="I2269" s="183"/>
      <c r="J2269" s="183"/>
      <c r="K2269" s="183"/>
      <c r="L2269" s="183"/>
      <c r="M2269" s="183"/>
      <c r="N2269" s="183"/>
    </row>
    <row r="2270" spans="4:14">
      <c r="D2270" s="183"/>
      <c r="E2270" s="183"/>
      <c r="F2270" s="183"/>
      <c r="G2270" s="183"/>
      <c r="H2270" s="183"/>
      <c r="I2270" s="183"/>
      <c r="J2270" s="183"/>
      <c r="K2270" s="183"/>
      <c r="L2270" s="183"/>
      <c r="M2270" s="183"/>
      <c r="N2270" s="183"/>
    </row>
    <row r="2271" spans="4:14">
      <c r="D2271" s="183"/>
      <c r="E2271" s="183"/>
      <c r="F2271" s="183"/>
      <c r="G2271" s="183"/>
      <c r="H2271" s="183"/>
      <c r="I2271" s="183"/>
      <c r="J2271" s="183"/>
      <c r="K2271" s="183"/>
      <c r="L2271" s="183"/>
      <c r="M2271" s="183"/>
      <c r="N2271" s="183"/>
    </row>
    <row r="2272" spans="4:14">
      <c r="D2272" s="183"/>
      <c r="E2272" s="183"/>
      <c r="F2272" s="183"/>
      <c r="G2272" s="183"/>
      <c r="H2272" s="183"/>
      <c r="I2272" s="183"/>
      <c r="J2272" s="183"/>
      <c r="K2272" s="183"/>
      <c r="L2272" s="183"/>
      <c r="M2272" s="183"/>
      <c r="N2272" s="183"/>
    </row>
    <row r="2273" spans="4:14">
      <c r="D2273" s="183"/>
      <c r="E2273" s="183"/>
      <c r="F2273" s="183"/>
      <c r="G2273" s="183"/>
      <c r="H2273" s="183"/>
      <c r="I2273" s="183"/>
      <c r="J2273" s="183"/>
      <c r="K2273" s="183"/>
      <c r="L2273" s="183"/>
      <c r="M2273" s="183"/>
      <c r="N2273" s="183"/>
    </row>
    <row r="2274" spans="4:14">
      <c r="D2274" s="183"/>
      <c r="E2274" s="183"/>
      <c r="F2274" s="183"/>
      <c r="G2274" s="183"/>
      <c r="H2274" s="183"/>
      <c r="I2274" s="183"/>
      <c r="J2274" s="183"/>
      <c r="K2274" s="183"/>
      <c r="L2274" s="183"/>
      <c r="M2274" s="183"/>
      <c r="N2274" s="183"/>
    </row>
    <row r="2275" spans="4:14">
      <c r="D2275" s="183"/>
      <c r="E2275" s="183"/>
      <c r="F2275" s="183"/>
      <c r="G2275" s="183"/>
      <c r="H2275" s="183"/>
      <c r="I2275" s="183"/>
      <c r="J2275" s="183"/>
      <c r="K2275" s="183"/>
      <c r="L2275" s="183"/>
      <c r="M2275" s="183"/>
      <c r="N2275" s="183"/>
    </row>
    <row r="2276" spans="4:14">
      <c r="D2276" s="183"/>
      <c r="E2276" s="183"/>
      <c r="F2276" s="183"/>
      <c r="G2276" s="183"/>
      <c r="H2276" s="183"/>
      <c r="I2276" s="183"/>
      <c r="J2276" s="183"/>
      <c r="K2276" s="183"/>
      <c r="L2276" s="183"/>
      <c r="M2276" s="183"/>
      <c r="N2276" s="183"/>
    </row>
    <row r="2277" spans="4:14">
      <c r="D2277" s="183"/>
      <c r="E2277" s="183"/>
      <c r="F2277" s="183"/>
      <c r="G2277" s="183"/>
      <c r="H2277" s="183"/>
      <c r="I2277" s="183"/>
      <c r="J2277" s="183"/>
      <c r="K2277" s="183"/>
      <c r="L2277" s="183"/>
      <c r="M2277" s="183"/>
      <c r="N2277" s="183"/>
    </row>
    <row r="2278" spans="4:14">
      <c r="D2278" s="183"/>
      <c r="E2278" s="183"/>
      <c r="F2278" s="183"/>
      <c r="G2278" s="183"/>
      <c r="H2278" s="183"/>
      <c r="I2278" s="183"/>
      <c r="J2278" s="183"/>
      <c r="K2278" s="183"/>
      <c r="L2278" s="183"/>
      <c r="M2278" s="183"/>
      <c r="N2278" s="183"/>
    </row>
    <row r="2279" spans="4:14">
      <c r="D2279" s="183"/>
      <c r="E2279" s="183"/>
      <c r="F2279" s="183"/>
      <c r="G2279" s="183"/>
      <c r="H2279" s="183"/>
      <c r="I2279" s="183"/>
      <c r="J2279" s="183"/>
      <c r="K2279" s="183"/>
      <c r="L2279" s="183"/>
      <c r="M2279" s="183"/>
      <c r="N2279" s="183"/>
    </row>
    <row r="2280" spans="4:14">
      <c r="D2280" s="183"/>
      <c r="E2280" s="183"/>
      <c r="F2280" s="183"/>
      <c r="G2280" s="183"/>
      <c r="H2280" s="183"/>
      <c r="I2280" s="183"/>
      <c r="J2280" s="183"/>
      <c r="K2280" s="183"/>
      <c r="L2280" s="183"/>
      <c r="M2280" s="183"/>
      <c r="N2280" s="183"/>
    </row>
    <row r="2281" spans="4:14">
      <c r="D2281" s="183"/>
      <c r="E2281" s="183"/>
      <c r="F2281" s="183"/>
      <c r="G2281" s="183"/>
      <c r="H2281" s="183"/>
      <c r="I2281" s="183"/>
      <c r="J2281" s="183"/>
      <c r="K2281" s="183"/>
      <c r="L2281" s="183"/>
      <c r="M2281" s="183"/>
      <c r="N2281" s="183"/>
    </row>
    <row r="2282" spans="4:14">
      <c r="D2282" s="183"/>
      <c r="E2282" s="183"/>
      <c r="F2282" s="183"/>
      <c r="G2282" s="183"/>
      <c r="H2282" s="183"/>
      <c r="I2282" s="183"/>
      <c r="J2282" s="183"/>
      <c r="K2282" s="183"/>
      <c r="L2282" s="183"/>
      <c r="M2282" s="183"/>
      <c r="N2282" s="183"/>
    </row>
    <row r="2283" spans="4:14">
      <c r="D2283" s="183"/>
      <c r="E2283" s="183"/>
      <c r="F2283" s="183"/>
      <c r="G2283" s="183"/>
      <c r="H2283" s="183"/>
      <c r="I2283" s="183"/>
      <c r="J2283" s="183"/>
      <c r="K2283" s="183"/>
      <c r="L2283" s="183"/>
      <c r="M2283" s="183"/>
      <c r="N2283" s="183"/>
    </row>
    <row r="2284" spans="4:14">
      <c r="D2284" s="183"/>
      <c r="E2284" s="183"/>
      <c r="F2284" s="183"/>
      <c r="G2284" s="183"/>
      <c r="H2284" s="183"/>
      <c r="I2284" s="183"/>
      <c r="J2284" s="183"/>
      <c r="K2284" s="183"/>
      <c r="L2284" s="183"/>
      <c r="M2284" s="183"/>
      <c r="N2284" s="183"/>
    </row>
    <row r="2285" spans="4:14">
      <c r="D2285" s="183"/>
      <c r="E2285" s="183"/>
      <c r="F2285" s="183"/>
      <c r="G2285" s="183"/>
      <c r="H2285" s="183"/>
      <c r="I2285" s="183"/>
      <c r="J2285" s="183"/>
      <c r="K2285" s="183"/>
      <c r="L2285" s="183"/>
      <c r="M2285" s="183"/>
      <c r="N2285" s="183"/>
    </row>
    <row r="2286" spans="4:14">
      <c r="D2286" s="183"/>
      <c r="E2286" s="183"/>
      <c r="F2286" s="183"/>
      <c r="G2286" s="183"/>
      <c r="H2286" s="183"/>
      <c r="I2286" s="183"/>
      <c r="J2286" s="183"/>
      <c r="K2286" s="183"/>
      <c r="L2286" s="183"/>
      <c r="M2286" s="183"/>
      <c r="N2286" s="183"/>
    </row>
    <row r="2287" spans="4:14">
      <c r="D2287" s="183"/>
      <c r="E2287" s="183"/>
      <c r="F2287" s="183"/>
      <c r="G2287" s="183"/>
      <c r="H2287" s="183"/>
      <c r="I2287" s="183"/>
      <c r="J2287" s="183"/>
      <c r="K2287" s="183"/>
      <c r="L2287" s="183"/>
      <c r="M2287" s="183"/>
      <c r="N2287" s="183"/>
    </row>
    <row r="2288" spans="4:14">
      <c r="D2288" s="183"/>
      <c r="E2288" s="183"/>
      <c r="F2288" s="183"/>
      <c r="G2288" s="183"/>
      <c r="H2288" s="183"/>
      <c r="I2288" s="183"/>
      <c r="J2288" s="183"/>
      <c r="K2288" s="183"/>
      <c r="L2288" s="183"/>
      <c r="M2288" s="183"/>
      <c r="N2288" s="183"/>
    </row>
    <row r="2289" spans="4:14">
      <c r="D2289" s="183"/>
      <c r="E2289" s="183"/>
      <c r="F2289" s="183"/>
      <c r="G2289" s="183"/>
      <c r="H2289" s="183"/>
      <c r="I2289" s="183"/>
      <c r="J2289" s="183"/>
      <c r="K2289" s="183"/>
      <c r="L2289" s="183"/>
      <c r="M2289" s="183"/>
      <c r="N2289" s="183"/>
    </row>
    <row r="2290" spans="4:14">
      <c r="D2290" s="183"/>
      <c r="E2290" s="183"/>
      <c r="F2290" s="183"/>
      <c r="G2290" s="183"/>
      <c r="H2290" s="183"/>
      <c r="I2290" s="183"/>
      <c r="J2290" s="183"/>
      <c r="K2290" s="183"/>
      <c r="L2290" s="183"/>
      <c r="M2290" s="183"/>
      <c r="N2290" s="183"/>
    </row>
    <row r="2291" spans="4:14">
      <c r="D2291" s="183"/>
      <c r="E2291" s="183"/>
      <c r="F2291" s="183"/>
      <c r="G2291" s="183"/>
      <c r="H2291" s="183"/>
      <c r="I2291" s="183"/>
      <c r="J2291" s="183"/>
      <c r="K2291" s="183"/>
      <c r="L2291" s="183"/>
      <c r="M2291" s="183"/>
      <c r="N2291" s="183"/>
    </row>
    <row r="2292" spans="4:14">
      <c r="D2292" s="183"/>
      <c r="E2292" s="183"/>
      <c r="F2292" s="183"/>
      <c r="G2292" s="183"/>
      <c r="H2292" s="183"/>
      <c r="I2292" s="183"/>
      <c r="J2292" s="183"/>
      <c r="K2292" s="183"/>
      <c r="L2292" s="183"/>
      <c r="M2292" s="183"/>
      <c r="N2292" s="183"/>
    </row>
    <row r="2293" spans="4:14">
      <c r="D2293" s="183"/>
      <c r="E2293" s="183"/>
      <c r="F2293" s="183"/>
      <c r="G2293" s="183"/>
      <c r="H2293" s="183"/>
      <c r="I2293" s="183"/>
      <c r="J2293" s="183"/>
      <c r="K2293" s="183"/>
      <c r="L2293" s="183"/>
      <c r="M2293" s="183"/>
      <c r="N2293" s="183"/>
    </row>
    <row r="2294" spans="4:14">
      <c r="D2294" s="183"/>
      <c r="E2294" s="183"/>
      <c r="F2294" s="183"/>
      <c r="G2294" s="183"/>
      <c r="H2294" s="183"/>
      <c r="I2294" s="183"/>
      <c r="J2294" s="183"/>
      <c r="K2294" s="183"/>
      <c r="L2294" s="183"/>
      <c r="M2294" s="183"/>
      <c r="N2294" s="183"/>
    </row>
    <row r="2295" spans="4:14">
      <c r="D2295" s="183"/>
      <c r="E2295" s="183"/>
      <c r="F2295" s="183"/>
      <c r="G2295" s="183"/>
      <c r="H2295" s="183"/>
      <c r="I2295" s="183"/>
      <c r="J2295" s="183"/>
      <c r="K2295" s="183"/>
      <c r="L2295" s="183"/>
      <c r="M2295" s="183"/>
      <c r="N2295" s="183"/>
    </row>
    <row r="2296" spans="4:14">
      <c r="D2296" s="183"/>
      <c r="E2296" s="183"/>
      <c r="F2296" s="183"/>
      <c r="G2296" s="183"/>
      <c r="H2296" s="183"/>
      <c r="I2296" s="183"/>
      <c r="J2296" s="183"/>
      <c r="K2296" s="183"/>
      <c r="L2296" s="183"/>
      <c r="M2296" s="183"/>
      <c r="N2296" s="183"/>
    </row>
    <row r="2297" spans="4:14">
      <c r="D2297" s="183"/>
      <c r="E2297" s="183"/>
      <c r="F2297" s="183"/>
      <c r="G2297" s="183"/>
      <c r="H2297" s="183"/>
      <c r="I2297" s="183"/>
      <c r="J2297" s="183"/>
      <c r="K2297" s="183"/>
      <c r="L2297" s="183"/>
      <c r="M2297" s="183"/>
      <c r="N2297" s="183"/>
    </row>
    <row r="2298" spans="4:14">
      <c r="D2298" s="183"/>
      <c r="E2298" s="183"/>
      <c r="F2298" s="183"/>
      <c r="G2298" s="183"/>
      <c r="H2298" s="183"/>
      <c r="I2298" s="183"/>
      <c r="J2298" s="183"/>
      <c r="K2298" s="183"/>
      <c r="L2298" s="183"/>
      <c r="M2298" s="183"/>
      <c r="N2298" s="183"/>
    </row>
    <row r="2299" spans="4:14">
      <c r="D2299" s="183"/>
      <c r="E2299" s="183"/>
      <c r="F2299" s="183"/>
      <c r="G2299" s="183"/>
      <c r="H2299" s="183"/>
      <c r="I2299" s="183"/>
      <c r="J2299" s="183"/>
      <c r="K2299" s="183"/>
      <c r="L2299" s="183"/>
      <c r="M2299" s="183"/>
      <c r="N2299" s="183"/>
    </row>
    <row r="2300" spans="4:14">
      <c r="D2300" s="183"/>
      <c r="E2300" s="183"/>
      <c r="F2300" s="183"/>
      <c r="G2300" s="183"/>
      <c r="H2300" s="183"/>
      <c r="I2300" s="183"/>
      <c r="J2300" s="183"/>
      <c r="K2300" s="183"/>
      <c r="L2300" s="183"/>
      <c r="M2300" s="183"/>
      <c r="N2300" s="183"/>
    </row>
    <row r="2301" spans="4:14">
      <c r="D2301" s="183"/>
      <c r="E2301" s="183"/>
      <c r="F2301" s="183"/>
      <c r="G2301" s="183"/>
      <c r="H2301" s="183"/>
      <c r="I2301" s="183"/>
      <c r="J2301" s="183"/>
      <c r="K2301" s="183"/>
      <c r="L2301" s="183"/>
      <c r="M2301" s="183"/>
      <c r="N2301" s="183"/>
    </row>
    <row r="2302" spans="4:14">
      <c r="D2302" s="183"/>
      <c r="E2302" s="183"/>
      <c r="F2302" s="183"/>
      <c r="G2302" s="183"/>
      <c r="H2302" s="183"/>
      <c r="I2302" s="183"/>
      <c r="J2302" s="183"/>
      <c r="K2302" s="183"/>
      <c r="L2302" s="183"/>
      <c r="M2302" s="183"/>
      <c r="N2302" s="183"/>
    </row>
    <row r="2303" spans="4:14">
      <c r="D2303" s="183"/>
      <c r="E2303" s="183"/>
      <c r="F2303" s="183"/>
      <c r="G2303" s="183"/>
      <c r="H2303" s="183"/>
      <c r="I2303" s="183"/>
      <c r="J2303" s="183"/>
      <c r="K2303" s="183"/>
      <c r="L2303" s="183"/>
      <c r="M2303" s="183"/>
      <c r="N2303" s="183"/>
    </row>
    <row r="2304" spans="4:14">
      <c r="D2304" s="183"/>
      <c r="E2304" s="183"/>
      <c r="F2304" s="183"/>
      <c r="G2304" s="183"/>
      <c r="H2304" s="183"/>
      <c r="I2304" s="183"/>
      <c r="J2304" s="183"/>
      <c r="K2304" s="183"/>
      <c r="L2304" s="183"/>
      <c r="M2304" s="183"/>
      <c r="N2304" s="183"/>
    </row>
    <row r="2305" spans="4:14">
      <c r="D2305" s="183"/>
      <c r="E2305" s="183"/>
      <c r="F2305" s="183"/>
      <c r="G2305" s="183"/>
      <c r="H2305" s="183"/>
      <c r="I2305" s="183"/>
      <c r="J2305" s="183"/>
      <c r="K2305" s="183"/>
      <c r="L2305" s="183"/>
      <c r="M2305" s="183"/>
      <c r="N2305" s="183"/>
    </row>
    <row r="2306" spans="4:14">
      <c r="D2306" s="183"/>
      <c r="E2306" s="183"/>
      <c r="F2306" s="183"/>
      <c r="G2306" s="183"/>
      <c r="H2306" s="183"/>
      <c r="I2306" s="183"/>
      <c r="J2306" s="183"/>
      <c r="K2306" s="183"/>
      <c r="L2306" s="183"/>
      <c r="M2306" s="183"/>
      <c r="N2306" s="183"/>
    </row>
    <row r="2307" spans="4:14">
      <c r="D2307" s="183"/>
      <c r="E2307" s="183"/>
      <c r="F2307" s="183"/>
      <c r="G2307" s="183"/>
      <c r="H2307" s="183"/>
      <c r="I2307" s="183"/>
      <c r="J2307" s="183"/>
      <c r="K2307" s="183"/>
      <c r="L2307" s="183"/>
      <c r="M2307" s="183"/>
      <c r="N2307" s="183"/>
    </row>
    <row r="2308" spans="4:14">
      <c r="D2308" s="183"/>
      <c r="E2308" s="183"/>
      <c r="F2308" s="183"/>
      <c r="G2308" s="183"/>
      <c r="H2308" s="183"/>
      <c r="I2308" s="183"/>
      <c r="J2308" s="183"/>
      <c r="K2308" s="183"/>
      <c r="L2308" s="183"/>
      <c r="M2308" s="183"/>
      <c r="N2308" s="183"/>
    </row>
    <row r="2309" spans="4:14">
      <c r="D2309" s="183"/>
      <c r="E2309" s="183"/>
      <c r="F2309" s="183"/>
      <c r="G2309" s="183"/>
      <c r="H2309" s="183"/>
      <c r="I2309" s="183"/>
      <c r="J2309" s="183"/>
      <c r="K2309" s="183"/>
      <c r="L2309" s="183"/>
      <c r="M2309" s="183"/>
      <c r="N2309" s="183"/>
    </row>
    <row r="2310" spans="4:14">
      <c r="D2310" s="183"/>
      <c r="E2310" s="183"/>
      <c r="F2310" s="183"/>
      <c r="G2310" s="183"/>
      <c r="H2310" s="183"/>
      <c r="I2310" s="183"/>
      <c r="J2310" s="183"/>
      <c r="K2310" s="183"/>
      <c r="L2310" s="183"/>
      <c r="M2310" s="183"/>
      <c r="N2310" s="183"/>
    </row>
    <row r="2311" spans="4:14">
      <c r="D2311" s="183"/>
      <c r="E2311" s="183"/>
      <c r="F2311" s="183"/>
      <c r="G2311" s="183"/>
      <c r="H2311" s="183"/>
      <c r="I2311" s="183"/>
      <c r="J2311" s="183"/>
      <c r="K2311" s="183"/>
      <c r="L2311" s="183"/>
      <c r="M2311" s="183"/>
      <c r="N2311" s="183"/>
    </row>
    <row r="2312" spans="4:14">
      <c r="D2312" s="183"/>
      <c r="E2312" s="183"/>
      <c r="F2312" s="183"/>
      <c r="G2312" s="183"/>
      <c r="H2312" s="183"/>
      <c r="I2312" s="183"/>
      <c r="J2312" s="183"/>
      <c r="K2312" s="183"/>
      <c r="L2312" s="183"/>
      <c r="M2312" s="183"/>
      <c r="N2312" s="183"/>
    </row>
    <row r="2313" spans="4:14">
      <c r="D2313" s="183"/>
      <c r="E2313" s="183"/>
      <c r="F2313" s="183"/>
      <c r="G2313" s="183"/>
      <c r="H2313" s="183"/>
      <c r="I2313" s="183"/>
      <c r="J2313" s="183"/>
      <c r="K2313" s="183"/>
      <c r="L2313" s="183"/>
      <c r="M2313" s="183"/>
      <c r="N2313" s="183"/>
    </row>
    <row r="2314" spans="4:14">
      <c r="D2314" s="183"/>
      <c r="E2314" s="183"/>
      <c r="F2314" s="183"/>
      <c r="G2314" s="183"/>
      <c r="H2314" s="183"/>
      <c r="I2314" s="183"/>
      <c r="J2314" s="183"/>
      <c r="K2314" s="183"/>
      <c r="L2314" s="183"/>
      <c r="M2314" s="183"/>
      <c r="N2314" s="183"/>
    </row>
    <row r="2315" spans="4:14">
      <c r="D2315" s="183"/>
      <c r="E2315" s="183"/>
      <c r="F2315" s="183"/>
      <c r="G2315" s="183"/>
      <c r="H2315" s="183"/>
      <c r="I2315" s="183"/>
      <c r="J2315" s="183"/>
      <c r="K2315" s="183"/>
      <c r="L2315" s="183"/>
      <c r="M2315" s="183"/>
      <c r="N2315" s="183"/>
    </row>
    <row r="2316" spans="4:14">
      <c r="D2316" s="183"/>
      <c r="E2316" s="183"/>
      <c r="F2316" s="183"/>
      <c r="G2316" s="183"/>
      <c r="H2316" s="183"/>
      <c r="I2316" s="183"/>
      <c r="J2316" s="183"/>
      <c r="K2316" s="183"/>
      <c r="L2316" s="183"/>
      <c r="M2316" s="183"/>
      <c r="N2316" s="183"/>
    </row>
    <row r="2317" spans="4:14">
      <c r="D2317" s="183"/>
      <c r="E2317" s="183"/>
      <c r="F2317" s="183"/>
      <c r="G2317" s="183"/>
      <c r="H2317" s="183"/>
      <c r="I2317" s="183"/>
      <c r="J2317" s="183"/>
      <c r="K2317" s="183"/>
      <c r="L2317" s="183"/>
      <c r="M2317" s="183"/>
      <c r="N2317" s="183"/>
    </row>
    <row r="2318" spans="4:14">
      <c r="D2318" s="183"/>
      <c r="E2318" s="183"/>
      <c r="F2318" s="183"/>
      <c r="G2318" s="183"/>
      <c r="H2318" s="183"/>
      <c r="I2318" s="183"/>
      <c r="J2318" s="183"/>
      <c r="K2318" s="183"/>
      <c r="L2318" s="183"/>
      <c r="M2318" s="183"/>
      <c r="N2318" s="183"/>
    </row>
    <row r="2319" spans="4:14">
      <c r="D2319" s="183"/>
      <c r="E2319" s="183"/>
      <c r="F2319" s="183"/>
      <c r="G2319" s="183"/>
      <c r="H2319" s="183"/>
      <c r="I2319" s="183"/>
      <c r="J2319" s="183"/>
      <c r="K2319" s="183"/>
      <c r="L2319" s="183"/>
      <c r="M2319" s="183"/>
      <c r="N2319" s="183"/>
    </row>
    <row r="2320" spans="4:14">
      <c r="D2320" s="183"/>
      <c r="E2320" s="183"/>
      <c r="F2320" s="183"/>
      <c r="G2320" s="183"/>
      <c r="H2320" s="183"/>
      <c r="I2320" s="183"/>
      <c r="J2320" s="183"/>
      <c r="K2320" s="183"/>
      <c r="L2320" s="183"/>
      <c r="M2320" s="183"/>
      <c r="N2320" s="183"/>
    </row>
    <row r="2321" spans="4:14">
      <c r="D2321" s="183"/>
      <c r="E2321" s="183"/>
      <c r="F2321" s="183"/>
      <c r="G2321" s="183"/>
      <c r="H2321" s="183"/>
      <c r="I2321" s="183"/>
      <c r="J2321" s="183"/>
      <c r="K2321" s="183"/>
      <c r="L2321" s="183"/>
      <c r="M2321" s="183"/>
      <c r="N2321" s="183"/>
    </row>
    <row r="2322" spans="4:14">
      <c r="D2322" s="183"/>
      <c r="E2322" s="183"/>
      <c r="F2322" s="183"/>
      <c r="G2322" s="183"/>
      <c r="H2322" s="183"/>
      <c r="I2322" s="183"/>
      <c r="J2322" s="183"/>
      <c r="K2322" s="183"/>
      <c r="L2322" s="183"/>
      <c r="M2322" s="183"/>
      <c r="N2322" s="183"/>
    </row>
    <row r="2323" spans="4:14">
      <c r="D2323" s="183"/>
      <c r="E2323" s="183"/>
      <c r="F2323" s="183"/>
      <c r="G2323" s="183"/>
      <c r="H2323" s="183"/>
      <c r="I2323" s="183"/>
      <c r="J2323" s="183"/>
      <c r="K2323" s="183"/>
      <c r="L2323" s="183"/>
      <c r="M2323" s="183"/>
      <c r="N2323" s="183"/>
    </row>
    <row r="2324" spans="4:14">
      <c r="D2324" s="183"/>
      <c r="E2324" s="183"/>
      <c r="F2324" s="183"/>
      <c r="G2324" s="183"/>
      <c r="H2324" s="183"/>
      <c r="I2324" s="183"/>
      <c r="J2324" s="183"/>
      <c r="K2324" s="183"/>
      <c r="L2324" s="183"/>
      <c r="M2324" s="183"/>
      <c r="N2324" s="183"/>
    </row>
    <row r="2325" spans="4:14">
      <c r="D2325" s="183"/>
      <c r="E2325" s="183"/>
      <c r="F2325" s="183"/>
      <c r="G2325" s="183"/>
      <c r="H2325" s="183"/>
      <c r="I2325" s="183"/>
      <c r="J2325" s="183"/>
      <c r="K2325" s="183"/>
      <c r="L2325" s="183"/>
      <c r="M2325" s="183"/>
      <c r="N2325" s="183"/>
    </row>
    <row r="2326" spans="4:14">
      <c r="D2326" s="183"/>
      <c r="E2326" s="183"/>
      <c r="F2326" s="183"/>
      <c r="G2326" s="183"/>
      <c r="H2326" s="183"/>
      <c r="I2326" s="183"/>
      <c r="J2326" s="183"/>
      <c r="K2326" s="183"/>
      <c r="L2326" s="183"/>
      <c r="M2326" s="183"/>
      <c r="N2326" s="183"/>
    </row>
  </sheetData>
  <mergeCells count="43">
    <mergeCell ref="A18:A20"/>
    <mergeCell ref="C18:N18"/>
    <mergeCell ref="A11:A12"/>
    <mergeCell ref="A14:A16"/>
    <mergeCell ref="B14:N14"/>
    <mergeCell ref="A60:A61"/>
    <mergeCell ref="A22:A24"/>
    <mergeCell ref="C22:N22"/>
    <mergeCell ref="A32:A36"/>
    <mergeCell ref="B32:N32"/>
    <mergeCell ref="M33:M35"/>
    <mergeCell ref="A38:A40"/>
    <mergeCell ref="B38:K38"/>
    <mergeCell ref="A55:A56"/>
    <mergeCell ref="A81:D81"/>
    <mergeCell ref="A63:A68"/>
    <mergeCell ref="A70:K70"/>
    <mergeCell ref="A71:A72"/>
    <mergeCell ref="A79:K79"/>
    <mergeCell ref="G90:K90"/>
    <mergeCell ref="G89:K89"/>
    <mergeCell ref="G88:K88"/>
    <mergeCell ref="A84:B84"/>
    <mergeCell ref="A90:B90"/>
    <mergeCell ref="A89:B89"/>
    <mergeCell ref="A88:B88"/>
    <mergeCell ref="A87:B87"/>
    <mergeCell ref="G87:K87"/>
    <mergeCell ref="G86:K86"/>
    <mergeCell ref="G85:K85"/>
    <mergeCell ref="G84:K84"/>
    <mergeCell ref="A85:B85"/>
    <mergeCell ref="A86:B86"/>
    <mergeCell ref="A4:B4"/>
    <mergeCell ref="C4:I4"/>
    <mergeCell ref="A5:B5"/>
    <mergeCell ref="C5:I5"/>
    <mergeCell ref="J4:N4"/>
    <mergeCell ref="F9:K9"/>
    <mergeCell ref="A6:B6"/>
    <mergeCell ref="C6:I6"/>
    <mergeCell ref="J6:N6"/>
    <mergeCell ref="J5:N5"/>
  </mergeCells>
  <printOptions horizontalCentered="1"/>
  <pageMargins left="0.5" right="0.5" top="1" bottom="1" header="0.5" footer="0.34"/>
  <pageSetup scale="55" fitToHeight="3" orientation="landscape" r:id="rId1"/>
  <headerFooter alignWithMargins="0">
    <oddHeader>&amp;C&amp;"Arial,Bold"&amp;14&amp;U&amp;A</oddHeader>
    <oddFooter>&amp;L&amp;F
&amp;A&amp;CPage &amp;P of &amp;N&amp;R&amp;D</oddFooter>
  </headerFooter>
  <rowBreaks count="2" manualBreakCount="2">
    <brk id="27" max="13" man="1"/>
    <brk id="59" max="13" man="1"/>
  </rowBreaks>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ECEA5-E7F8-4F0E-ACBF-46A2022F24B4}">
  <sheetPr codeName="Sheet48"/>
  <dimension ref="A1:AF72"/>
  <sheetViews>
    <sheetView showGridLines="0" topLeftCell="B1" zoomScale="85" zoomScaleNormal="85" workbookViewId="0">
      <selection activeCell="B1" sqref="B1:C3"/>
    </sheetView>
  </sheetViews>
  <sheetFormatPr defaultColWidth="9.109375" defaultRowHeight="13.8"/>
  <cols>
    <col min="1" max="1" width="12.6640625" style="366" hidden="1" customWidth="1"/>
    <col min="2" max="2" width="6.6640625" style="366" customWidth="1"/>
    <col min="3" max="3" width="50.6640625" style="366" customWidth="1"/>
    <col min="4" max="10" width="14.6640625" style="366" customWidth="1"/>
    <col min="11" max="11" width="100.6640625" style="366" customWidth="1"/>
    <col min="12" max="12" width="70.6640625" style="366" customWidth="1"/>
    <col min="13" max="13" width="8.6640625" style="366" customWidth="1"/>
    <col min="14" max="14" width="15.5546875" style="366" customWidth="1"/>
    <col min="15" max="15" width="8.6640625" style="366" hidden="1" customWidth="1"/>
    <col min="16" max="16" width="12.5546875" style="366" hidden="1" customWidth="1"/>
    <col min="17" max="22" width="12.6640625" style="1125" hidden="1" customWidth="1"/>
    <col min="23" max="25" width="12.6640625" style="1095" hidden="1" customWidth="1"/>
    <col min="26" max="26" width="12.6640625" style="366" hidden="1" customWidth="1"/>
    <col min="27" max="28" width="12.6640625" style="1095" hidden="1" customWidth="1"/>
    <col min="29" max="29" width="12.5546875" style="366" hidden="1" customWidth="1"/>
    <col min="30" max="16384" width="9.109375" style="366"/>
  </cols>
  <sheetData>
    <row r="1" spans="1:32" ht="15" customHeight="1">
      <c r="B1" s="2161" t="s">
        <v>592</v>
      </c>
      <c r="C1" s="2162"/>
      <c r="D1" s="2158" t="s">
        <v>2461</v>
      </c>
      <c r="E1" s="2158"/>
      <c r="F1" s="2158"/>
      <c r="G1" s="2158"/>
      <c r="H1" s="2158"/>
      <c r="I1" s="2158"/>
      <c r="J1" s="2158"/>
      <c r="K1" s="1083" t="str">
        <f>'Project Information'!B3</f>
        <v>Enter project name &amp; description</v>
      </c>
      <c r="L1" s="2145" t="s">
        <v>1819</v>
      </c>
      <c r="M1" s="1169"/>
      <c r="N1" s="1170"/>
      <c r="O1" s="1169"/>
      <c r="P1" s="1169"/>
      <c r="Q1" s="1171"/>
      <c r="R1" s="1171"/>
      <c r="S1" s="1171"/>
      <c r="T1" s="1171"/>
      <c r="U1" s="1172"/>
      <c r="V1" s="1172"/>
      <c r="W1" s="1173"/>
      <c r="X1" s="1173"/>
      <c r="Y1" s="1173"/>
      <c r="Z1" s="1170"/>
      <c r="AA1" s="1173"/>
      <c r="AB1" s="1173"/>
    </row>
    <row r="2" spans="1:32" ht="15" customHeight="1">
      <c r="B2" s="2163"/>
      <c r="C2" s="2164"/>
      <c r="D2" s="2159"/>
      <c r="E2" s="2159"/>
      <c r="F2" s="2159"/>
      <c r="G2" s="2159"/>
      <c r="H2" s="2159"/>
      <c r="I2" s="2159"/>
      <c r="J2" s="2159"/>
      <c r="K2" s="1084" t="str">
        <f>'Project Information'!B1</f>
        <v>999999-1-32-01</v>
      </c>
      <c r="L2" s="2146"/>
      <c r="M2" s="1169"/>
      <c r="N2" s="1170"/>
      <c r="O2" s="1169"/>
      <c r="P2" s="1169"/>
      <c r="Q2" s="1171"/>
      <c r="R2" s="1171"/>
      <c r="S2" s="1171"/>
      <c r="T2" s="1171"/>
      <c r="U2" s="1172"/>
      <c r="V2" s="1172"/>
      <c r="W2" s="1173"/>
      <c r="X2" s="1173"/>
      <c r="Y2" s="1173"/>
      <c r="Z2" s="1170"/>
      <c r="AA2" s="1173"/>
      <c r="AB2" s="1173"/>
    </row>
    <row r="3" spans="1:32" s="1086" customFormat="1" ht="15" customHeight="1" thickBot="1">
      <c r="B3" s="2165"/>
      <c r="C3" s="2166"/>
      <c r="D3" s="2160"/>
      <c r="E3" s="2160"/>
      <c r="F3" s="2160"/>
      <c r="G3" s="2160"/>
      <c r="H3" s="2160"/>
      <c r="I3" s="2160"/>
      <c r="J3" s="2160"/>
      <c r="K3" s="1085"/>
      <c r="L3" s="2147"/>
      <c r="M3" s="1169"/>
      <c r="N3" s="1174"/>
      <c r="O3" s="1169"/>
      <c r="P3" s="1169"/>
      <c r="Q3" s="1172"/>
      <c r="R3" s="1172"/>
      <c r="S3" s="1172"/>
      <c r="T3" s="1172"/>
      <c r="U3" s="1172"/>
      <c r="V3" s="1172"/>
      <c r="W3" s="1173"/>
      <c r="X3" s="1173"/>
      <c r="Y3" s="1173"/>
      <c r="Z3" s="1174"/>
      <c r="AA3" s="1173"/>
      <c r="AB3" s="1173"/>
    </row>
    <row r="4" spans="1:32" s="1086" customFormat="1" ht="30" customHeight="1" thickBot="1">
      <c r="B4" s="2223" t="s">
        <v>1396</v>
      </c>
      <c r="C4" s="2224"/>
      <c r="D4" s="2225" t="s">
        <v>1397</v>
      </c>
      <c r="E4" s="2225"/>
      <c r="F4" s="2225"/>
      <c r="G4" s="2225"/>
      <c r="H4" s="2225"/>
      <c r="I4" s="2225"/>
      <c r="J4" s="2225"/>
      <c r="K4" s="1139" t="s">
        <v>1398</v>
      </c>
      <c r="L4" s="1609" t="s">
        <v>2630</v>
      </c>
      <c r="M4" s="1175"/>
      <c r="N4" s="1174"/>
      <c r="O4" s="1175"/>
      <c r="P4" s="1175"/>
      <c r="Q4" s="1176"/>
      <c r="R4" s="1176"/>
      <c r="S4" s="1176"/>
      <c r="T4" s="1176"/>
      <c r="U4" s="1172"/>
      <c r="V4" s="1172"/>
      <c r="W4" s="1173"/>
      <c r="X4" s="1173"/>
      <c r="Y4" s="1173"/>
      <c r="Z4" s="1174"/>
      <c r="AA4" s="1173"/>
      <c r="AB4" s="1173"/>
    </row>
    <row r="5" spans="1:32" s="1086" customFormat="1" ht="30" customHeight="1">
      <c r="B5" s="2226" t="s">
        <v>1400</v>
      </c>
      <c r="C5" s="2227"/>
      <c r="D5" s="2228"/>
      <c r="E5" s="2228"/>
      <c r="F5" s="2228"/>
      <c r="G5" s="2228"/>
      <c r="H5" s="2228"/>
      <c r="I5" s="2228"/>
      <c r="J5" s="2155"/>
      <c r="K5" s="1087"/>
      <c r="L5" s="2278" t="s">
        <v>1820</v>
      </c>
      <c r="M5" s="1175"/>
      <c r="N5" s="1174"/>
      <c r="O5" s="1175"/>
      <c r="P5" s="1175"/>
      <c r="Q5" s="1176"/>
      <c r="R5" s="1176"/>
      <c r="S5" s="1176"/>
      <c r="T5" s="1176"/>
      <c r="U5" s="1172"/>
      <c r="V5" s="1172"/>
      <c r="W5" s="1173"/>
      <c r="X5" s="1173"/>
      <c r="Y5" s="1173"/>
      <c r="Z5" s="1174"/>
      <c r="AA5" s="1173"/>
      <c r="AB5" s="1173"/>
    </row>
    <row r="6" spans="1:32" s="1086" customFormat="1" ht="30" customHeight="1" thickBot="1">
      <c r="B6" s="2229" t="s">
        <v>1399</v>
      </c>
      <c r="C6" s="2230"/>
      <c r="D6" s="2231"/>
      <c r="E6" s="2231"/>
      <c r="F6" s="2231"/>
      <c r="G6" s="2231"/>
      <c r="H6" s="2231"/>
      <c r="I6" s="2231"/>
      <c r="J6" s="2139"/>
      <c r="K6" s="1088"/>
      <c r="L6" s="2279"/>
      <c r="M6" s="1175"/>
      <c r="N6" s="1174"/>
      <c r="O6" s="1175"/>
      <c r="P6" s="1175"/>
      <c r="Q6" s="1176"/>
      <c r="R6" s="1176"/>
      <c r="S6" s="1176"/>
      <c r="T6" s="1176"/>
      <c r="U6" s="1172"/>
      <c r="V6" s="1172"/>
      <c r="W6" s="1173"/>
      <c r="X6" s="1173"/>
      <c r="Y6" s="1173"/>
      <c r="Z6" s="1174"/>
      <c r="AA6" s="1173"/>
      <c r="AB6" s="1173"/>
    </row>
    <row r="7" spans="1:32" s="1086" customFormat="1" ht="15" customHeight="1">
      <c r="B7" s="1140" t="s">
        <v>1430</v>
      </c>
      <c r="C7" s="1141"/>
      <c r="D7" s="1142"/>
      <c r="E7" s="1142"/>
      <c r="F7" s="1142"/>
      <c r="G7" s="1142"/>
      <c r="H7" s="1142"/>
      <c r="I7" s="1142"/>
      <c r="J7" s="1142"/>
      <c r="K7" s="1850"/>
      <c r="L7" s="2279"/>
      <c r="M7" s="1175"/>
      <c r="N7" s="1174"/>
      <c r="O7" s="1175"/>
      <c r="P7" s="1175"/>
      <c r="Q7" s="1172"/>
      <c r="R7" s="1172"/>
      <c r="S7" s="1172"/>
      <c r="T7" s="1172"/>
      <c r="U7" s="1172"/>
      <c r="V7" s="1172"/>
      <c r="W7" s="1173"/>
      <c r="X7" s="1173"/>
      <c r="Y7" s="1173"/>
      <c r="Z7" s="1174"/>
      <c r="AA7" s="1173"/>
      <c r="AB7" s="1173"/>
    </row>
    <row r="8" spans="1:32" s="1086" customFormat="1" ht="15" customHeight="1" thickBot="1">
      <c r="B8" s="1144"/>
      <c r="C8" s="1145"/>
      <c r="D8" s="1146"/>
      <c r="E8" s="1146"/>
      <c r="F8" s="1146"/>
      <c r="G8" s="1146"/>
      <c r="H8" s="1146"/>
      <c r="I8" s="1146"/>
      <c r="J8" s="1146"/>
      <c r="K8" s="1851"/>
      <c r="L8" s="2279"/>
      <c r="M8" s="1175"/>
      <c r="N8" s="1174"/>
      <c r="O8" s="1175"/>
      <c r="P8" s="1175"/>
      <c r="Q8" s="1172"/>
      <c r="R8" s="1172"/>
      <c r="S8" s="1172"/>
      <c r="T8" s="1172"/>
      <c r="U8" s="1172"/>
      <c r="V8" s="1172"/>
      <c r="W8" s="1173"/>
      <c r="X8" s="1173"/>
      <c r="Y8" s="1173"/>
      <c r="Z8" s="1174"/>
      <c r="AA8" s="1173"/>
      <c r="AB8" s="1173"/>
    </row>
    <row r="9" spans="1:32" s="1089" customFormat="1" ht="30" customHeight="1">
      <c r="B9" s="2178" t="s">
        <v>79</v>
      </c>
      <c r="C9" s="2180" t="s">
        <v>190</v>
      </c>
      <c r="D9" s="2255" t="s">
        <v>1821</v>
      </c>
      <c r="E9" s="2255"/>
      <c r="F9" s="2255"/>
      <c r="G9" s="2182" t="s">
        <v>1822</v>
      </c>
      <c r="H9" s="2183"/>
      <c r="I9" s="2183"/>
      <c r="J9" s="2183"/>
      <c r="K9" s="1148" t="s">
        <v>1823</v>
      </c>
      <c r="L9" s="2279"/>
      <c r="M9" s="1175"/>
      <c r="N9" s="2349"/>
      <c r="O9" s="2192" t="s">
        <v>190</v>
      </c>
      <c r="P9" s="2239" t="s">
        <v>1870</v>
      </c>
      <c r="Q9" s="2238"/>
      <c r="R9" s="2238"/>
      <c r="S9" s="2238"/>
      <c r="T9" s="2240"/>
      <c r="U9" s="2239" t="s">
        <v>1915</v>
      </c>
      <c r="V9" s="2238"/>
      <c r="W9" s="2240"/>
      <c r="X9" s="2239" t="s">
        <v>1961</v>
      </c>
      <c r="Y9" s="2238"/>
      <c r="Z9" s="2240"/>
      <c r="AA9" s="2239" t="s">
        <v>1862</v>
      </c>
      <c r="AB9" s="2238"/>
      <c r="AC9" s="2240"/>
    </row>
    <row r="10" spans="1:32" s="1089" customFormat="1" ht="30" customHeight="1">
      <c r="B10" s="2702"/>
      <c r="C10" s="2703"/>
      <c r="D10" s="1876" t="s">
        <v>1824</v>
      </c>
      <c r="E10" s="1877" t="s">
        <v>87</v>
      </c>
      <c r="F10" s="1876" t="s">
        <v>1825</v>
      </c>
      <c r="G10" s="1876" t="s">
        <v>1826</v>
      </c>
      <c r="H10" s="1876" t="s">
        <v>1827</v>
      </c>
      <c r="I10" s="1876" t="s">
        <v>1196</v>
      </c>
      <c r="J10" s="1878" t="s">
        <v>1828</v>
      </c>
      <c r="K10" s="1879" t="s">
        <v>1829</v>
      </c>
      <c r="L10" s="2279"/>
      <c r="M10" s="1175"/>
      <c r="N10" s="2349"/>
      <c r="O10" s="2192"/>
      <c r="P10" s="1635" t="s">
        <v>1927</v>
      </c>
      <c r="Q10" s="1636" t="s">
        <v>1859</v>
      </c>
      <c r="R10" s="1636" t="s">
        <v>1860</v>
      </c>
      <c r="S10" s="1636" t="s">
        <v>1861</v>
      </c>
      <c r="T10" s="1637" t="s">
        <v>1928</v>
      </c>
      <c r="U10" s="1636" t="s">
        <v>1884</v>
      </c>
      <c r="V10" s="1636" t="s">
        <v>1833</v>
      </c>
      <c r="W10" s="1637" t="s">
        <v>1834</v>
      </c>
      <c r="X10" s="1635" t="s">
        <v>1929</v>
      </c>
      <c r="Y10" s="1636" t="s">
        <v>1930</v>
      </c>
      <c r="Z10" s="1636" t="s">
        <v>1931</v>
      </c>
      <c r="AA10" s="1635" t="s">
        <v>1932</v>
      </c>
      <c r="AB10" s="1636" t="s">
        <v>1933</v>
      </c>
      <c r="AC10" s="1637" t="s">
        <v>1934</v>
      </c>
    </row>
    <row r="11" spans="1:32" ht="20.100000000000001" customHeight="1" thickBot="1">
      <c r="A11" s="1095"/>
      <c r="B11" s="2696" t="s">
        <v>596</v>
      </c>
      <c r="C11" s="2697"/>
      <c r="D11" s="2697"/>
      <c r="E11" s="2697"/>
      <c r="F11" s="2697"/>
      <c r="G11" s="2697"/>
      <c r="H11" s="2697"/>
      <c r="I11" s="2697"/>
      <c r="J11" s="2697"/>
      <c r="K11" s="2698"/>
      <c r="L11" s="2306"/>
      <c r="M11" s="1201"/>
      <c r="N11" s="1170"/>
      <c r="O11" s="1202"/>
      <c r="P11" s="1202"/>
      <c r="Q11" s="1203"/>
      <c r="R11" s="1204"/>
      <c r="S11" s="1203"/>
      <c r="T11" s="1203"/>
      <c r="U11" s="1203"/>
      <c r="V11" s="1203"/>
      <c r="W11" s="1173"/>
      <c r="X11" s="1173"/>
      <c r="Y11" s="1173"/>
      <c r="Z11" s="1170"/>
      <c r="AA11" s="1173"/>
      <c r="AB11" s="1173"/>
      <c r="AC11" s="1173"/>
    </row>
    <row r="12" spans="1:32" ht="30" customHeight="1">
      <c r="A12" s="1095" t="s">
        <v>2462</v>
      </c>
      <c r="B12" s="1638">
        <v>29.1</v>
      </c>
      <c r="C12" s="1639" t="s">
        <v>322</v>
      </c>
      <c r="D12" s="1098" t="s">
        <v>1830</v>
      </c>
      <c r="E12" s="1127">
        <v>0</v>
      </c>
      <c r="F12" s="1209"/>
      <c r="G12" s="1640">
        <f>ROUNDUP(ROUND(E12,2)*(IF(F12="Simple",U12,(IF(F12="Standard",V12,(IF(F12="Complex",W12,0)))))),0)</f>
        <v>0</v>
      </c>
      <c r="H12" s="1090">
        <v>0</v>
      </c>
      <c r="I12" s="1090">
        <v>0</v>
      </c>
      <c r="J12" s="1852">
        <v>0</v>
      </c>
      <c r="K12" s="1091"/>
      <c r="L12" s="2174" t="s">
        <v>1883</v>
      </c>
      <c r="M12" s="1170"/>
      <c r="N12" s="1235"/>
      <c r="O12" s="1954">
        <v>29.1</v>
      </c>
      <c r="P12" s="1370"/>
      <c r="Q12" s="1363"/>
      <c r="R12" s="1189"/>
      <c r="S12" s="1337"/>
      <c r="T12" s="1190"/>
      <c r="U12" s="1853">
        <v>2</v>
      </c>
      <c r="V12" s="1339">
        <v>3</v>
      </c>
      <c r="W12" s="1742">
        <v>4</v>
      </c>
      <c r="X12" s="1330"/>
      <c r="Y12" s="1337"/>
      <c r="Z12" s="1189"/>
      <c r="AA12" s="1330"/>
      <c r="AB12" s="1189"/>
      <c r="AC12" s="1344"/>
    </row>
    <row r="13" spans="1:32" ht="30" customHeight="1">
      <c r="A13" s="1095" t="s">
        <v>2463</v>
      </c>
      <c r="B13" s="1154">
        <v>29.2</v>
      </c>
      <c r="C13" s="369" t="s">
        <v>315</v>
      </c>
      <c r="D13" s="1644" t="s">
        <v>312</v>
      </c>
      <c r="E13" s="1092">
        <v>0</v>
      </c>
      <c r="F13" s="1631"/>
      <c r="G13" s="1640">
        <f>E13*(IF(F13="Standard",V13,(IF(F13="Complex",W13,0))))</f>
        <v>0</v>
      </c>
      <c r="H13" s="1093">
        <v>0</v>
      </c>
      <c r="I13" s="1093">
        <v>0</v>
      </c>
      <c r="J13" s="1854">
        <v>0</v>
      </c>
      <c r="K13" s="1094"/>
      <c r="L13" s="2175"/>
      <c r="M13" s="1170"/>
      <c r="N13" s="1235"/>
      <c r="O13" s="1680">
        <v>29.2</v>
      </c>
      <c r="P13" s="1365"/>
      <c r="Q13" s="1255"/>
      <c r="R13" s="1179"/>
      <c r="S13" s="1342"/>
      <c r="T13" s="1181"/>
      <c r="U13" s="1182"/>
      <c r="V13" s="1234">
        <v>2</v>
      </c>
      <c r="W13" s="1181">
        <v>4</v>
      </c>
      <c r="X13" s="1260"/>
      <c r="Y13" s="1321"/>
      <c r="Z13" s="1179"/>
      <c r="AA13" s="1260"/>
      <c r="AB13" s="1179"/>
      <c r="AC13" s="1289"/>
    </row>
    <row r="14" spans="1:32" ht="30" customHeight="1">
      <c r="A14" s="1095" t="s">
        <v>2464</v>
      </c>
      <c r="B14" s="1629">
        <v>29.3</v>
      </c>
      <c r="C14" s="1454" t="s">
        <v>2465</v>
      </c>
      <c r="D14" s="1238" t="s">
        <v>499</v>
      </c>
      <c r="E14" s="1092">
        <v>0</v>
      </c>
      <c r="F14" s="1631"/>
      <c r="G14" s="1640">
        <f>E14*(IF(F14="Standard",V14,(IF(F14="Complex",W14,0))))</f>
        <v>0</v>
      </c>
      <c r="H14" s="1093">
        <v>0</v>
      </c>
      <c r="I14" s="1093">
        <v>0</v>
      </c>
      <c r="J14" s="1854">
        <v>0</v>
      </c>
      <c r="K14" s="1094"/>
      <c r="L14" s="2175"/>
      <c r="M14" s="1170"/>
      <c r="N14" s="1235"/>
      <c r="O14" s="1954">
        <v>29.3</v>
      </c>
      <c r="P14" s="1366"/>
      <c r="Q14" s="1361"/>
      <c r="R14" s="1184"/>
      <c r="S14" s="1361"/>
      <c r="T14" s="1185"/>
      <c r="U14" s="1329"/>
      <c r="V14" s="1184">
        <v>4</v>
      </c>
      <c r="W14" s="1173">
        <v>12</v>
      </c>
      <c r="X14" s="1330"/>
      <c r="Y14" s="1337"/>
      <c r="Z14" s="1189"/>
      <c r="AA14" s="1330"/>
      <c r="AB14" s="1189"/>
      <c r="AC14" s="1344"/>
    </row>
    <row r="15" spans="1:32" s="1105" customFormat="1" ht="30" customHeight="1">
      <c r="A15" s="1095" t="s">
        <v>2466</v>
      </c>
      <c r="B15" s="1786">
        <v>29.4</v>
      </c>
      <c r="C15" s="1684" t="s">
        <v>2467</v>
      </c>
      <c r="D15" s="1644" t="s">
        <v>2468</v>
      </c>
      <c r="E15" s="1092">
        <v>0</v>
      </c>
      <c r="F15" s="1631"/>
      <c r="G15" s="1640">
        <f>E15*(IF(F15="Standard",V15,(IF(F15="Complex",W15,0))))</f>
        <v>0</v>
      </c>
      <c r="H15" s="1646">
        <v>0</v>
      </c>
      <c r="I15" s="1646">
        <v>0</v>
      </c>
      <c r="J15" s="1856">
        <v>0</v>
      </c>
      <c r="K15" s="1245"/>
      <c r="L15" s="2175"/>
      <c r="M15" s="366"/>
      <c r="N15" s="1796"/>
      <c r="O15" s="1955">
        <v>29.4</v>
      </c>
      <c r="P15" s="1780"/>
      <c r="Q15" s="1776"/>
      <c r="R15" s="1776"/>
      <c r="S15" s="1776"/>
      <c r="T15" s="1779"/>
      <c r="U15" s="1753"/>
      <c r="V15" s="1857">
        <v>4</v>
      </c>
      <c r="W15" s="1416">
        <v>10</v>
      </c>
      <c r="X15" s="1410"/>
      <c r="Y15" s="1652"/>
      <c r="Z15" s="1651"/>
      <c r="AA15" s="1410"/>
      <c r="AB15" s="1652"/>
      <c r="AC15" s="1858"/>
      <c r="AD15" s="1104"/>
      <c r="AE15" s="1104"/>
      <c r="AF15" s="1104"/>
    </row>
    <row r="16" spans="1:32" s="1105" customFormat="1" ht="30" customHeight="1">
      <c r="A16" s="1095" t="s">
        <v>2469</v>
      </c>
      <c r="B16" s="1786">
        <v>29.5</v>
      </c>
      <c r="C16" s="1684" t="s">
        <v>342</v>
      </c>
      <c r="D16" s="1644" t="s">
        <v>1830</v>
      </c>
      <c r="E16" s="1133">
        <v>0</v>
      </c>
      <c r="F16" s="1631"/>
      <c r="G16" s="1640">
        <f t="shared" ref="G16:G21" si="0">ROUNDUP(ROUND(E16,2)*(IF(F16="Simple",U16,(IF(F16="Standard",V16,(IF(F16="Complex",W16,0)))))),0)</f>
        <v>0</v>
      </c>
      <c r="H16" s="1646">
        <v>0</v>
      </c>
      <c r="I16" s="1646">
        <v>0</v>
      </c>
      <c r="J16" s="1856">
        <v>0</v>
      </c>
      <c r="K16" s="1245"/>
      <c r="L16" s="2175"/>
      <c r="M16" s="366"/>
      <c r="N16" s="1796"/>
      <c r="O16" s="1955">
        <v>29.5</v>
      </c>
      <c r="P16" s="1780"/>
      <c r="Q16" s="1776"/>
      <c r="R16" s="1776"/>
      <c r="S16" s="1776"/>
      <c r="T16" s="1779"/>
      <c r="U16" s="1753">
        <v>8</v>
      </c>
      <c r="V16" s="1857">
        <v>16</v>
      </c>
      <c r="W16" s="1416">
        <v>24</v>
      </c>
      <c r="X16" s="1410"/>
      <c r="Y16" s="1652"/>
      <c r="Z16" s="1651"/>
      <c r="AA16" s="1410"/>
      <c r="AB16" s="1652"/>
      <c r="AC16" s="1858"/>
      <c r="AD16" s="1104"/>
      <c r="AE16" s="1104"/>
      <c r="AF16" s="1104"/>
    </row>
    <row r="17" spans="1:32" s="1105" customFormat="1" ht="30" customHeight="1">
      <c r="A17" s="1095" t="s">
        <v>2470</v>
      </c>
      <c r="B17" s="1786">
        <v>29.6</v>
      </c>
      <c r="C17" s="1684" t="s">
        <v>316</v>
      </c>
      <c r="D17" s="1644" t="s">
        <v>1830</v>
      </c>
      <c r="E17" s="1645">
        <v>0</v>
      </c>
      <c r="F17" s="1631"/>
      <c r="G17" s="1640">
        <f>ROUNDUP(ROUND(E17,2)*(IF(F17="Standard",V17,(IF(F17="Complex",W17,0)))),0)</f>
        <v>0</v>
      </c>
      <c r="H17" s="1646">
        <v>0</v>
      </c>
      <c r="I17" s="1646">
        <v>0</v>
      </c>
      <c r="J17" s="1856">
        <v>0</v>
      </c>
      <c r="K17" s="1245"/>
      <c r="L17" s="2175"/>
      <c r="M17" s="366"/>
      <c r="N17" s="1796"/>
      <c r="O17" s="1955">
        <v>29.6</v>
      </c>
      <c r="P17" s="1780"/>
      <c r="Q17" s="1776"/>
      <c r="R17" s="1776"/>
      <c r="S17" s="1776"/>
      <c r="T17" s="1779"/>
      <c r="U17" s="1753"/>
      <c r="V17" s="1857">
        <v>2</v>
      </c>
      <c r="W17" s="1416">
        <v>4</v>
      </c>
      <c r="X17" s="1410"/>
      <c r="Y17" s="1652"/>
      <c r="Z17" s="1651"/>
      <c r="AA17" s="1410"/>
      <c r="AB17" s="1652"/>
      <c r="AC17" s="1858"/>
      <c r="AD17" s="1104"/>
      <c r="AE17" s="1104"/>
      <c r="AF17" s="1104"/>
    </row>
    <row r="18" spans="1:32" s="1105" customFormat="1" ht="30" customHeight="1">
      <c r="A18" s="1095" t="s">
        <v>2471</v>
      </c>
      <c r="B18" s="1786">
        <v>29.7</v>
      </c>
      <c r="C18" s="1684" t="s">
        <v>317</v>
      </c>
      <c r="D18" s="1644" t="s">
        <v>304</v>
      </c>
      <c r="E18" s="1092">
        <v>0</v>
      </c>
      <c r="F18" s="1631"/>
      <c r="G18" s="1640">
        <f>E18*(IF(F18="Simple",U18,(IF(F18="Standard",V18,(IF(F18="Complex",W18,0))))))</f>
        <v>0</v>
      </c>
      <c r="H18" s="1646">
        <v>0</v>
      </c>
      <c r="I18" s="1646">
        <v>0</v>
      </c>
      <c r="J18" s="1856">
        <v>0</v>
      </c>
      <c r="K18" s="1245"/>
      <c r="L18" s="2175"/>
      <c r="M18" s="366"/>
      <c r="N18" s="1796"/>
      <c r="O18" s="1955">
        <v>29.7</v>
      </c>
      <c r="P18" s="1780"/>
      <c r="Q18" s="1776"/>
      <c r="R18" s="1776"/>
      <c r="S18" s="1776"/>
      <c r="T18" s="1779"/>
      <c r="U18" s="1753">
        <v>2</v>
      </c>
      <c r="V18" s="1857">
        <v>5</v>
      </c>
      <c r="W18" s="1416">
        <v>10</v>
      </c>
      <c r="X18" s="1410"/>
      <c r="Y18" s="1652"/>
      <c r="Z18" s="1651"/>
      <c r="AA18" s="1410"/>
      <c r="AB18" s="1652"/>
      <c r="AC18" s="1858"/>
      <c r="AD18" s="1104"/>
      <c r="AE18" s="1104"/>
      <c r="AF18" s="1104"/>
    </row>
    <row r="19" spans="1:32" s="1105" customFormat="1" ht="30" customHeight="1">
      <c r="A19" s="1095" t="s">
        <v>2472</v>
      </c>
      <c r="B19" s="1786">
        <v>29.8</v>
      </c>
      <c r="C19" s="1684" t="s">
        <v>343</v>
      </c>
      <c r="D19" s="1644" t="s">
        <v>304</v>
      </c>
      <c r="E19" s="1092">
        <v>0</v>
      </c>
      <c r="F19" s="1631"/>
      <c r="G19" s="1640">
        <f>E19*(IF(F19="Standard",V19,(IF(F19="Complex",W19,0))))</f>
        <v>0</v>
      </c>
      <c r="H19" s="1646">
        <v>0</v>
      </c>
      <c r="I19" s="1646">
        <v>0</v>
      </c>
      <c r="J19" s="1856">
        <v>0</v>
      </c>
      <c r="K19" s="1245"/>
      <c r="L19" s="2175"/>
      <c r="M19" s="366"/>
      <c r="N19" s="1796"/>
      <c r="O19" s="1955">
        <v>29.8</v>
      </c>
      <c r="P19" s="1780"/>
      <c r="Q19" s="1776"/>
      <c r="R19" s="1776"/>
      <c r="S19" s="1776"/>
      <c r="T19" s="1779"/>
      <c r="U19" s="1753"/>
      <c r="V19" s="1857">
        <v>2</v>
      </c>
      <c r="W19" s="1416">
        <v>4</v>
      </c>
      <c r="X19" s="1410"/>
      <c r="Y19" s="1652"/>
      <c r="Z19" s="1651"/>
      <c r="AA19" s="1410"/>
      <c r="AB19" s="1652"/>
      <c r="AC19" s="1858"/>
      <c r="AD19" s="1104"/>
      <c r="AE19" s="1104"/>
      <c r="AF19" s="1104"/>
    </row>
    <row r="20" spans="1:32" s="1105" customFormat="1" ht="30" customHeight="1">
      <c r="A20" s="1095" t="s">
        <v>2473</v>
      </c>
      <c r="B20" s="1786">
        <v>29.9</v>
      </c>
      <c r="C20" s="1684" t="s">
        <v>318</v>
      </c>
      <c r="D20" s="1644" t="s">
        <v>1830</v>
      </c>
      <c r="E20" s="1645">
        <v>0</v>
      </c>
      <c r="F20" s="1157"/>
      <c r="G20" s="1640">
        <f>ROUNDUP(ROUND(E20,2)*X20,0)</f>
        <v>0</v>
      </c>
      <c r="H20" s="1646">
        <v>0</v>
      </c>
      <c r="I20" s="1646">
        <v>0</v>
      </c>
      <c r="J20" s="1856">
        <v>0</v>
      </c>
      <c r="K20" s="1245"/>
      <c r="L20" s="2175"/>
      <c r="M20" s="366"/>
      <c r="N20" s="1796"/>
      <c r="O20" s="1955">
        <v>29.9</v>
      </c>
      <c r="P20" s="1780"/>
      <c r="Q20" s="1776"/>
      <c r="R20" s="1776"/>
      <c r="S20" s="1776"/>
      <c r="T20" s="1779"/>
      <c r="U20" s="1753"/>
      <c r="V20" s="1857"/>
      <c r="W20" s="1416"/>
      <c r="X20" s="1410">
        <v>2</v>
      </c>
      <c r="Y20" s="1652"/>
      <c r="Z20" s="1651"/>
      <c r="AA20" s="1410"/>
      <c r="AB20" s="1652"/>
      <c r="AC20" s="1858"/>
      <c r="AD20" s="1104"/>
      <c r="AE20" s="1104"/>
      <c r="AF20" s="1104"/>
    </row>
    <row r="21" spans="1:32" s="1105" customFormat="1" ht="30" customHeight="1" thickBot="1">
      <c r="A21" s="1095" t="s">
        <v>2474</v>
      </c>
      <c r="B21" s="1792">
        <v>29.1</v>
      </c>
      <c r="C21" s="1684" t="s">
        <v>313</v>
      </c>
      <c r="D21" s="1644" t="s">
        <v>314</v>
      </c>
      <c r="E21" s="1645">
        <v>0</v>
      </c>
      <c r="F21" s="1631"/>
      <c r="G21" s="1640">
        <f t="shared" si="0"/>
        <v>0</v>
      </c>
      <c r="H21" s="1646">
        <v>0</v>
      </c>
      <c r="I21" s="1646">
        <v>0</v>
      </c>
      <c r="J21" s="1856">
        <v>0</v>
      </c>
      <c r="K21" s="1245"/>
      <c r="L21" s="2175"/>
      <c r="M21" s="366"/>
      <c r="N21" s="1796"/>
      <c r="O21" s="1794">
        <v>29.1</v>
      </c>
      <c r="P21" s="1780"/>
      <c r="Q21" s="1776"/>
      <c r="R21" s="1776"/>
      <c r="S21" s="1776"/>
      <c r="T21" s="1779"/>
      <c r="U21" s="1753">
        <v>2</v>
      </c>
      <c r="V21" s="1857">
        <v>4</v>
      </c>
      <c r="W21" s="1181">
        <v>6</v>
      </c>
      <c r="X21" s="1178"/>
      <c r="Y21" s="1263"/>
      <c r="Z21" s="1322"/>
      <c r="AA21" s="1178"/>
      <c r="AB21" s="1263"/>
      <c r="AC21" s="1264"/>
      <c r="AD21" s="1104"/>
      <c r="AE21" s="1104"/>
      <c r="AF21" s="1104"/>
    </row>
    <row r="22" spans="1:32" ht="20.100000000000001" customHeight="1" thickBot="1">
      <c r="A22" s="1095"/>
      <c r="B22" s="2699" t="s">
        <v>301</v>
      </c>
      <c r="C22" s="2700"/>
      <c r="D22" s="2700"/>
      <c r="E22" s="2700"/>
      <c r="F22" s="2700"/>
      <c r="G22" s="2700"/>
      <c r="H22" s="2700"/>
      <c r="I22" s="2700"/>
      <c r="J22" s="2700"/>
      <c r="K22" s="2701"/>
      <c r="L22" s="2175"/>
      <c r="M22" s="1201"/>
      <c r="N22" s="1170"/>
      <c r="O22" s="1202"/>
      <c r="P22" s="1202"/>
      <c r="Q22" s="1203"/>
      <c r="R22" s="1204"/>
      <c r="S22" s="1203"/>
      <c r="T22" s="1203"/>
      <c r="U22" s="1203"/>
      <c r="V22" s="1203"/>
      <c r="W22" s="1173"/>
      <c r="X22" s="1173"/>
      <c r="Y22" s="1173"/>
      <c r="Z22" s="1170"/>
      <c r="AA22" s="1173"/>
      <c r="AB22" s="1173"/>
      <c r="AC22" s="1173"/>
    </row>
    <row r="23" spans="1:32" s="1105" customFormat="1" ht="30" customHeight="1">
      <c r="A23" s="1095" t="s">
        <v>2475</v>
      </c>
      <c r="B23" s="1936">
        <v>29.11</v>
      </c>
      <c r="C23" s="1627" t="s">
        <v>323</v>
      </c>
      <c r="D23" s="1644" t="s">
        <v>85</v>
      </c>
      <c r="E23" s="1658">
        <v>0</v>
      </c>
      <c r="F23" s="1157"/>
      <c r="G23" s="1166">
        <f>IF(E23=0,0,X23)</f>
        <v>0</v>
      </c>
      <c r="H23" s="1646">
        <v>0</v>
      </c>
      <c r="I23" s="1646">
        <v>0</v>
      </c>
      <c r="J23" s="1856">
        <v>0</v>
      </c>
      <c r="K23" s="1245"/>
      <c r="L23" s="2175"/>
      <c r="M23" s="366"/>
      <c r="N23" s="1796"/>
      <c r="O23" s="1800">
        <v>29.11</v>
      </c>
      <c r="P23" s="1780"/>
      <c r="Q23" s="1776"/>
      <c r="R23" s="1776"/>
      <c r="S23" s="1776"/>
      <c r="T23" s="1779"/>
      <c r="U23" s="1753"/>
      <c r="V23" s="1857"/>
      <c r="W23" s="1416"/>
      <c r="X23" s="1410">
        <v>8</v>
      </c>
      <c r="Y23" s="1652"/>
      <c r="Z23" s="1651"/>
      <c r="AA23" s="1410"/>
      <c r="AB23" s="1652"/>
      <c r="AC23" s="1858"/>
      <c r="AD23" s="1104"/>
      <c r="AE23" s="1104"/>
      <c r="AF23" s="1104"/>
    </row>
    <row r="24" spans="1:32" s="1105" customFormat="1" ht="30" customHeight="1">
      <c r="A24" s="1095" t="s">
        <v>2476</v>
      </c>
      <c r="B24" s="1936">
        <v>29.12</v>
      </c>
      <c r="C24" s="1627" t="s">
        <v>324</v>
      </c>
      <c r="D24" s="1644" t="s">
        <v>2477</v>
      </c>
      <c r="E24" s="1092">
        <v>0</v>
      </c>
      <c r="F24" s="1631"/>
      <c r="G24" s="1640">
        <f>E24*(IF(F24="Simple",U24,(IF(F24="Standard",V24,(IF(F24="Complex",W24,0))))))</f>
        <v>0</v>
      </c>
      <c r="H24" s="1646">
        <v>0</v>
      </c>
      <c r="I24" s="1646">
        <v>0</v>
      </c>
      <c r="J24" s="1856">
        <v>0</v>
      </c>
      <c r="K24" s="1245"/>
      <c r="L24" s="2175"/>
      <c r="M24" s="366"/>
      <c r="N24" s="1796"/>
      <c r="O24" s="1800">
        <v>29.12</v>
      </c>
      <c r="P24" s="1780"/>
      <c r="Q24" s="1776"/>
      <c r="R24" s="1776"/>
      <c r="S24" s="1776"/>
      <c r="T24" s="1779"/>
      <c r="U24" s="1753">
        <v>8</v>
      </c>
      <c r="V24" s="1857">
        <v>12</v>
      </c>
      <c r="W24" s="1416">
        <v>16</v>
      </c>
      <c r="X24" s="1410"/>
      <c r="Y24" s="1652"/>
      <c r="Z24" s="1651"/>
      <c r="AA24" s="1410"/>
      <c r="AB24" s="1652"/>
      <c r="AC24" s="1858"/>
      <c r="AD24" s="1104"/>
      <c r="AE24" s="1104"/>
      <c r="AF24" s="1104"/>
    </row>
    <row r="25" spans="1:32" s="1105" customFormat="1" ht="30" customHeight="1">
      <c r="A25" s="1095" t="s">
        <v>2478</v>
      </c>
      <c r="B25" s="1936">
        <v>29.13</v>
      </c>
      <c r="C25" s="1627" t="s">
        <v>325</v>
      </c>
      <c r="D25" s="1644" t="s">
        <v>2477</v>
      </c>
      <c r="E25" s="1092">
        <v>0</v>
      </c>
      <c r="F25" s="1631"/>
      <c r="G25" s="1640">
        <f>E25*(IF(F25="Simple",U25,(IF(F25="Standard",V25,(IF(F25="Complex",W25,0))))))</f>
        <v>0</v>
      </c>
      <c r="H25" s="1646">
        <v>0</v>
      </c>
      <c r="I25" s="1646">
        <v>0</v>
      </c>
      <c r="J25" s="1856">
        <v>0</v>
      </c>
      <c r="K25" s="1245"/>
      <c r="L25" s="2175"/>
      <c r="M25" s="366"/>
      <c r="N25" s="1796"/>
      <c r="O25" s="1800">
        <v>29.13</v>
      </c>
      <c r="P25" s="1780"/>
      <c r="Q25" s="1776"/>
      <c r="R25" s="1776"/>
      <c r="S25" s="1776"/>
      <c r="T25" s="1779"/>
      <c r="U25" s="1753">
        <v>8</v>
      </c>
      <c r="V25" s="1857">
        <v>16</v>
      </c>
      <c r="W25" s="1416">
        <v>24</v>
      </c>
      <c r="X25" s="1410"/>
      <c r="Y25" s="1652"/>
      <c r="Z25" s="1651"/>
      <c r="AA25" s="1410"/>
      <c r="AB25" s="1652"/>
      <c r="AC25" s="1858"/>
      <c r="AD25" s="1104"/>
      <c r="AE25" s="1104"/>
      <c r="AF25" s="1104"/>
    </row>
    <row r="26" spans="1:32" s="1105" customFormat="1" ht="30" customHeight="1">
      <c r="A26" s="1095" t="s">
        <v>2479</v>
      </c>
      <c r="B26" s="1936">
        <v>29.14</v>
      </c>
      <c r="C26" s="1627" t="s">
        <v>344</v>
      </c>
      <c r="D26" s="1644" t="s">
        <v>85</v>
      </c>
      <c r="E26" s="1658">
        <v>0</v>
      </c>
      <c r="F26" s="1157"/>
      <c r="G26" s="1166">
        <f>IF(E26=0,0,X26)</f>
        <v>0</v>
      </c>
      <c r="H26" s="1646">
        <v>0</v>
      </c>
      <c r="I26" s="1646">
        <v>0</v>
      </c>
      <c r="J26" s="1856">
        <v>0</v>
      </c>
      <c r="K26" s="1245"/>
      <c r="L26" s="2175"/>
      <c r="M26" s="366"/>
      <c r="N26" s="1796"/>
      <c r="O26" s="1800">
        <v>29.14</v>
      </c>
      <c r="P26" s="1780"/>
      <c r="Q26" s="1776"/>
      <c r="R26" s="1776"/>
      <c r="S26" s="1776"/>
      <c r="T26" s="1779"/>
      <c r="U26" s="1753"/>
      <c r="V26" s="1857"/>
      <c r="W26" s="1416"/>
      <c r="X26" s="1410">
        <v>8</v>
      </c>
      <c r="Y26" s="1652"/>
      <c r="Z26" s="1651"/>
      <c r="AA26" s="1410"/>
      <c r="AB26" s="1652"/>
      <c r="AC26" s="1858"/>
      <c r="AD26" s="1104"/>
      <c r="AE26" s="1104"/>
      <c r="AF26" s="1104"/>
    </row>
    <row r="27" spans="1:32" s="1105" customFormat="1" ht="30" customHeight="1">
      <c r="A27" s="1095" t="s">
        <v>2480</v>
      </c>
      <c r="B27" s="1936">
        <v>29.15</v>
      </c>
      <c r="C27" s="1627" t="s">
        <v>345</v>
      </c>
      <c r="D27" s="1644" t="s">
        <v>2477</v>
      </c>
      <c r="E27" s="1092">
        <v>0</v>
      </c>
      <c r="F27" s="1631"/>
      <c r="G27" s="1640">
        <f>E27*(IF(F27="Simple",U27,(IF(F27="Standard",V27,(IF(F27="Complex",W27,0))))))</f>
        <v>0</v>
      </c>
      <c r="H27" s="1646">
        <v>0</v>
      </c>
      <c r="I27" s="1646">
        <v>0</v>
      </c>
      <c r="J27" s="1856">
        <v>0</v>
      </c>
      <c r="K27" s="1245"/>
      <c r="L27" s="2175"/>
      <c r="M27" s="366"/>
      <c r="N27" s="1796"/>
      <c r="O27" s="1800">
        <v>29.15</v>
      </c>
      <c r="P27" s="1780"/>
      <c r="Q27" s="1776"/>
      <c r="R27" s="1776"/>
      <c r="S27" s="1776"/>
      <c r="T27" s="1779"/>
      <c r="U27" s="1753">
        <v>2</v>
      </c>
      <c r="V27" s="1857">
        <v>12</v>
      </c>
      <c r="W27" s="1416">
        <v>24</v>
      </c>
      <c r="X27" s="1410"/>
      <c r="Y27" s="1652"/>
      <c r="Z27" s="1651"/>
      <c r="AA27" s="1410"/>
      <c r="AB27" s="1652"/>
      <c r="AC27" s="1858"/>
      <c r="AD27" s="1104"/>
      <c r="AE27" s="1104"/>
      <c r="AF27" s="1104"/>
    </row>
    <row r="28" spans="1:32" s="1105" customFormat="1" ht="30" customHeight="1">
      <c r="A28" s="1095" t="s">
        <v>2481</v>
      </c>
      <c r="B28" s="1936">
        <v>29.16</v>
      </c>
      <c r="C28" s="1627" t="s">
        <v>346</v>
      </c>
      <c r="D28" s="1644" t="s">
        <v>2477</v>
      </c>
      <c r="E28" s="1092">
        <v>0</v>
      </c>
      <c r="F28" s="1631"/>
      <c r="G28" s="1640">
        <f>E28*(IF(F28="Simple",U28,(IF(F28="Standard",V28,(IF(F28="Complex",W28,0))))))</f>
        <v>0</v>
      </c>
      <c r="H28" s="1646">
        <v>0</v>
      </c>
      <c r="I28" s="1646">
        <v>0</v>
      </c>
      <c r="J28" s="1856">
        <v>0</v>
      </c>
      <c r="K28" s="1245"/>
      <c r="L28" s="2175"/>
      <c r="M28" s="366"/>
      <c r="N28" s="1796"/>
      <c r="O28" s="1800">
        <v>29.16</v>
      </c>
      <c r="P28" s="1780"/>
      <c r="Q28" s="1776"/>
      <c r="R28" s="1776"/>
      <c r="S28" s="1776"/>
      <c r="T28" s="1779"/>
      <c r="U28" s="1753">
        <v>4</v>
      </c>
      <c r="V28" s="1857">
        <v>18</v>
      </c>
      <c r="W28" s="1416">
        <v>32</v>
      </c>
      <c r="X28" s="1410"/>
      <c r="Y28" s="1652"/>
      <c r="Z28" s="1651"/>
      <c r="AA28" s="1410"/>
      <c r="AB28" s="1652"/>
      <c r="AC28" s="1858"/>
      <c r="AD28" s="1104"/>
      <c r="AE28" s="1104"/>
      <c r="AF28" s="1104"/>
    </row>
    <row r="29" spans="1:32" s="1105" customFormat="1" ht="30" customHeight="1">
      <c r="A29" s="1095" t="s">
        <v>2482</v>
      </c>
      <c r="B29" s="1936">
        <v>29.17</v>
      </c>
      <c r="C29" s="1627" t="s">
        <v>515</v>
      </c>
      <c r="D29" s="1644" t="s">
        <v>85</v>
      </c>
      <c r="E29" s="1658">
        <v>0</v>
      </c>
      <c r="F29" s="1157"/>
      <c r="G29" s="1166">
        <f>IF(E29=0,0,X29)</f>
        <v>0</v>
      </c>
      <c r="H29" s="1646">
        <v>0</v>
      </c>
      <c r="I29" s="1646">
        <v>0</v>
      </c>
      <c r="J29" s="1856">
        <v>0</v>
      </c>
      <c r="K29" s="1245"/>
      <c r="L29" s="2175"/>
      <c r="M29" s="366"/>
      <c r="N29" s="1796"/>
      <c r="O29" s="1800">
        <v>29.17</v>
      </c>
      <c r="P29" s="1780"/>
      <c r="Q29" s="1776"/>
      <c r="R29" s="1776"/>
      <c r="S29" s="1776"/>
      <c r="T29" s="1779"/>
      <c r="U29" s="1753"/>
      <c r="V29" s="1857"/>
      <c r="W29" s="1416"/>
      <c r="X29" s="1410">
        <v>8</v>
      </c>
      <c r="Y29" s="1652"/>
      <c r="Z29" s="1651"/>
      <c r="AA29" s="1410"/>
      <c r="AB29" s="1652"/>
      <c r="AC29" s="1858"/>
      <c r="AD29" s="1104"/>
      <c r="AE29" s="1104"/>
      <c r="AF29" s="1104"/>
    </row>
    <row r="30" spans="1:32" s="1105" customFormat="1" ht="30" customHeight="1">
      <c r="A30" s="1095" t="s">
        <v>2483</v>
      </c>
      <c r="B30" s="1936">
        <v>29.18</v>
      </c>
      <c r="C30" s="1627" t="s">
        <v>516</v>
      </c>
      <c r="D30" s="1644" t="s">
        <v>2477</v>
      </c>
      <c r="E30" s="1092">
        <v>0</v>
      </c>
      <c r="F30" s="1631"/>
      <c r="G30" s="1640">
        <f>E30*(IF(F30="Simple",U30,(IF(F30="Standard",V30,(IF(F30="Complex",W30,0))))))</f>
        <v>0</v>
      </c>
      <c r="H30" s="1646">
        <v>0</v>
      </c>
      <c r="I30" s="1646">
        <v>0</v>
      </c>
      <c r="J30" s="1856">
        <v>0</v>
      </c>
      <c r="K30" s="1245"/>
      <c r="L30" s="2175"/>
      <c r="M30" s="366"/>
      <c r="N30" s="1796"/>
      <c r="O30" s="1800">
        <v>29.18</v>
      </c>
      <c r="P30" s="1780"/>
      <c r="Q30" s="1776"/>
      <c r="R30" s="1776"/>
      <c r="S30" s="1776"/>
      <c r="T30" s="1779"/>
      <c r="U30" s="1753">
        <v>2</v>
      </c>
      <c r="V30" s="1857">
        <v>8</v>
      </c>
      <c r="W30" s="1416">
        <v>16</v>
      </c>
      <c r="X30" s="1410"/>
      <c r="Y30" s="1652"/>
      <c r="Z30" s="1651"/>
      <c r="AA30" s="1410"/>
      <c r="AB30" s="1652"/>
      <c r="AC30" s="1858"/>
      <c r="AD30" s="1104"/>
      <c r="AE30" s="1104"/>
      <c r="AF30" s="1104"/>
    </row>
    <row r="31" spans="1:32" s="1105" customFormat="1" ht="30" customHeight="1">
      <c r="A31" s="1095" t="s">
        <v>2484</v>
      </c>
      <c r="B31" s="1936">
        <v>29.19</v>
      </c>
      <c r="C31" s="1627" t="s">
        <v>517</v>
      </c>
      <c r="D31" s="1644" t="s">
        <v>2477</v>
      </c>
      <c r="E31" s="1092">
        <v>0</v>
      </c>
      <c r="F31" s="1631"/>
      <c r="G31" s="1640">
        <f>E31*(IF(F31="Simple",U31,(IF(F31="Standard",V31,(IF(F31="Complex",W31,0))))))</f>
        <v>0</v>
      </c>
      <c r="H31" s="1646">
        <v>0</v>
      </c>
      <c r="I31" s="1646">
        <v>0</v>
      </c>
      <c r="J31" s="1856">
        <v>0</v>
      </c>
      <c r="K31" s="1245"/>
      <c r="L31" s="2175"/>
      <c r="M31" s="366"/>
      <c r="N31" s="1796"/>
      <c r="O31" s="1800">
        <v>29.19</v>
      </c>
      <c r="P31" s="1780"/>
      <c r="Q31" s="1776"/>
      <c r="R31" s="1776"/>
      <c r="S31" s="1776"/>
      <c r="T31" s="1779"/>
      <c r="U31" s="1753">
        <v>2</v>
      </c>
      <c r="V31" s="1857">
        <v>12</v>
      </c>
      <c r="W31" s="1416">
        <v>24</v>
      </c>
      <c r="X31" s="1410"/>
      <c r="Y31" s="1652"/>
      <c r="Z31" s="1651"/>
      <c r="AA31" s="1410"/>
      <c r="AB31" s="1652"/>
      <c r="AC31" s="1858"/>
      <c r="AD31" s="1104"/>
      <c r="AE31" s="1104"/>
      <c r="AF31" s="1104"/>
    </row>
    <row r="32" spans="1:32" s="1105" customFormat="1" ht="30" customHeight="1">
      <c r="A32" s="1095" t="s">
        <v>2485</v>
      </c>
      <c r="B32" s="1936">
        <v>29.2</v>
      </c>
      <c r="C32" s="1627" t="s">
        <v>326</v>
      </c>
      <c r="D32" s="1644" t="s">
        <v>141</v>
      </c>
      <c r="E32" s="1092">
        <v>0</v>
      </c>
      <c r="F32" s="1157"/>
      <c r="G32" s="1649">
        <f>ROUNDUP(IF(E32=0,0,E32*X32),0)</f>
        <v>0</v>
      </c>
      <c r="H32" s="1646">
        <v>0</v>
      </c>
      <c r="I32" s="1646">
        <v>0</v>
      </c>
      <c r="J32" s="1856">
        <v>0</v>
      </c>
      <c r="K32" s="1245"/>
      <c r="L32" s="2175"/>
      <c r="M32" s="366"/>
      <c r="N32" s="1796"/>
      <c r="O32" s="1800">
        <v>29.2</v>
      </c>
      <c r="P32" s="1780"/>
      <c r="Q32" s="1776"/>
      <c r="R32" s="1776"/>
      <c r="S32" s="1776"/>
      <c r="T32" s="1779"/>
      <c r="U32" s="1753"/>
      <c r="V32" s="1857"/>
      <c r="W32" s="1416"/>
      <c r="X32" s="1410">
        <v>0.5</v>
      </c>
      <c r="Y32" s="1652"/>
      <c r="Z32" s="1651"/>
      <c r="AA32" s="1410"/>
      <c r="AB32" s="1652"/>
      <c r="AC32" s="1858"/>
      <c r="AD32" s="1104"/>
      <c r="AE32" s="1104"/>
      <c r="AF32" s="1104"/>
    </row>
    <row r="33" spans="1:32" s="1105" customFormat="1" ht="30" customHeight="1">
      <c r="A33" s="1095" t="s">
        <v>2486</v>
      </c>
      <c r="B33" s="1936">
        <v>29.21</v>
      </c>
      <c r="C33" s="1627" t="s">
        <v>1693</v>
      </c>
      <c r="D33" s="1644" t="s">
        <v>2477</v>
      </c>
      <c r="E33" s="1092">
        <v>0</v>
      </c>
      <c r="F33" s="1631"/>
      <c r="G33" s="1640">
        <f>E33*(IF(F33="Simple",U33,(IF(F33="Standard",V33,(IF(F33="Complex",W33,0))))))</f>
        <v>0</v>
      </c>
      <c r="H33" s="1646">
        <v>0</v>
      </c>
      <c r="I33" s="1646">
        <v>0</v>
      </c>
      <c r="J33" s="1856">
        <v>0</v>
      </c>
      <c r="K33" s="1245"/>
      <c r="L33" s="2175"/>
      <c r="M33" s="366"/>
      <c r="N33" s="1796"/>
      <c r="O33" s="1800">
        <v>29.21</v>
      </c>
      <c r="P33" s="1780"/>
      <c r="Q33" s="1776"/>
      <c r="R33" s="1776"/>
      <c r="S33" s="1776"/>
      <c r="T33" s="1779"/>
      <c r="U33" s="1753">
        <v>6</v>
      </c>
      <c r="V33" s="1857">
        <v>8</v>
      </c>
      <c r="W33" s="1416">
        <v>12</v>
      </c>
      <c r="X33" s="1410"/>
      <c r="Y33" s="1652"/>
      <c r="Z33" s="1651"/>
      <c r="AA33" s="1410"/>
      <c r="AB33" s="1652"/>
      <c r="AC33" s="1858"/>
      <c r="AD33" s="1104"/>
      <c r="AE33" s="1104"/>
      <c r="AF33" s="1104"/>
    </row>
    <row r="34" spans="1:32" s="1105" customFormat="1" ht="30" customHeight="1" thickBot="1">
      <c r="A34" s="1095" t="s">
        <v>2487</v>
      </c>
      <c r="B34" s="1936">
        <v>29.22</v>
      </c>
      <c r="C34" s="1627" t="s">
        <v>327</v>
      </c>
      <c r="D34" s="1644" t="s">
        <v>304</v>
      </c>
      <c r="E34" s="1092">
        <v>0</v>
      </c>
      <c r="F34" s="1157"/>
      <c r="G34" s="1640">
        <f>IF(E34=0,0,ROUNDUP((X34+(E34*AA34)),0))</f>
        <v>0</v>
      </c>
      <c r="H34" s="1646">
        <v>0</v>
      </c>
      <c r="I34" s="1646">
        <v>0</v>
      </c>
      <c r="J34" s="1856">
        <v>0</v>
      </c>
      <c r="K34" s="1245"/>
      <c r="L34" s="2175"/>
      <c r="M34" s="366"/>
      <c r="N34" s="1796"/>
      <c r="O34" s="1794">
        <v>29.22</v>
      </c>
      <c r="P34" s="1780"/>
      <c r="Q34" s="1776"/>
      <c r="R34" s="1776"/>
      <c r="S34" s="1776"/>
      <c r="T34" s="1779"/>
      <c r="U34" s="1753"/>
      <c r="V34" s="1857"/>
      <c r="W34" s="1181"/>
      <c r="X34" s="1178">
        <v>4</v>
      </c>
      <c r="Y34" s="1263"/>
      <c r="Z34" s="1322"/>
      <c r="AA34" s="1178">
        <v>0.2</v>
      </c>
      <c r="AB34" s="1263"/>
      <c r="AC34" s="1264"/>
      <c r="AD34" s="1104"/>
      <c r="AE34" s="1104"/>
      <c r="AF34" s="1104"/>
    </row>
    <row r="35" spans="1:32" ht="20.100000000000001" customHeight="1" thickBot="1">
      <c r="A35" s="1095"/>
      <c r="B35" s="2699" t="s">
        <v>2488</v>
      </c>
      <c r="C35" s="2700"/>
      <c r="D35" s="2700"/>
      <c r="E35" s="2700"/>
      <c r="F35" s="2700"/>
      <c r="G35" s="2700"/>
      <c r="H35" s="2700"/>
      <c r="I35" s="2700"/>
      <c r="J35" s="2700"/>
      <c r="K35" s="2701"/>
      <c r="L35" s="2175"/>
      <c r="M35" s="1201"/>
      <c r="N35" s="1170"/>
      <c r="O35" s="1202"/>
      <c r="P35" s="1202"/>
      <c r="Q35" s="1203"/>
      <c r="R35" s="1204"/>
      <c r="S35" s="1203"/>
      <c r="T35" s="1203"/>
      <c r="U35" s="1203"/>
      <c r="V35" s="1203"/>
      <c r="W35" s="1173"/>
      <c r="X35" s="1173"/>
      <c r="Y35" s="1173"/>
      <c r="Z35" s="1170"/>
      <c r="AA35" s="1173"/>
      <c r="AB35" s="1173"/>
      <c r="AC35" s="1173"/>
    </row>
    <row r="36" spans="1:32" s="1105" customFormat="1" ht="30" customHeight="1">
      <c r="A36" s="1095" t="s">
        <v>2489</v>
      </c>
      <c r="B36" s="1936">
        <v>29.23</v>
      </c>
      <c r="C36" s="1627" t="s">
        <v>328</v>
      </c>
      <c r="D36" s="1644" t="s">
        <v>304</v>
      </c>
      <c r="E36" s="1092">
        <v>0</v>
      </c>
      <c r="F36" s="1631"/>
      <c r="G36" s="1640">
        <f>E36*(IF(F36="Simple",U36,(IF(F36="Standard",V36,(IF(F36="Complex",W36,0))))))</f>
        <v>0</v>
      </c>
      <c r="H36" s="1646">
        <v>0</v>
      </c>
      <c r="I36" s="1646">
        <v>0</v>
      </c>
      <c r="J36" s="1856">
        <v>0</v>
      </c>
      <c r="K36" s="1245"/>
      <c r="L36" s="2175"/>
      <c r="M36" s="366"/>
      <c r="N36" s="1796"/>
      <c r="O36" s="1800">
        <v>29.23</v>
      </c>
      <c r="P36" s="1780"/>
      <c r="Q36" s="1776"/>
      <c r="R36" s="1776"/>
      <c r="S36" s="1776"/>
      <c r="T36" s="1779"/>
      <c r="U36" s="1753">
        <v>4</v>
      </c>
      <c r="V36" s="1857">
        <v>10</v>
      </c>
      <c r="W36" s="1416">
        <v>16</v>
      </c>
      <c r="X36" s="1410"/>
      <c r="Y36" s="1652"/>
      <c r="Z36" s="1651"/>
      <c r="AA36" s="1410"/>
      <c r="AB36" s="1652"/>
      <c r="AC36" s="1858"/>
      <c r="AD36" s="1104"/>
      <c r="AE36" s="1104"/>
      <c r="AF36" s="1104"/>
    </row>
    <row r="37" spans="1:32" s="1105" customFormat="1" ht="30" customHeight="1">
      <c r="A37" s="1095" t="s">
        <v>2490</v>
      </c>
      <c r="B37" s="1936">
        <v>29.24</v>
      </c>
      <c r="C37" s="1627" t="s">
        <v>329</v>
      </c>
      <c r="D37" s="1644" t="s">
        <v>304</v>
      </c>
      <c r="E37" s="1092">
        <v>0</v>
      </c>
      <c r="F37" s="1631"/>
      <c r="G37" s="1640">
        <f t="shared" ref="G37:G40" si="1">E37*(IF(F37="Simple",U37,(IF(F37="Standard",V37,(IF(F37="Complex",W37,0))))))</f>
        <v>0</v>
      </c>
      <c r="H37" s="1646">
        <v>0</v>
      </c>
      <c r="I37" s="1646">
        <v>0</v>
      </c>
      <c r="J37" s="1856">
        <v>0</v>
      </c>
      <c r="K37" s="1245"/>
      <c r="L37" s="2175"/>
      <c r="M37" s="366"/>
      <c r="N37" s="1796"/>
      <c r="O37" s="1800">
        <v>29.24</v>
      </c>
      <c r="P37" s="1780"/>
      <c r="Q37" s="1776"/>
      <c r="R37" s="1776"/>
      <c r="S37" s="1776"/>
      <c r="T37" s="1779"/>
      <c r="U37" s="1753">
        <v>12</v>
      </c>
      <c r="V37" s="1857">
        <v>22</v>
      </c>
      <c r="W37" s="1416">
        <v>32</v>
      </c>
      <c r="X37" s="1410"/>
      <c r="Y37" s="1652"/>
      <c r="Z37" s="1651"/>
      <c r="AA37" s="1410"/>
      <c r="AB37" s="1652"/>
      <c r="AC37" s="1858"/>
      <c r="AD37" s="1104"/>
      <c r="AE37" s="1104"/>
      <c r="AF37" s="1104"/>
    </row>
    <row r="38" spans="1:32" s="1105" customFormat="1" ht="30" customHeight="1">
      <c r="A38" s="1095" t="s">
        <v>2491</v>
      </c>
      <c r="B38" s="1936">
        <v>29.25</v>
      </c>
      <c r="C38" s="1627" t="s">
        <v>2492</v>
      </c>
      <c r="D38" s="1644" t="s">
        <v>141</v>
      </c>
      <c r="E38" s="1092">
        <v>0</v>
      </c>
      <c r="F38" s="1631"/>
      <c r="G38" s="1640">
        <f t="shared" si="1"/>
        <v>0</v>
      </c>
      <c r="H38" s="1646">
        <v>0</v>
      </c>
      <c r="I38" s="1646">
        <v>0</v>
      </c>
      <c r="J38" s="1856">
        <v>0</v>
      </c>
      <c r="K38" s="1245"/>
      <c r="L38" s="2175"/>
      <c r="M38" s="366"/>
      <c r="N38" s="1796"/>
      <c r="O38" s="1800">
        <v>29.25</v>
      </c>
      <c r="P38" s="1780"/>
      <c r="Q38" s="1776"/>
      <c r="R38" s="1776"/>
      <c r="S38" s="1776"/>
      <c r="T38" s="1779"/>
      <c r="U38" s="1753">
        <v>16</v>
      </c>
      <c r="V38" s="1857">
        <v>50</v>
      </c>
      <c r="W38" s="1416">
        <v>80</v>
      </c>
      <c r="X38" s="1410"/>
      <c r="Y38" s="1652"/>
      <c r="Z38" s="1651"/>
      <c r="AA38" s="1410"/>
      <c r="AB38" s="1652"/>
      <c r="AC38" s="1858"/>
      <c r="AD38" s="1104"/>
      <c r="AE38" s="1104"/>
      <c r="AF38" s="1104"/>
    </row>
    <row r="39" spans="1:32" ht="30" customHeight="1">
      <c r="A39" s="1095" t="s">
        <v>2493</v>
      </c>
      <c r="B39" s="1155">
        <v>29.26</v>
      </c>
      <c r="C39" s="1218" t="s">
        <v>330</v>
      </c>
      <c r="D39" s="1644" t="s">
        <v>141</v>
      </c>
      <c r="E39" s="1092">
        <v>0</v>
      </c>
      <c r="F39" s="1631"/>
      <c r="G39" s="1640">
        <f t="shared" si="1"/>
        <v>0</v>
      </c>
      <c r="H39" s="1093">
        <v>0</v>
      </c>
      <c r="I39" s="1093">
        <v>0</v>
      </c>
      <c r="J39" s="1854">
        <v>0</v>
      </c>
      <c r="K39" s="1094"/>
      <c r="L39" s="2175"/>
      <c r="M39" s="1170"/>
      <c r="N39" s="1235"/>
      <c r="O39" s="1659">
        <v>29.26</v>
      </c>
      <c r="P39" s="1365"/>
      <c r="Q39" s="1255"/>
      <c r="R39" s="1179"/>
      <c r="S39" s="1255"/>
      <c r="T39" s="1181"/>
      <c r="U39" s="1182">
        <v>16</v>
      </c>
      <c r="V39" s="1342">
        <v>50</v>
      </c>
      <c r="W39" s="1382">
        <v>80</v>
      </c>
      <c r="X39" s="1260"/>
      <c r="Y39" s="1321"/>
      <c r="Z39" s="1179"/>
      <c r="AA39" s="1260"/>
      <c r="AB39" s="1179"/>
      <c r="AC39" s="1289"/>
    </row>
    <row r="40" spans="1:32" ht="30" customHeight="1">
      <c r="A40" s="1095" t="s">
        <v>2494</v>
      </c>
      <c r="B40" s="1155">
        <v>29.27</v>
      </c>
      <c r="C40" s="1218" t="s">
        <v>347</v>
      </c>
      <c r="D40" s="1644" t="s">
        <v>2477</v>
      </c>
      <c r="E40" s="1092">
        <v>0</v>
      </c>
      <c r="F40" s="1631"/>
      <c r="G40" s="1640">
        <f t="shared" si="1"/>
        <v>0</v>
      </c>
      <c r="H40" s="1093">
        <v>0</v>
      </c>
      <c r="I40" s="1093">
        <v>0</v>
      </c>
      <c r="J40" s="1854">
        <v>0</v>
      </c>
      <c r="K40" s="1094"/>
      <c r="L40" s="2175"/>
      <c r="M40" s="1170"/>
      <c r="N40" s="1235"/>
      <c r="O40" s="1659">
        <v>29.27</v>
      </c>
      <c r="P40" s="1365"/>
      <c r="Q40" s="1255"/>
      <c r="R40" s="1179"/>
      <c r="S40" s="1255"/>
      <c r="T40" s="1181"/>
      <c r="U40" s="1182">
        <v>8</v>
      </c>
      <c r="V40" s="1342">
        <v>20</v>
      </c>
      <c r="W40" s="1382">
        <v>32</v>
      </c>
      <c r="X40" s="1260"/>
      <c r="Y40" s="1321"/>
      <c r="Z40" s="1179"/>
      <c r="AA40" s="1260"/>
      <c r="AB40" s="1179"/>
      <c r="AC40" s="1289"/>
    </row>
    <row r="41" spans="1:32" ht="30" customHeight="1">
      <c r="A41" s="1095" t="s">
        <v>2495</v>
      </c>
      <c r="B41" s="1155">
        <v>29.28</v>
      </c>
      <c r="C41" s="1218" t="s">
        <v>319</v>
      </c>
      <c r="D41" s="1644" t="s">
        <v>85</v>
      </c>
      <c r="E41" s="1658">
        <v>0</v>
      </c>
      <c r="F41" s="1631"/>
      <c r="G41" s="1640">
        <f>E41*(IF(F41="Standard",V41,(IF(F41="Complex",W41,0))))</f>
        <v>0</v>
      </c>
      <c r="H41" s="1093">
        <v>0</v>
      </c>
      <c r="I41" s="1093">
        <v>0</v>
      </c>
      <c r="J41" s="1854">
        <v>0</v>
      </c>
      <c r="K41" s="1094"/>
      <c r="L41" s="2175"/>
      <c r="M41" s="1170"/>
      <c r="N41" s="1235"/>
      <c r="O41" s="1659">
        <v>29.28</v>
      </c>
      <c r="P41" s="1365"/>
      <c r="Q41" s="1255"/>
      <c r="R41" s="1179"/>
      <c r="S41" s="1255"/>
      <c r="T41" s="1181"/>
      <c r="U41" s="1182"/>
      <c r="V41" s="1342">
        <v>2</v>
      </c>
      <c r="W41" s="1382">
        <v>4</v>
      </c>
      <c r="X41" s="1260"/>
      <c r="Y41" s="1321"/>
      <c r="Z41" s="1179"/>
      <c r="AA41" s="1260"/>
      <c r="AB41" s="1179"/>
      <c r="AC41" s="1289"/>
    </row>
    <row r="42" spans="1:32" ht="30" customHeight="1">
      <c r="A42" s="1095" t="s">
        <v>2496</v>
      </c>
      <c r="B42" s="1155">
        <v>29.29</v>
      </c>
      <c r="C42" s="1218" t="s">
        <v>320</v>
      </c>
      <c r="D42" s="1644" t="s">
        <v>85</v>
      </c>
      <c r="E42" s="1658">
        <v>0</v>
      </c>
      <c r="F42" s="1157"/>
      <c r="G42" s="1166">
        <f>IF(E42=0,0,X42)</f>
        <v>0</v>
      </c>
      <c r="H42" s="1093">
        <v>0</v>
      </c>
      <c r="I42" s="1093">
        <v>0</v>
      </c>
      <c r="J42" s="1854">
        <v>0</v>
      </c>
      <c r="K42" s="1094"/>
      <c r="L42" s="2175"/>
      <c r="M42" s="1170"/>
      <c r="N42" s="1235"/>
      <c r="O42" s="1659">
        <v>29.29</v>
      </c>
      <c r="P42" s="1365"/>
      <c r="Q42" s="1255"/>
      <c r="R42" s="1179"/>
      <c r="S42" s="1255"/>
      <c r="T42" s="1181"/>
      <c r="U42" s="1182"/>
      <c r="V42" s="1342"/>
      <c r="W42" s="1382"/>
      <c r="X42" s="1260">
        <v>2</v>
      </c>
      <c r="Y42" s="1321"/>
      <c r="Z42" s="1179"/>
      <c r="AA42" s="1260"/>
      <c r="AB42" s="1179"/>
      <c r="AC42" s="1289"/>
    </row>
    <row r="43" spans="1:32" ht="30" customHeight="1" thickBot="1">
      <c r="A43" s="1095" t="s">
        <v>2497</v>
      </c>
      <c r="B43" s="1155">
        <v>29.3</v>
      </c>
      <c r="C43" s="1218" t="s">
        <v>321</v>
      </c>
      <c r="D43" s="1644" t="s">
        <v>304</v>
      </c>
      <c r="E43" s="1092">
        <v>0</v>
      </c>
      <c r="F43" s="1631"/>
      <c r="G43" s="1640">
        <f>E43*(IF(F43="Standard",V43,(IF(F43="Complex",W43,0))))</f>
        <v>0</v>
      </c>
      <c r="H43" s="1093">
        <v>0</v>
      </c>
      <c r="I43" s="1093">
        <v>0</v>
      </c>
      <c r="J43" s="1854">
        <v>0</v>
      </c>
      <c r="K43" s="1094"/>
      <c r="L43" s="2175"/>
      <c r="M43" s="1170"/>
      <c r="N43" s="1235"/>
      <c r="O43" s="1659">
        <v>29.3</v>
      </c>
      <c r="P43" s="1365"/>
      <c r="Q43" s="1255"/>
      <c r="R43" s="1179"/>
      <c r="S43" s="1255"/>
      <c r="T43" s="1181"/>
      <c r="U43" s="1182"/>
      <c r="V43" s="1342">
        <v>2</v>
      </c>
      <c r="W43" s="1382">
        <v>4</v>
      </c>
      <c r="X43" s="1260"/>
      <c r="Y43" s="1321"/>
      <c r="Z43" s="1179"/>
      <c r="AA43" s="1260"/>
      <c r="AB43" s="1179"/>
      <c r="AC43" s="1289"/>
    </row>
    <row r="44" spans="1:32" ht="20.100000000000001" customHeight="1" thickBot="1">
      <c r="A44" s="1095"/>
      <c r="B44" s="2208" t="s">
        <v>2498</v>
      </c>
      <c r="C44" s="2209"/>
      <c r="D44" s="2209"/>
      <c r="E44" s="2209"/>
      <c r="F44" s="2210"/>
      <c r="G44" s="1655">
        <f>SUM(G12:G43)</f>
        <v>0</v>
      </c>
      <c r="H44" s="1158">
        <f>SUM(H12:H43)</f>
        <v>0</v>
      </c>
      <c r="I44" s="1158">
        <f>SUM(I12:I43)</f>
        <v>0</v>
      </c>
      <c r="J44" s="1863">
        <f>SUM(J12:J43)</f>
        <v>0</v>
      </c>
      <c r="K44" s="1159"/>
      <c r="L44" s="2214" t="s">
        <v>1868</v>
      </c>
      <c r="M44" s="1201"/>
      <c r="N44" s="1170"/>
      <c r="O44" s="1202"/>
      <c r="P44" s="1202"/>
      <c r="Q44" s="1203"/>
      <c r="R44" s="1204"/>
      <c r="S44" s="1203"/>
      <c r="T44" s="1203"/>
      <c r="U44" s="1203"/>
      <c r="V44" s="1203"/>
      <c r="W44" s="1173"/>
      <c r="X44" s="1173"/>
      <c r="Y44" s="1173"/>
      <c r="Z44" s="1170"/>
      <c r="AA44" s="1173"/>
      <c r="AB44" s="1173"/>
      <c r="AC44" s="1173"/>
    </row>
    <row r="45" spans="1:32" ht="30" customHeight="1">
      <c r="A45" s="1095" t="s">
        <v>2499</v>
      </c>
      <c r="B45" s="1657">
        <v>29.31</v>
      </c>
      <c r="C45" s="1153" t="s">
        <v>307</v>
      </c>
      <c r="D45" s="1098" t="s">
        <v>878</v>
      </c>
      <c r="E45" s="1240">
        <v>1</v>
      </c>
      <c r="F45" s="1375">
        <v>0.05</v>
      </c>
      <c r="G45" s="1607">
        <f t="shared" ref="G45:I46" si="2">IF($E45=0,0,ROUNDUP($F45*G$44,0))</f>
        <v>0</v>
      </c>
      <c r="H45" s="1607">
        <f t="shared" si="2"/>
        <v>0</v>
      </c>
      <c r="I45" s="1607">
        <f t="shared" si="2"/>
        <v>0</v>
      </c>
      <c r="J45" s="1090">
        <f>IF($E45=0,0,ROUNDUP($F45*J$44,0))</f>
        <v>0</v>
      </c>
      <c r="K45" s="1091"/>
      <c r="L45" s="2215"/>
      <c r="M45" s="1201"/>
      <c r="N45" s="1170"/>
      <c r="O45" s="1659">
        <v>29.31</v>
      </c>
      <c r="P45" s="1365"/>
      <c r="Q45" s="1256"/>
      <c r="R45" s="1200"/>
      <c r="S45" s="1342"/>
      <c r="T45" s="1181"/>
      <c r="U45" s="1182"/>
      <c r="V45" s="1342"/>
      <c r="W45" s="1181"/>
      <c r="X45" s="1335"/>
      <c r="Y45" s="1234"/>
      <c r="Z45" s="1203"/>
      <c r="AA45" s="1335"/>
      <c r="AB45" s="1342"/>
      <c r="AC45" s="1181"/>
    </row>
    <row r="46" spans="1:32" ht="30" customHeight="1">
      <c r="A46" s="1095" t="s">
        <v>2500</v>
      </c>
      <c r="B46" s="1155">
        <v>29.32</v>
      </c>
      <c r="C46" s="369" t="s">
        <v>169</v>
      </c>
      <c r="D46" s="1238" t="s">
        <v>878</v>
      </c>
      <c r="E46" s="1658">
        <v>1</v>
      </c>
      <c r="F46" s="1665">
        <v>0.05</v>
      </c>
      <c r="G46" s="1649">
        <f t="shared" si="2"/>
        <v>0</v>
      </c>
      <c r="H46" s="1649">
        <f t="shared" si="2"/>
        <v>0</v>
      </c>
      <c r="I46" s="1649">
        <f t="shared" si="2"/>
        <v>0</v>
      </c>
      <c r="J46" s="1646">
        <f>IF($E46=0,0,ROUNDUP($F46*J$44,0))</f>
        <v>0</v>
      </c>
      <c r="K46" s="1094"/>
      <c r="L46" s="2215"/>
      <c r="M46" s="1201"/>
      <c r="N46" s="1170"/>
      <c r="O46" s="1659">
        <v>29.32</v>
      </c>
      <c r="P46" s="1365"/>
      <c r="Q46" s="1256"/>
      <c r="R46" s="1200"/>
      <c r="S46" s="1342"/>
      <c r="T46" s="1181"/>
      <c r="U46" s="1182"/>
      <c r="V46" s="1342"/>
      <c r="W46" s="1181"/>
      <c r="X46" s="1660"/>
      <c r="Y46" s="1234"/>
      <c r="Z46" s="1661"/>
      <c r="AA46" s="1660"/>
      <c r="AB46" s="1342"/>
      <c r="AC46" s="1181"/>
    </row>
    <row r="47" spans="1:32" ht="30" customHeight="1">
      <c r="A47" s="1095" t="s">
        <v>2501</v>
      </c>
      <c r="B47" s="2350">
        <v>29.33</v>
      </c>
      <c r="C47" s="2280" t="s">
        <v>2593</v>
      </c>
      <c r="D47" s="1238" t="s">
        <v>2135</v>
      </c>
      <c r="E47" s="1931">
        <f>D64</f>
        <v>0</v>
      </c>
      <c r="F47" s="1157"/>
      <c r="G47" s="1166">
        <f>$E47*$X47</f>
        <v>0</v>
      </c>
      <c r="H47" s="1093">
        <v>0</v>
      </c>
      <c r="I47" s="1093">
        <v>0</v>
      </c>
      <c r="J47" s="1854">
        <v>0</v>
      </c>
      <c r="K47" s="1094"/>
      <c r="L47" s="2215"/>
      <c r="M47" s="1201"/>
      <c r="N47" s="1170"/>
      <c r="O47" s="2281">
        <v>29.33</v>
      </c>
      <c r="P47" s="1365"/>
      <c r="Q47" s="1256"/>
      <c r="R47" s="1200"/>
      <c r="S47" s="1342"/>
      <c r="T47" s="1181"/>
      <c r="U47" s="1182"/>
      <c r="V47" s="1342"/>
      <c r="W47" s="1181"/>
      <c r="X47" s="1660">
        <v>2</v>
      </c>
      <c r="Y47" s="1234"/>
      <c r="Z47" s="1661"/>
      <c r="AA47" s="1660"/>
      <c r="AB47" s="1342"/>
      <c r="AC47" s="1181"/>
    </row>
    <row r="48" spans="1:32" ht="30" customHeight="1">
      <c r="A48" s="1095" t="s">
        <v>2502</v>
      </c>
      <c r="B48" s="2350"/>
      <c r="C48" s="2280"/>
      <c r="D48" s="1238" t="s">
        <v>2250</v>
      </c>
      <c r="E48" s="1157"/>
      <c r="F48" s="1157"/>
      <c r="G48" s="1649">
        <f>E64</f>
        <v>0</v>
      </c>
      <c r="H48" s="1093">
        <v>0</v>
      </c>
      <c r="I48" s="1093">
        <v>0</v>
      </c>
      <c r="J48" s="1854">
        <v>0</v>
      </c>
      <c r="K48" s="1094"/>
      <c r="L48" s="2215"/>
      <c r="M48" s="1201"/>
      <c r="N48" s="1170"/>
      <c r="O48" s="2282"/>
      <c r="P48" s="1365"/>
      <c r="Q48" s="1256"/>
      <c r="R48" s="1200"/>
      <c r="S48" s="1342"/>
      <c r="T48" s="1181"/>
      <c r="U48" s="1182"/>
      <c r="V48" s="1342"/>
      <c r="W48" s="1181"/>
      <c r="X48" s="1660"/>
      <c r="Y48" s="1234"/>
      <c r="Z48" s="1661"/>
      <c r="AA48" s="1660"/>
      <c r="AB48" s="1342"/>
      <c r="AC48" s="1181"/>
    </row>
    <row r="49" spans="1:29" ht="30" customHeight="1" thickBot="1">
      <c r="A49" s="1095" t="s">
        <v>2503</v>
      </c>
      <c r="B49" s="1662">
        <v>29.34</v>
      </c>
      <c r="C49" s="1663" t="s">
        <v>2252</v>
      </c>
      <c r="D49" s="1099" t="s">
        <v>85</v>
      </c>
      <c r="E49" s="1164"/>
      <c r="F49" s="1164"/>
      <c r="G49" s="1690">
        <f>G72</f>
        <v>0</v>
      </c>
      <c r="H49" s="1096">
        <v>0</v>
      </c>
      <c r="I49" s="1096">
        <v>0</v>
      </c>
      <c r="J49" s="1864">
        <v>0</v>
      </c>
      <c r="K49" s="1865"/>
      <c r="L49" s="2215"/>
      <c r="M49" s="1201"/>
      <c r="N49" s="1170"/>
      <c r="O49" s="1820">
        <v>29.34</v>
      </c>
      <c r="P49" s="1365"/>
      <c r="Q49" s="1256"/>
      <c r="R49" s="1200"/>
      <c r="S49" s="1342"/>
      <c r="T49" s="1181"/>
      <c r="U49" s="1182"/>
      <c r="V49" s="1342"/>
      <c r="W49" s="1181"/>
      <c r="X49" s="1660"/>
      <c r="Y49" s="1234"/>
      <c r="Z49" s="1661"/>
      <c r="AA49" s="1660"/>
      <c r="AB49" s="1342"/>
      <c r="AC49" s="1181"/>
    </row>
    <row r="50" spans="1:29" ht="20.100000000000001" customHeight="1" thickBot="1">
      <c r="A50" s="1095"/>
      <c r="B50" s="2208" t="s">
        <v>2504</v>
      </c>
      <c r="C50" s="2209"/>
      <c r="D50" s="2209"/>
      <c r="E50" s="2209"/>
      <c r="F50" s="2210"/>
      <c r="G50" s="1655">
        <f>SUM(G45:G49)</f>
        <v>0</v>
      </c>
      <c r="H50" s="1158">
        <f t="shared" ref="H50:J50" si="3">SUM(H45:H49)</f>
        <v>0</v>
      </c>
      <c r="I50" s="1158">
        <f t="shared" si="3"/>
        <v>0</v>
      </c>
      <c r="J50" s="1863">
        <f t="shared" si="3"/>
        <v>0</v>
      </c>
      <c r="K50" s="1159"/>
      <c r="L50" s="2215"/>
      <c r="M50" s="1201"/>
      <c r="N50" s="1170"/>
      <c r="O50" s="1202"/>
      <c r="P50" s="1202"/>
      <c r="Q50" s="1203"/>
      <c r="R50" s="1204"/>
      <c r="S50" s="1203"/>
      <c r="T50" s="1203"/>
      <c r="U50" s="1203"/>
      <c r="V50" s="1203"/>
      <c r="W50" s="1173"/>
      <c r="X50" s="1173"/>
      <c r="Y50" s="1173"/>
      <c r="Z50" s="1170"/>
      <c r="AA50" s="1173"/>
      <c r="AB50" s="1173"/>
      <c r="AC50" s="1173"/>
    </row>
    <row r="51" spans="1:29" ht="30" customHeight="1">
      <c r="A51" s="1095" t="s">
        <v>2505</v>
      </c>
      <c r="B51" s="1927">
        <v>29.35</v>
      </c>
      <c r="C51" s="1354" t="s">
        <v>78</v>
      </c>
      <c r="D51" s="1238" t="s">
        <v>878</v>
      </c>
      <c r="E51" s="1658">
        <v>1</v>
      </c>
      <c r="F51" s="1665">
        <v>0.03</v>
      </c>
      <c r="G51" s="1607">
        <f>IF($E51=0,0,ROUNDUP((G$44+G$50)*$F$51,0))</f>
        <v>0</v>
      </c>
      <c r="H51" s="1607">
        <f>IF($E51=0,0,ROUNDUP((H$44+H$50)*$F$51,0))</f>
        <v>0</v>
      </c>
      <c r="I51" s="1607">
        <f t="shared" ref="I51:J51" si="4">IF($E51=0,0,ROUNDUP((I$44+I$50)*$F$51,0))</f>
        <v>0</v>
      </c>
      <c r="J51" s="1090">
        <f t="shared" si="4"/>
        <v>0</v>
      </c>
      <c r="K51" s="1825"/>
      <c r="L51" s="2215"/>
      <c r="M51" s="1201"/>
      <c r="N51" s="1170"/>
      <c r="O51" s="1958">
        <v>29.35</v>
      </c>
      <c r="P51" s="1365"/>
      <c r="Q51" s="1256"/>
      <c r="R51" s="1200"/>
      <c r="S51" s="1342"/>
      <c r="T51" s="1181"/>
      <c r="U51" s="1182"/>
      <c r="V51" s="1342"/>
      <c r="W51" s="1181"/>
      <c r="X51" s="1335"/>
      <c r="Y51" s="1234"/>
      <c r="Z51" s="1349"/>
      <c r="AA51" s="1182"/>
      <c r="AB51" s="1342"/>
      <c r="AC51" s="1181"/>
    </row>
    <row r="52" spans="1:29" ht="30" customHeight="1" thickBot="1">
      <c r="A52" s="1095" t="s">
        <v>2506</v>
      </c>
      <c r="B52" s="1926">
        <v>29.36</v>
      </c>
      <c r="C52" s="1627" t="s">
        <v>266</v>
      </c>
      <c r="D52" s="1243" t="s">
        <v>85</v>
      </c>
      <c r="E52" s="1688"/>
      <c r="F52" s="1688"/>
      <c r="G52" s="1224">
        <v>0</v>
      </c>
      <c r="H52" s="1224">
        <v>0</v>
      </c>
      <c r="I52" s="1941">
        <v>0</v>
      </c>
      <c r="J52" s="1941">
        <v>0</v>
      </c>
      <c r="K52" s="1689"/>
      <c r="L52" s="2215"/>
      <c r="M52" s="1201"/>
      <c r="N52" s="1170"/>
      <c r="O52" s="1659">
        <v>29.36</v>
      </c>
      <c r="P52" s="1365"/>
      <c r="Q52" s="1256"/>
      <c r="R52" s="1200"/>
      <c r="S52" s="1342"/>
      <c r="T52" s="1181"/>
      <c r="U52" s="1182"/>
      <c r="V52" s="1342"/>
      <c r="W52" s="1181"/>
      <c r="X52" s="1335"/>
      <c r="Y52" s="1234"/>
      <c r="Z52" s="1349"/>
      <c r="AA52" s="1182"/>
      <c r="AB52" s="1342"/>
      <c r="AC52" s="1181"/>
    </row>
    <row r="53" spans="1:29" ht="20.100000000000001" customHeight="1" thickBot="1">
      <c r="B53" s="2208" t="s">
        <v>2566</v>
      </c>
      <c r="C53" s="2209"/>
      <c r="D53" s="2209"/>
      <c r="E53" s="2209"/>
      <c r="F53" s="2210"/>
      <c r="G53" s="1948">
        <f>G44+G50+G51+G52</f>
        <v>0</v>
      </c>
      <c r="H53" s="1896">
        <f>H44+H50+H51+H52</f>
        <v>0</v>
      </c>
      <c r="I53" s="1896">
        <f>I44+I50+I51+I52</f>
        <v>0</v>
      </c>
      <c r="J53" s="1896">
        <f>J44+J50+J51+J52</f>
        <v>0</v>
      </c>
      <c r="K53" s="1161"/>
      <c r="L53" s="2216"/>
      <c r="M53" s="1201"/>
      <c r="N53" s="1170"/>
      <c r="O53" s="1692"/>
      <c r="P53" s="1205"/>
      <c r="Q53" s="1206"/>
      <c r="R53" s="1207"/>
      <c r="S53" s="1206"/>
      <c r="T53" s="1206"/>
      <c r="U53" s="1206"/>
      <c r="V53" s="1206"/>
      <c r="W53" s="1173"/>
      <c r="X53" s="1173"/>
      <c r="Y53" s="1173"/>
      <c r="Z53" s="1170"/>
      <c r="AA53" s="1173"/>
      <c r="AB53" s="1173"/>
    </row>
    <row r="54" spans="1:29">
      <c r="J54" s="1168" t="s">
        <v>1858</v>
      </c>
    </row>
    <row r="55" spans="1:29" ht="14.4" thickBot="1">
      <c r="J55" s="1703"/>
    </row>
    <row r="56" spans="1:29" s="1089" customFormat="1" ht="36" customHeight="1" thickBot="1">
      <c r="A56" s="2256"/>
      <c r="B56" s="2256"/>
      <c r="C56" s="1706" t="s">
        <v>82</v>
      </c>
      <c r="D56" s="1707" t="s">
        <v>2140</v>
      </c>
      <c r="E56" s="1708" t="s">
        <v>2255</v>
      </c>
      <c r="F56" s="1707" t="s">
        <v>2141</v>
      </c>
      <c r="G56" s="2292" t="s">
        <v>1823</v>
      </c>
      <c r="H56" s="2293"/>
      <c r="I56" s="2293"/>
      <c r="J56" s="2294"/>
    </row>
    <row r="57" spans="1:29" s="1089" customFormat="1" ht="20.100000000000001" customHeight="1">
      <c r="A57" s="2704"/>
      <c r="B57" s="2704"/>
      <c r="C57" s="1712" t="s">
        <v>148</v>
      </c>
      <c r="D57" s="1713">
        <v>0</v>
      </c>
      <c r="E57" s="1713">
        <v>0</v>
      </c>
      <c r="F57" s="1844">
        <v>0</v>
      </c>
      <c r="G57" s="2295"/>
      <c r="H57" s="2296"/>
      <c r="I57" s="2296"/>
      <c r="J57" s="2297"/>
    </row>
    <row r="58" spans="1:29" s="1089" customFormat="1" ht="20.100000000000001" customHeight="1">
      <c r="A58" s="2704"/>
      <c r="B58" s="2704"/>
      <c r="C58" s="1712" t="s">
        <v>236</v>
      </c>
      <c r="D58" s="1713">
        <v>0</v>
      </c>
      <c r="E58" s="1713">
        <v>0</v>
      </c>
      <c r="F58" s="1713">
        <v>0</v>
      </c>
      <c r="G58" s="2286"/>
      <c r="H58" s="2287"/>
      <c r="I58" s="2287"/>
      <c r="J58" s="2288"/>
    </row>
    <row r="59" spans="1:29" s="1089" customFormat="1" ht="20.100000000000001" customHeight="1">
      <c r="A59" s="2704"/>
      <c r="B59" s="2704"/>
      <c r="C59" s="1712" t="s">
        <v>1319</v>
      </c>
      <c r="D59" s="1713">
        <v>0</v>
      </c>
      <c r="E59" s="1713">
        <v>0</v>
      </c>
      <c r="F59" s="1713">
        <v>0</v>
      </c>
      <c r="G59" s="2286"/>
      <c r="H59" s="2287"/>
      <c r="I59" s="2287"/>
      <c r="J59" s="2288"/>
    </row>
    <row r="60" spans="1:29" s="1089" customFormat="1" ht="20.100000000000001" customHeight="1" thickBot="1">
      <c r="A60" s="2704"/>
      <c r="B60" s="2704"/>
      <c r="C60" s="1714" t="s">
        <v>231</v>
      </c>
      <c r="D60" s="1715">
        <v>0</v>
      </c>
      <c r="E60" s="1715">
        <v>0</v>
      </c>
      <c r="F60" s="1715">
        <v>0</v>
      </c>
      <c r="G60" s="2298"/>
      <c r="H60" s="2299"/>
      <c r="I60" s="2299"/>
      <c r="J60" s="2300"/>
    </row>
    <row r="61" spans="1:29" s="1089" customFormat="1" ht="20.100000000000001" customHeight="1" thickBot="1">
      <c r="A61" s="2705"/>
      <c r="B61" s="2705"/>
      <c r="C61" s="1880" t="s">
        <v>238</v>
      </c>
      <c r="D61" s="1881">
        <f>SUM(D57:D60)</f>
        <v>0</v>
      </c>
      <c r="E61" s="1882">
        <f>SUM(E57:E60)</f>
        <v>0</v>
      </c>
      <c r="F61" s="1897">
        <f>SUM(F57:F60)</f>
        <v>0</v>
      </c>
      <c r="G61" s="2351"/>
      <c r="H61" s="2351"/>
      <c r="I61" s="2351"/>
      <c r="J61" s="2351"/>
    </row>
    <row r="62" spans="1:29" s="1089" customFormat="1" ht="20.100000000000001" customHeight="1">
      <c r="A62" s="2704"/>
      <c r="B62" s="2704"/>
      <c r="C62" s="1721" t="s">
        <v>861</v>
      </c>
      <c r="D62" s="1942">
        <v>0</v>
      </c>
      <c r="E62" s="1722">
        <v>0</v>
      </c>
      <c r="G62" s="1666"/>
      <c r="H62" s="1666"/>
      <c r="I62" s="1666"/>
      <c r="J62" s="1666"/>
    </row>
    <row r="63" spans="1:29" s="1089" customFormat="1" ht="20.100000000000001" customHeight="1" thickBot="1">
      <c r="A63" s="2704"/>
      <c r="B63" s="2704"/>
      <c r="C63" s="1724" t="s">
        <v>155</v>
      </c>
      <c r="D63" s="1943">
        <v>0</v>
      </c>
      <c r="E63" s="1725">
        <v>0</v>
      </c>
      <c r="F63" s="1723"/>
      <c r="G63" s="1666"/>
      <c r="H63" s="1666"/>
      <c r="I63" s="1666"/>
      <c r="J63" s="1883"/>
    </row>
    <row r="64" spans="1:29" s="1723" customFormat="1" ht="20.100000000000001" customHeight="1" thickTop="1" thickBot="1">
      <c r="A64" s="2705"/>
      <c r="B64" s="2705"/>
      <c r="C64" s="1726" t="s">
        <v>156</v>
      </c>
      <c r="D64" s="1945">
        <f>SUM(D61:D63)</f>
        <v>0</v>
      </c>
      <c r="E64" s="1727">
        <f>SUM(E61:E63)</f>
        <v>0</v>
      </c>
      <c r="G64" s="1666"/>
      <c r="H64" s="1666"/>
      <c r="I64" s="1666"/>
      <c r="J64" s="1666"/>
    </row>
    <row r="65" spans="3:7" ht="14.4" thickBot="1"/>
    <row r="66" spans="3:7" ht="31.8" thickBot="1">
      <c r="C66" s="1706" t="s">
        <v>133</v>
      </c>
      <c r="D66" s="1707" t="s">
        <v>2256</v>
      </c>
      <c r="E66" s="1707" t="s">
        <v>2257</v>
      </c>
      <c r="F66" s="1707" t="s">
        <v>2258</v>
      </c>
      <c r="G66" s="1709" t="s">
        <v>102</v>
      </c>
    </row>
    <row r="67" spans="3:7">
      <c r="C67" s="1712" t="s">
        <v>2259</v>
      </c>
      <c r="D67" s="1713">
        <v>0</v>
      </c>
      <c r="E67" s="1713">
        <v>0</v>
      </c>
      <c r="F67" s="1713">
        <v>0</v>
      </c>
      <c r="G67" s="1928">
        <f>D67*(E67+F67)</f>
        <v>0</v>
      </c>
    </row>
    <row r="68" spans="3:7">
      <c r="C68" s="1712" t="s">
        <v>2260</v>
      </c>
      <c r="D68" s="1713">
        <v>0</v>
      </c>
      <c r="E68" s="1713">
        <v>0</v>
      </c>
      <c r="F68" s="1713">
        <v>0</v>
      </c>
      <c r="G68" s="1928">
        <f t="shared" ref="G68:G71" si="5">D68*(E68+F68)</f>
        <v>0</v>
      </c>
    </row>
    <row r="69" spans="3:7">
      <c r="C69" s="1712" t="s">
        <v>2261</v>
      </c>
      <c r="D69" s="1713">
        <v>0</v>
      </c>
      <c r="E69" s="1713">
        <v>0</v>
      </c>
      <c r="F69" s="1713">
        <v>0</v>
      </c>
      <c r="G69" s="1928">
        <f t="shared" si="5"/>
        <v>0</v>
      </c>
    </row>
    <row r="70" spans="3:7">
      <c r="C70" s="1712" t="s">
        <v>2262</v>
      </c>
      <c r="D70" s="1713">
        <v>0</v>
      </c>
      <c r="E70" s="1713">
        <v>0</v>
      </c>
      <c r="F70" s="1713">
        <v>0</v>
      </c>
      <c r="G70" s="1928">
        <f t="shared" si="5"/>
        <v>0</v>
      </c>
    </row>
    <row r="71" spans="3:7" ht="14.4" thickBot="1">
      <c r="C71" s="1712" t="s">
        <v>2263</v>
      </c>
      <c r="D71" s="1713">
        <v>0</v>
      </c>
      <c r="E71" s="1713">
        <v>0</v>
      </c>
      <c r="F71" s="1713">
        <v>0</v>
      </c>
      <c r="G71" s="1928">
        <f t="shared" si="5"/>
        <v>0</v>
      </c>
    </row>
    <row r="72" spans="3:7" ht="16.2" thickBot="1">
      <c r="C72" s="2203" t="s">
        <v>2264</v>
      </c>
      <c r="D72" s="2204"/>
      <c r="E72" s="2204"/>
      <c r="F72" s="2205"/>
      <c r="G72" s="1709">
        <f>SUM(G67:G71)</f>
        <v>0</v>
      </c>
    </row>
  </sheetData>
  <sheetProtection algorithmName="SHA-512" hashValue="hVuXNOEt+bMs6lf9i7Uw8qb0GIQOQ0XFcVMHEp0UNwsmcy3m3Jijkiwmf7l4KmE9pSQUOK4e1rQ+bkzxIlWqPw==" saltValue="0RmYNmNXYhhTN0m5bo/L0g==" spinCount="100000" sheet="1" formatCells="0" formatColumns="0" formatRows="0" insertColumns="0" insertRows="0"/>
  <mergeCells count="47">
    <mergeCell ref="A64:B64"/>
    <mergeCell ref="C72:F72"/>
    <mergeCell ref="A60:B60"/>
    <mergeCell ref="G60:J60"/>
    <mergeCell ref="A61:B61"/>
    <mergeCell ref="G61:J61"/>
    <mergeCell ref="A62:B62"/>
    <mergeCell ref="A63:B63"/>
    <mergeCell ref="A57:B57"/>
    <mergeCell ref="G57:J57"/>
    <mergeCell ref="A58:B58"/>
    <mergeCell ref="G58:J58"/>
    <mergeCell ref="A59:B59"/>
    <mergeCell ref="G59:J59"/>
    <mergeCell ref="A56:B56"/>
    <mergeCell ref="G56:J56"/>
    <mergeCell ref="P9:T9"/>
    <mergeCell ref="U9:W9"/>
    <mergeCell ref="X9:Z9"/>
    <mergeCell ref="B47:B48"/>
    <mergeCell ref="C47:C48"/>
    <mergeCell ref="B50:F50"/>
    <mergeCell ref="B53:F53"/>
    <mergeCell ref="O47:O48"/>
    <mergeCell ref="AA9:AC9"/>
    <mergeCell ref="B11:K11"/>
    <mergeCell ref="B22:K22"/>
    <mergeCell ref="B35:K35"/>
    <mergeCell ref="B44:F44"/>
    <mergeCell ref="B9:B10"/>
    <mergeCell ref="C9:C10"/>
    <mergeCell ref="D9:F9"/>
    <mergeCell ref="G9:J9"/>
    <mergeCell ref="N9:N10"/>
    <mergeCell ref="O9:O10"/>
    <mergeCell ref="L12:L43"/>
    <mergeCell ref="L44:L53"/>
    <mergeCell ref="B1:C3"/>
    <mergeCell ref="D1:J3"/>
    <mergeCell ref="L1:L3"/>
    <mergeCell ref="B4:C4"/>
    <mergeCell ref="D4:J4"/>
    <mergeCell ref="B5:C5"/>
    <mergeCell ref="D5:J5"/>
    <mergeCell ref="L5:L11"/>
    <mergeCell ref="B6:C6"/>
    <mergeCell ref="D6:J6"/>
  </mergeCells>
  <dataValidations count="26">
    <dataValidation type="list" allowBlank="1" showInputMessage="1" showErrorMessage="1" promptTitle="Estimated Complexity" prompt="What is the complexity of the Legal Descriptions?_x000a_Standard (simple take configurations)_x000a_Complex (complex take configurations or multiple takes)" sqref="F43" xr:uid="{B3441DEE-1CA3-44D6-B260-2E317568A0B2}">
      <formula1>$V$10:$W$10</formula1>
    </dataValidation>
    <dataValidation type="list" allowBlank="1" showInputMessage="1" showErrorMessage="1" promptTitle="Estimated Complexity" prompt="What is the complexity of the Title Search Map?" sqref="F41" xr:uid="{6F1B6B56-2959-4E44-B674-961DFE5A17AA}">
      <formula1>$V$10:$W$10</formula1>
    </dataValidation>
    <dataValidation type="list" allowBlank="1" showInputMessage="1" showErrorMessage="1" promptTitle="Estimated Complexity" prompt="What is the complexity of the R/W Monumentation Map?_x000a_Simple (rural, few individual points, few parcels, linear)_x000a_Standard_x000a_Complex (urban, many individual points, many parcels, curvilinear)" sqref="F40" xr:uid="{66E39E80-CE1F-4855-A14E-BBAA20A0F33D}">
      <formula1>$U$10:$W$10</formula1>
    </dataValidation>
    <dataValidation type="list" allowBlank="1" showInputMessage="1" showErrorMessage="1" promptTitle="Estimated Complexity" prompt="What is the complexity of the Survey(s)?" sqref="F38:F39" xr:uid="{FEDD244E-7DA3-4F2D-AE05-875DDF17FD69}">
      <formula1>$U$10:$W$10</formula1>
    </dataValidation>
    <dataValidation type="list" allowBlank="1" showInputMessage="1" showErrorMessage="1" promptTitle="Estimated Complexity" prompt="What is the complexity of the TIITF Sketches?" sqref="F37" xr:uid="{E2F44EE0-21FC-47AC-A297-7167B5493F10}">
      <formula1>$U$10:$W$10</formula1>
    </dataValidation>
    <dataValidation type="list" allowBlank="1" showInputMessage="1" showErrorMessage="1" promptTitle="Estimated Complexity" prompt="What is the complexity of the Parcel Sketches?" sqref="F36" xr:uid="{8CB26B94-1807-4CD5-ACDD-9DC024608326}">
      <formula1>$U$10:$W$10</formula1>
    </dataValidation>
    <dataValidation type="list" allowBlank="1" showInputMessage="1" showErrorMessage="1" promptTitle="Estimated Complexity" prompt="What is the complexity of the Project Control Sheets?" sqref="F33" xr:uid="{4E828B9A-48FD-4BBB-AFD8-D03A3A48CE04}">
      <formula1>$U$10:$W$10</formula1>
    </dataValidation>
    <dataValidation type="list" allowBlank="1" showInputMessage="1" showErrorMessage="1" promptTitle="Estimated Complexity" prompt="What is the complexity of the Maintenance Map Detail Sheet?_x000a_Simple (copying from existing detail sheet with minimal adjustments to details)_x000a_Standard_x000a_Complex (conforming to local governmental agency requirements)" sqref="F31" xr:uid="{DA8D3B41-CD16-48AB-83CA-9FA3DCE284B0}">
      <formula1>$U$10:$W$10</formula1>
    </dataValidation>
    <dataValidation type="list" allowBlank="1" showInputMessage="1" showErrorMessage="1" promptTitle="Estimated Complexity" prompt="What is the complexity of the Maintenance Map Key Sheet?_x000a_Simple (copying from existing key sheet with minimal adjustments to details)_x000a_Standard_x000a_Complex (extensive CADD work to creat the sheet(s))" sqref="F30" xr:uid="{A9940109-185D-46EF-A2B0-53599F41E09F}">
      <formula1>$U$10:$W$10</formula1>
    </dataValidation>
    <dataValidation type="list" allowBlank="1" showInputMessage="1" showErrorMessage="1" promptTitle="Estimated Complexity" prompt="What is the complexity of the R/W Map Detail Sheet?_x000a_Simple (copying from existing detail sheet with minimal adjustments to details/minimal or no parcels)_x000a_Standard_x000a_Complex (extensive number of parcels)" sqref="F28" xr:uid="{AB47D53C-DEE4-4E16-ACA9-9DC8AE400856}">
      <formula1>$U$10:$W$10</formula1>
    </dataValidation>
    <dataValidation type="list" allowBlank="1" showInputMessage="1" showErrorMessage="1" promptTitle="Estimated Complexity" prompt="What is the complexity of the R/W Map Key Sheet?_x000a_Simple (copying from existing key sheet with minimal adjustments to details)_x000a_Standard_x000a_Complex (depiction of large parent tracts)" sqref="F27" xr:uid="{A7E5A1E2-F2EF-4466-8E8A-722A60FFAA8D}">
      <formula1>$U$10:$W$10</formula1>
    </dataValidation>
    <dataValidation type="list" allowBlank="1" showInputMessage="1" showErrorMessage="1" promptTitle="Estimated Complexity" prompt="What is the complexity of the Control Survey Detail Sheet?_x000a_Simple (rural/low density)_x000a_Standard_x000a_Complex (urban/high density)" sqref="F25" xr:uid="{0FCB436F-4CAB-4439-896E-AD8A28332B35}">
      <formula1>$U$10:$W$10</formula1>
    </dataValidation>
    <dataValidation type="list" allowBlank="1" showInputMessage="1" showErrorMessage="1" promptTitle="Estimated Complexity" prompt="What is the complexity of the Control Survey Key Sheet?_x000a_Simple (rural/low density)_x000a_Standard_x000a_Complex (urban/high density)" sqref="F24" xr:uid="{468D5427-73E2-4C1A-B21B-D7E7D96D85AD}">
      <formula1>$U$10:$W$10</formula1>
    </dataValidation>
    <dataValidation type="list" allowBlank="1" showInputMessage="1" showErrorMessage="1" promptTitle="Estimated Complexity" prompt="What is the complexity of the task?_x000a_Simple Configurations (minimal labeling)_x000a_Standard Configurations _x000a_Complex Configurations (extensive labeling and research)" sqref="F21" xr:uid="{FC762EDB-A033-413E-8AD7-68D69E65DC7A}">
      <formula1>$U$10:$W$10</formula1>
    </dataValidation>
    <dataValidation type="list" allowBlank="1" showInputMessage="1" showErrorMessage="1" promptTitle="Estimated Complexity" prompt="What is the complexity of the task?_x000a_Standard Configurations (rural projects)_x000a_Complex Configurations (urban and/or multiple takes)" sqref="F19" xr:uid="{235F6128-709C-42B7-815C-EDE90FCA6A58}">
      <formula1>$V$10:$W$10</formula1>
    </dataValidation>
    <dataValidation type="list" allowBlank="1" showInputMessage="1" showErrorMessage="1" promptTitle="Estimated Complexity" prompt="What is the complexity of the task?_x000a_Simple Boundry Configurations (minimal title search analysis)_x000a_Standard Boundry Configurations_x000a_Complex Boundry Configurations (extensive title search analysis)" sqref="F18" xr:uid="{430099FD-FCCD-4037-8393-CA3BF6DCBCD4}">
      <formula1>$U$10:$W$10</formula1>
    </dataValidation>
    <dataValidation type="list" allowBlank="1" showInputMessage="1" showErrorMessage="1" promptTitle="Estimated Complexity" prompt="What is the complexity of the Topography?_x000a_Standard Configurations (rural/minimal configurations)_x000a_Complex Configurations (urban/extensive configurations)" sqref="F17" xr:uid="{C6FF53F4-8A3B-499B-B422-9B4BB6A03D83}">
      <formula1>$V$10:$W$10</formula1>
    </dataValidation>
    <dataValidation type="list" allowBlank="1" showInputMessage="1" showErrorMessage="1" promptTitle="Estimated Complexity" prompt="What is the complexity of the Existing R/W?_x000a_Simple Configuration (minimal research/verification and extensive R/W information available)_x000a_Standard Configuration_x000a_Complex Configuration (extensive research/verification and minimal R/W information available)" sqref="F16" xr:uid="{3F340900-CF6E-4331-98F4-DC19A8F9A1A5}">
      <formula1>$U$10:$W$10</formula1>
    </dataValidation>
    <dataValidation type="list" allowBlank="1" showInputMessage="1" showErrorMessage="1" promptTitle="Estimated Complexity" prompt="What is the complexity of the task?_x000a_Standard Tracts (simple rectangular configurations)_x000a_Complex Tracts (multiple segments, less outs, parts/encumbrances, tracts with curvilinear configurations)" sqref="F15" xr:uid="{6F08A8B0-3F6D-47F2-BDCF-54BAAE60E815}">
      <formula1>$V$10:$W$10</formula1>
    </dataValidation>
    <dataValidation type="list" allowBlank="1" showInputMessage="1" showErrorMessage="1" promptTitle="Estimated Complexity" prompt="What is the complexity of the task?_x000a_Standard Blocks (simple rectangular configurations)_x000a_Complex Blocks (curvilinear configurations)" sqref="F14" xr:uid="{73D3A754-68F4-4CFC-AA84-BEBE5E985BE9}">
      <formula1>$V$10:$W$10</formula1>
    </dataValidation>
    <dataValidation type="list" allowBlank="1" showInputMessage="1" showErrorMessage="1" promptTitle="Estimated Complexity" prompt="What is the complexity of the task?_x000a_Standard Sections (sections that are not defined as complex)_x000a_Complex Sections (containing govenment lots, meander lines, grants, section on closing line, water boundries)" sqref="F13" xr:uid="{034A3822-E348-4DFC-963C-5C0A8BCCEA36}">
      <formula1>$V$10:$W$10</formula1>
    </dataValidation>
    <dataValidation type="decimal" operator="greaterThanOrEqual" allowBlank="1" showInputMessage="1" showErrorMessage="1" error="Enter a positive number with an accuravy of 2 decimal places." sqref="E12 E16:E17 E20:E21" xr:uid="{86342497-C7B7-4C68-B537-0F06658592AD}">
      <formula1>0</formula1>
    </dataValidation>
    <dataValidation type="whole" operator="greaterThanOrEqual" allowBlank="1" showInputMessage="1" showErrorMessage="1" error="Input a whole number greater than or equal to zero." sqref="E43 E13:E15 E18:E19 E24:E25 E27:E28 E30:E34 E36:E40 E47" xr:uid="{03AF1905-DDB1-4333-87C3-7DACE8A64072}">
      <formula1>0</formula1>
    </dataValidation>
    <dataValidation type="whole" allowBlank="1" showInputMessage="1" showErrorMessage="1" error="Enter 1 or 0._x000a_Yes=1_x000a_No=0" sqref="E51 E45:E46 E29 E23 E26 E41:E42" xr:uid="{4848FCD4-9C80-4A91-A73B-0A35E50108AA}">
      <formula1>0</formula1>
      <formula2>1</formula2>
    </dataValidation>
    <dataValidation type="list" allowBlank="1" showInputMessage="1" showErrorMessage="1" promptTitle="Estimated Complexity" prompt="What is the complexity of the Alignment?_x000a_Simple Configurations (tangents)_x000a_Standard Configurations (mix of tangents and curves)_x000a_Complex Configurations (multiple curves, ramps, spirals)" sqref="F12" xr:uid="{FF83A939-69FF-4850-8216-2040CD2F75D6}">
      <formula1>$U$10:$W$10</formula1>
    </dataValidation>
    <dataValidation type="whole" operator="greaterThanOrEqual" allowBlank="1" showInputMessage="1" showErrorMessage="1" sqref="D62:E63 D67:G71 D57:F60 G61" xr:uid="{47E6290C-A4DE-4A87-903B-5681BFAE1472}">
      <formula1>0</formula1>
    </dataValidation>
  </dataValidations>
  <hyperlinks>
    <hyperlink ref="L4" r:id="rId1" display="Video Tutorial - A short webinar for the Drainage Plans tab" xr:uid="{4417CF10-37F2-4058-BA36-8C25C0681731}"/>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R45"/>
  <sheetViews>
    <sheetView showGridLines="0" showRuler="0" zoomScale="85" zoomScaleNormal="85" zoomScaleSheetLayoutView="85" workbookViewId="0"/>
  </sheetViews>
  <sheetFormatPr defaultRowHeight="13.2"/>
  <cols>
    <col min="1" max="1" width="9.44140625" customWidth="1"/>
    <col min="2" max="2" width="35.88671875" customWidth="1"/>
    <col min="3" max="3" width="11.6640625" style="8" customWidth="1"/>
    <col min="4" max="16" width="11.6640625" customWidth="1"/>
    <col min="18" max="18" width="16.33203125" bestFit="1" customWidth="1"/>
  </cols>
  <sheetData>
    <row r="1" spans="1:16">
      <c r="A1" s="3" t="s">
        <v>521</v>
      </c>
      <c r="B1" s="3"/>
      <c r="C1" s="977" t="str">
        <f>'Project Information'!B2</f>
        <v>Enter name of prime or subconsultant</v>
      </c>
      <c r="L1" s="2040" t="str">
        <f>'Project Information'!B3</f>
        <v>Enter project name &amp; description</v>
      </c>
      <c r="M1" s="2040"/>
      <c r="N1" s="2040"/>
      <c r="O1" s="2040"/>
      <c r="P1" s="2040"/>
    </row>
    <row r="2" spans="1:16" ht="13.8" thickBot="1">
      <c r="A2" s="3"/>
      <c r="B2" s="3"/>
      <c r="C2" s="16"/>
      <c r="N2" s="2043" t="str">
        <f>'Project Information'!B1</f>
        <v>999999-1-32-01</v>
      </c>
      <c r="O2" s="2043"/>
      <c r="P2" s="2043"/>
    </row>
    <row r="3" spans="1:16" ht="21" customHeight="1" thickBot="1">
      <c r="A3" s="3"/>
      <c r="B3" s="137"/>
      <c r="C3" s="2044" t="s">
        <v>459</v>
      </c>
      <c r="D3" s="2045"/>
      <c r="E3" s="2045"/>
      <c r="F3" s="2045"/>
      <c r="G3" s="2045"/>
      <c r="H3" s="2045"/>
      <c r="I3" s="2045"/>
      <c r="J3" s="2045"/>
      <c r="K3" s="2045"/>
      <c r="L3" s="2045"/>
      <c r="M3" s="2045"/>
      <c r="N3" s="2045"/>
      <c r="O3" s="2045"/>
      <c r="P3" s="2046"/>
    </row>
    <row r="4" spans="1:16" s="3" customFormat="1" ht="26.4">
      <c r="A4" s="268" t="s">
        <v>695</v>
      </c>
      <c r="B4" s="269" t="s">
        <v>694</v>
      </c>
      <c r="C4" s="987" t="s">
        <v>475</v>
      </c>
      <c r="D4" s="987" t="s">
        <v>434</v>
      </c>
      <c r="E4" s="987" t="s">
        <v>448</v>
      </c>
      <c r="F4" s="987" t="s">
        <v>449</v>
      </c>
      <c r="G4" s="987" t="s">
        <v>450</v>
      </c>
      <c r="H4" s="987" t="s">
        <v>451</v>
      </c>
      <c r="I4" s="987" t="s">
        <v>452</v>
      </c>
      <c r="J4" s="987" t="s">
        <v>453</v>
      </c>
      <c r="K4" s="987" t="s">
        <v>454</v>
      </c>
      <c r="L4" s="987" t="s">
        <v>455</v>
      </c>
      <c r="M4" s="987" t="s">
        <v>456</v>
      </c>
      <c r="N4" s="987" t="s">
        <v>457</v>
      </c>
      <c r="O4" s="987" t="s">
        <v>458</v>
      </c>
      <c r="P4" s="270" t="s">
        <v>102</v>
      </c>
    </row>
    <row r="5" spans="1:16" ht="20.100000000000001" customHeight="1">
      <c r="A5" s="11">
        <v>3</v>
      </c>
      <c r="B5" s="21" t="s">
        <v>967</v>
      </c>
      <c r="C5" s="17">
        <f>'3. Project General Tasks'!F40</f>
        <v>0</v>
      </c>
      <c r="D5" s="7"/>
      <c r="E5" s="7"/>
      <c r="F5" s="7"/>
      <c r="G5" s="7"/>
      <c r="H5" s="7"/>
      <c r="I5" s="7"/>
      <c r="J5" s="7"/>
      <c r="K5" s="7"/>
      <c r="L5" s="7"/>
      <c r="M5" s="7"/>
      <c r="N5" s="7"/>
      <c r="O5" s="7"/>
      <c r="P5" s="13">
        <f>SUM(C5:O5)</f>
        <v>0</v>
      </c>
    </row>
    <row r="6" spans="1:16" ht="20.100000000000001" customHeight="1">
      <c r="A6" s="11">
        <v>4</v>
      </c>
      <c r="B6" s="21" t="s">
        <v>696</v>
      </c>
      <c r="C6" s="17">
        <f>IF('4. Roadway Analysis'!J64&gt;0,'4. Roadway Analysis'!J64,IF('4. Roadway Analysis'!I64&gt;0,'4. Roadway Analysis'!I64,'4. Roadway Analysis'!H64))</f>
        <v>0</v>
      </c>
      <c r="D6" s="7"/>
      <c r="E6" s="7"/>
      <c r="F6" s="7"/>
      <c r="G6" s="7"/>
      <c r="H6" s="7"/>
      <c r="I6" s="7"/>
      <c r="J6" s="7"/>
      <c r="K6" s="7"/>
      <c r="L6" s="7"/>
      <c r="M6" s="7"/>
      <c r="N6" s="7"/>
      <c r="O6" s="7"/>
      <c r="P6" s="13">
        <f t="shared" ref="P6:P35" si="0">SUM(C6:O6)</f>
        <v>0</v>
      </c>
    </row>
    <row r="7" spans="1:16" ht="20.100000000000001" customHeight="1">
      <c r="A7" s="11">
        <v>5</v>
      </c>
      <c r="B7" s="21" t="s">
        <v>698</v>
      </c>
      <c r="C7" s="17">
        <f>IF('5. Roadway Plans'!J45&gt;0,'5. Roadway Plans'!J45,IF('5. Roadway Plans'!I45&gt;0,'5. Roadway Plans'!I45,'5. Roadway Plans'!H45))</f>
        <v>0</v>
      </c>
      <c r="D7" s="7"/>
      <c r="E7" s="7"/>
      <c r="F7" s="7"/>
      <c r="G7" s="7"/>
      <c r="H7" s="7"/>
      <c r="I7" s="7"/>
      <c r="J7" s="7"/>
      <c r="K7" s="7"/>
      <c r="L7" s="7"/>
      <c r="M7" s="7"/>
      <c r="N7" s="7"/>
      <c r="O7" s="7"/>
      <c r="P7" s="13">
        <f t="shared" si="0"/>
        <v>0</v>
      </c>
    </row>
    <row r="8" spans="1:16" ht="20.100000000000001" customHeight="1">
      <c r="A8" s="192" t="s">
        <v>1457</v>
      </c>
      <c r="B8" s="152" t="s">
        <v>697</v>
      </c>
      <c r="C8" s="148">
        <f>IF('6a. Drainage Analysis'!J67&gt;0,'6a. Drainage Analysis'!J67,IF('6a. Drainage Analysis'!I67&gt;0,'6a. Drainage Analysis'!I67,'6a. Drainage Analysis'!H67))</f>
        <v>0</v>
      </c>
      <c r="D8" s="148"/>
      <c r="E8" s="148"/>
      <c r="F8" s="148"/>
      <c r="G8" s="148"/>
      <c r="H8" s="148"/>
      <c r="I8" s="148"/>
      <c r="J8" s="148"/>
      <c r="K8" s="148"/>
      <c r="L8" s="148"/>
      <c r="M8" s="148"/>
      <c r="N8" s="148"/>
      <c r="O8" s="148"/>
      <c r="P8" s="195">
        <f t="shared" si="0"/>
        <v>0</v>
      </c>
    </row>
    <row r="9" spans="1:16" ht="20.100000000000001" customHeight="1">
      <c r="A9" s="192" t="s">
        <v>1394</v>
      </c>
      <c r="B9" s="152" t="s">
        <v>1395</v>
      </c>
      <c r="C9" s="148">
        <f>IF('6b. Drainage Plans'!J24&gt;0,'6b. Drainage Plans'!J24,IF('6b. Drainage Plans'!I24&gt;0,'6b. Drainage Plans'!I24,'6b. Drainage Plans'!H24))</f>
        <v>0</v>
      </c>
      <c r="D9" s="148"/>
      <c r="E9" s="148"/>
      <c r="F9" s="148"/>
      <c r="G9" s="148"/>
      <c r="H9" s="148"/>
      <c r="I9" s="148"/>
      <c r="J9" s="148"/>
      <c r="K9" s="148"/>
      <c r="L9" s="148"/>
      <c r="M9" s="148"/>
      <c r="N9" s="148"/>
      <c r="O9" s="148"/>
      <c r="P9" s="195">
        <f t="shared" si="0"/>
        <v>0</v>
      </c>
    </row>
    <row r="10" spans="1:16" ht="20.100000000000001" customHeight="1">
      <c r="A10" s="192" t="s">
        <v>2591</v>
      </c>
      <c r="B10" s="152" t="s">
        <v>2570</v>
      </c>
      <c r="C10" s="148">
        <f>IF('6c. Selective C&amp;G'!J29&gt;0,'6c. Selective C&amp;G'!J29,IF('6c. Selective C&amp;G'!I29&gt;0,'6c. Selective C&amp;G'!I29,'6c. Selective C&amp;G'!H29))</f>
        <v>0</v>
      </c>
      <c r="D10" s="148"/>
      <c r="E10" s="148"/>
      <c r="F10" s="148"/>
      <c r="G10" s="148"/>
      <c r="H10" s="148"/>
      <c r="I10" s="148"/>
      <c r="J10" s="148"/>
      <c r="K10" s="148"/>
      <c r="L10" s="148"/>
      <c r="M10" s="148"/>
      <c r="N10" s="148"/>
      <c r="O10" s="148"/>
      <c r="P10" s="195">
        <f t="shared" si="0"/>
        <v>0</v>
      </c>
    </row>
    <row r="11" spans="1:16" ht="20.100000000000001" customHeight="1">
      <c r="A11" s="11">
        <v>7</v>
      </c>
      <c r="B11" s="21" t="s">
        <v>955</v>
      </c>
      <c r="C11" s="17">
        <f>'7. Utilities'!F27</f>
        <v>0</v>
      </c>
      <c r="D11" s="7"/>
      <c r="E11" s="7"/>
      <c r="F11" s="7"/>
      <c r="G11" s="7"/>
      <c r="H11" s="7"/>
      <c r="I11" s="7"/>
      <c r="J11" s="7"/>
      <c r="K11" s="7"/>
      <c r="L11" s="7"/>
      <c r="M11" s="7"/>
      <c r="N11" s="7"/>
      <c r="O11" s="7"/>
      <c r="P11" s="13">
        <f t="shared" si="0"/>
        <v>0</v>
      </c>
    </row>
    <row r="12" spans="1:16" ht="20.100000000000001" customHeight="1">
      <c r="A12" s="11">
        <v>8</v>
      </c>
      <c r="B12" s="152" t="s">
        <v>1689</v>
      </c>
      <c r="C12" s="17">
        <f>'8. Env. Permits and Clearances'!F56</f>
        <v>0</v>
      </c>
      <c r="D12" s="7"/>
      <c r="E12" s="7"/>
      <c r="F12" s="7"/>
      <c r="G12" s="7"/>
      <c r="H12" s="7"/>
      <c r="I12" s="7"/>
      <c r="J12" s="7"/>
      <c r="K12" s="7"/>
      <c r="L12" s="7"/>
      <c r="M12" s="7"/>
      <c r="N12" s="7"/>
      <c r="O12" s="7"/>
      <c r="P12" s="13">
        <f t="shared" si="0"/>
        <v>0</v>
      </c>
    </row>
    <row r="13" spans="1:16" ht="20.100000000000001" customHeight="1">
      <c r="A13" s="11">
        <v>9</v>
      </c>
      <c r="B13" s="21" t="s">
        <v>966</v>
      </c>
      <c r="C13" s="17">
        <f>'9. Structures Summary'!F47</f>
        <v>0</v>
      </c>
      <c r="D13" s="7"/>
      <c r="E13" s="7"/>
      <c r="F13" s="7"/>
      <c r="G13" s="7"/>
      <c r="H13" s="7"/>
      <c r="I13" s="7"/>
      <c r="J13" s="7"/>
      <c r="K13" s="7"/>
      <c r="L13" s="7"/>
      <c r="M13" s="7"/>
      <c r="N13" s="7"/>
      <c r="O13" s="7"/>
      <c r="P13" s="13">
        <f t="shared" si="0"/>
        <v>0</v>
      </c>
    </row>
    <row r="14" spans="1:16" ht="20.100000000000001" customHeight="1">
      <c r="A14" s="11">
        <v>10</v>
      </c>
      <c r="B14" s="21" t="s">
        <v>699</v>
      </c>
      <c r="C14" s="17">
        <f>'9. Structures Summary'!D38</f>
        <v>0</v>
      </c>
      <c r="D14" s="7"/>
      <c r="E14" s="7"/>
      <c r="F14" s="7"/>
      <c r="G14" s="7"/>
      <c r="H14" s="7"/>
      <c r="I14" s="7"/>
      <c r="J14" s="7"/>
      <c r="K14" s="7"/>
      <c r="L14" s="7"/>
      <c r="M14" s="7"/>
      <c r="N14" s="7"/>
      <c r="O14" s="7"/>
      <c r="P14" s="13">
        <f t="shared" si="0"/>
        <v>0</v>
      </c>
    </row>
    <row r="15" spans="1:16" ht="20.100000000000001" customHeight="1">
      <c r="A15" s="11">
        <v>11</v>
      </c>
      <c r="B15" s="21" t="s">
        <v>874</v>
      </c>
      <c r="C15" s="17">
        <f>'9. Structures Summary'!E38</f>
        <v>0</v>
      </c>
      <c r="D15" s="7"/>
      <c r="E15" s="7"/>
      <c r="F15" s="7"/>
      <c r="G15" s="7"/>
      <c r="H15" s="7"/>
      <c r="I15" s="7"/>
      <c r="J15" s="7"/>
      <c r="K15" s="7"/>
      <c r="L15" s="7"/>
      <c r="M15" s="7"/>
      <c r="N15" s="7"/>
      <c r="O15" s="7"/>
      <c r="P15" s="13">
        <f t="shared" si="0"/>
        <v>0</v>
      </c>
    </row>
    <row r="16" spans="1:16" ht="20.100000000000001" customHeight="1">
      <c r="A16" s="11">
        <v>12</v>
      </c>
      <c r="B16" s="21" t="s">
        <v>956</v>
      </c>
      <c r="C16" s="17">
        <f>'9. Structures Summary'!F38</f>
        <v>0</v>
      </c>
      <c r="D16" s="7"/>
      <c r="E16" s="7"/>
      <c r="F16" s="7"/>
      <c r="G16" s="7"/>
      <c r="H16" s="7"/>
      <c r="I16" s="7"/>
      <c r="J16" s="7"/>
      <c r="K16" s="7"/>
      <c r="L16" s="7"/>
      <c r="M16" s="7"/>
      <c r="N16" s="7"/>
      <c r="O16" s="7"/>
      <c r="P16" s="13">
        <f t="shared" si="0"/>
        <v>0</v>
      </c>
    </row>
    <row r="17" spans="1:18" ht="20.100000000000001" customHeight="1">
      <c r="A17" s="11">
        <v>13</v>
      </c>
      <c r="B17" s="21" t="s">
        <v>957</v>
      </c>
      <c r="C17" s="17">
        <f>'9. Structures Summary'!G38</f>
        <v>0</v>
      </c>
      <c r="D17" s="7"/>
      <c r="E17" s="7"/>
      <c r="F17" s="7"/>
      <c r="G17" s="7"/>
      <c r="H17" s="7"/>
      <c r="I17" s="7"/>
      <c r="J17" s="7"/>
      <c r="K17" s="7"/>
      <c r="L17" s="7"/>
      <c r="M17" s="7"/>
      <c r="N17" s="7"/>
      <c r="O17" s="7"/>
      <c r="P17" s="13">
        <f t="shared" si="0"/>
        <v>0</v>
      </c>
    </row>
    <row r="18" spans="1:18" ht="20.100000000000001" customHeight="1">
      <c r="A18" s="11">
        <v>14</v>
      </c>
      <c r="B18" s="21" t="s">
        <v>958</v>
      </c>
      <c r="C18" s="17">
        <f>'9. Structures Summary'!H38</f>
        <v>0</v>
      </c>
      <c r="D18" s="7"/>
      <c r="E18" s="7"/>
      <c r="F18" s="7"/>
      <c r="G18" s="7"/>
      <c r="H18" s="7"/>
      <c r="I18" s="7"/>
      <c r="J18" s="7"/>
      <c r="K18" s="7"/>
      <c r="L18" s="7"/>
      <c r="M18" s="7"/>
      <c r="N18" s="7"/>
      <c r="O18" s="7"/>
      <c r="P18" s="13">
        <f t="shared" si="0"/>
        <v>0</v>
      </c>
    </row>
    <row r="19" spans="1:18" ht="20.100000000000001" customHeight="1">
      <c r="A19" s="11">
        <v>15</v>
      </c>
      <c r="B19" s="21" t="s">
        <v>959</v>
      </c>
      <c r="C19" s="17">
        <f>'9. Structures Summary'!I38</f>
        <v>0</v>
      </c>
      <c r="D19" s="7"/>
      <c r="E19" s="7"/>
      <c r="F19" s="7"/>
      <c r="G19" s="7"/>
      <c r="H19" s="7"/>
      <c r="I19" s="7"/>
      <c r="J19" s="7"/>
      <c r="K19" s="7"/>
      <c r="L19" s="7"/>
      <c r="M19" s="7"/>
      <c r="N19" s="7"/>
      <c r="O19" s="7"/>
      <c r="P19" s="13">
        <f t="shared" si="0"/>
        <v>0</v>
      </c>
    </row>
    <row r="20" spans="1:18" ht="20.100000000000001" customHeight="1">
      <c r="A20" s="11">
        <v>16</v>
      </c>
      <c r="B20" s="21" t="s">
        <v>875</v>
      </c>
      <c r="C20" s="17">
        <f>'9. Structures Summary'!J38</f>
        <v>0</v>
      </c>
      <c r="D20" s="7"/>
      <c r="E20" s="7"/>
      <c r="F20" s="7"/>
      <c r="G20" s="7"/>
      <c r="H20" s="7"/>
      <c r="I20" s="7"/>
      <c r="J20" s="7"/>
      <c r="K20" s="7"/>
      <c r="L20" s="7"/>
      <c r="M20" s="7"/>
      <c r="N20" s="7"/>
      <c r="O20" s="7"/>
      <c r="P20" s="13">
        <f t="shared" si="0"/>
        <v>0</v>
      </c>
    </row>
    <row r="21" spans="1:18" ht="20.100000000000001" customHeight="1">
      <c r="A21" s="11">
        <v>17</v>
      </c>
      <c r="B21" s="21" t="s">
        <v>876</v>
      </c>
      <c r="C21" s="17">
        <f>'9. Structures Summary'!K38</f>
        <v>0</v>
      </c>
      <c r="D21" s="7"/>
      <c r="E21" s="7"/>
      <c r="F21" s="7"/>
      <c r="G21" s="7"/>
      <c r="H21" s="7"/>
      <c r="I21" s="7"/>
      <c r="J21" s="7"/>
      <c r="K21" s="7"/>
      <c r="L21" s="7"/>
      <c r="M21" s="7"/>
      <c r="N21" s="7"/>
      <c r="O21" s="7"/>
      <c r="P21" s="13">
        <f t="shared" si="0"/>
        <v>0</v>
      </c>
    </row>
    <row r="22" spans="1:18" ht="20.100000000000001" customHeight="1">
      <c r="A22" s="11">
        <v>18</v>
      </c>
      <c r="B22" s="21" t="s">
        <v>877</v>
      </c>
      <c r="C22" s="17">
        <f>'9. Structures Summary'!L38</f>
        <v>0</v>
      </c>
      <c r="D22" s="7"/>
      <c r="E22" s="7"/>
      <c r="F22" s="7"/>
      <c r="G22" s="7"/>
      <c r="H22" s="7"/>
      <c r="I22" s="7"/>
      <c r="J22" s="7"/>
      <c r="K22" s="7"/>
      <c r="L22" s="7"/>
      <c r="M22" s="7"/>
      <c r="N22" s="7"/>
      <c r="O22" s="7"/>
      <c r="P22" s="13">
        <f t="shared" si="0"/>
        <v>0</v>
      </c>
    </row>
    <row r="23" spans="1:18" ht="20.100000000000001" customHeight="1">
      <c r="A23" s="11">
        <v>19</v>
      </c>
      <c r="B23" s="21" t="s">
        <v>960</v>
      </c>
      <c r="C23" s="17">
        <f>'19. Signing &amp; Marking Analysis '!F30</f>
        <v>0</v>
      </c>
      <c r="D23" s="7"/>
      <c r="E23" s="7"/>
      <c r="F23" s="7"/>
      <c r="G23" s="7"/>
      <c r="H23" s="7"/>
      <c r="I23" s="7"/>
      <c r="J23" s="7"/>
      <c r="K23" s="7"/>
      <c r="L23" s="7"/>
      <c r="M23" s="7"/>
      <c r="N23" s="7"/>
      <c r="O23" s="7"/>
      <c r="P23" s="13">
        <f t="shared" si="0"/>
        <v>0</v>
      </c>
    </row>
    <row r="24" spans="1:18" ht="20.100000000000001" customHeight="1">
      <c r="A24" s="11">
        <v>20</v>
      </c>
      <c r="B24" s="21" t="s">
        <v>961</v>
      </c>
      <c r="C24" s="17">
        <f>IF('20. Signing &amp; Marking Plans'!J31&gt;0,'20. Signing &amp; Marking Plans'!J31,IF('20. Signing &amp; Marking Plans'!I31&gt;0,'20. Signing &amp; Marking Plans'!I31,'20. Signing &amp; Marking Plans'!H31))</f>
        <v>0</v>
      </c>
      <c r="D24" s="7"/>
      <c r="E24" s="7"/>
      <c r="F24" s="7"/>
      <c r="G24" s="7"/>
      <c r="H24" s="7"/>
      <c r="I24" s="7"/>
      <c r="J24" s="7"/>
      <c r="K24" s="7"/>
      <c r="L24" s="7"/>
      <c r="M24" s="7"/>
      <c r="N24" s="7"/>
      <c r="O24" s="7"/>
      <c r="P24" s="13">
        <f t="shared" si="0"/>
        <v>0</v>
      </c>
    </row>
    <row r="25" spans="1:18" ht="20.100000000000001" customHeight="1">
      <c r="A25" s="11">
        <v>21</v>
      </c>
      <c r="B25" s="21" t="s">
        <v>700</v>
      </c>
      <c r="C25" s="17">
        <f>'21. Signalization Analysis'!F32</f>
        <v>0</v>
      </c>
      <c r="D25" s="7"/>
      <c r="E25" s="7"/>
      <c r="F25" s="7"/>
      <c r="G25" s="7"/>
      <c r="H25" s="7"/>
      <c r="I25" s="7"/>
      <c r="J25" s="7"/>
      <c r="K25" s="7"/>
      <c r="L25" s="7"/>
      <c r="M25" s="7"/>
      <c r="N25" s="7"/>
      <c r="O25" s="7"/>
      <c r="P25" s="13">
        <f t="shared" si="0"/>
        <v>0</v>
      </c>
    </row>
    <row r="26" spans="1:18" ht="20.100000000000001" customHeight="1">
      <c r="A26" s="11">
        <v>22</v>
      </c>
      <c r="B26" s="21" t="s">
        <v>701</v>
      </c>
      <c r="C26" s="17">
        <f>IF('22. Signalization Plans'!J34&gt;0,'22. Signalization Plans'!J34,IF('22. Signalization Plans'!I34&gt;0,'22. Signalization Plans'!I34,'22. Signalization Plans'!H34))</f>
        <v>0</v>
      </c>
      <c r="D26" s="7"/>
      <c r="E26" s="7"/>
      <c r="F26" s="7"/>
      <c r="G26" s="7"/>
      <c r="H26" s="7"/>
      <c r="I26" s="7"/>
      <c r="J26" s="7"/>
      <c r="K26" s="7"/>
      <c r="L26" s="7"/>
      <c r="M26" s="7"/>
      <c r="N26" s="7"/>
      <c r="O26" s="7"/>
      <c r="P26" s="13">
        <f t="shared" si="0"/>
        <v>0</v>
      </c>
    </row>
    <row r="27" spans="1:18" ht="20.100000000000001" customHeight="1">
      <c r="A27" s="11">
        <v>23</v>
      </c>
      <c r="B27" s="21" t="s">
        <v>702</v>
      </c>
      <c r="C27" s="17">
        <f>'23. Lighting Analysis'!F30</f>
        <v>0</v>
      </c>
      <c r="D27" s="7"/>
      <c r="E27" s="7"/>
      <c r="F27" s="7"/>
      <c r="G27" s="7"/>
      <c r="H27" s="7"/>
      <c r="I27" s="7"/>
      <c r="J27" s="7"/>
      <c r="K27" s="7"/>
      <c r="L27" s="7"/>
      <c r="M27" s="7"/>
      <c r="N27" s="7"/>
      <c r="O27" s="7"/>
      <c r="P27" s="13">
        <f t="shared" si="0"/>
        <v>0</v>
      </c>
    </row>
    <row r="28" spans="1:18" ht="20.100000000000001" customHeight="1">
      <c r="A28" s="11">
        <v>24</v>
      </c>
      <c r="B28" s="21" t="s">
        <v>703</v>
      </c>
      <c r="C28" s="17">
        <f>IF('24. Lighting Plans'!J29&gt;0,'24. Lighting Plans'!J29,IF('24. Lighting Plans'!I29&gt;0,'24. Lighting Plans'!I29,'24. Lighting Plans'!H29))</f>
        <v>0</v>
      </c>
      <c r="D28" s="7"/>
      <c r="E28" s="7"/>
      <c r="F28" s="7"/>
      <c r="G28" s="7"/>
      <c r="H28" s="7"/>
      <c r="I28" s="7"/>
      <c r="J28" s="7"/>
      <c r="K28" s="7"/>
      <c r="L28" s="7"/>
      <c r="M28" s="7"/>
      <c r="N28" s="7"/>
      <c r="O28" s="7"/>
      <c r="P28" s="13">
        <f t="shared" si="0"/>
        <v>0</v>
      </c>
    </row>
    <row r="29" spans="1:18" ht="20.100000000000001" customHeight="1">
      <c r="A29" s="11">
        <v>25</v>
      </c>
      <c r="B29" s="152" t="s">
        <v>1690</v>
      </c>
      <c r="C29" s="17">
        <f>IF('25. Landscape Analysis'!J45&gt;0,'25. Landscape Analysis'!J45,IF('25. Landscape Analysis'!I45&gt;0,'25. Landscape Analysis'!I45,'25. Landscape Analysis'!H45))</f>
        <v>0</v>
      </c>
      <c r="D29" s="7"/>
      <c r="E29" s="7"/>
      <c r="F29" s="7"/>
      <c r="G29" s="7"/>
      <c r="H29" s="7"/>
      <c r="I29" s="7"/>
      <c r="J29" s="7"/>
      <c r="K29" s="7"/>
      <c r="L29" s="7"/>
      <c r="M29" s="7"/>
      <c r="N29" s="7"/>
      <c r="O29" s="7"/>
      <c r="P29" s="13">
        <f t="shared" si="0"/>
        <v>0</v>
      </c>
    </row>
    <row r="30" spans="1:18" ht="20.100000000000001" customHeight="1">
      <c r="A30" s="11">
        <v>26</v>
      </c>
      <c r="B30" s="152" t="s">
        <v>1691</v>
      </c>
      <c r="C30" s="17">
        <f>IF('26. Landscape Plans'!J27&gt;0,'26. Landscape Plans'!J27,IF('26. Landscape Plans'!I27&gt;0,'26. Landscape Plans'!I27,'26. Landscape Plans'!H27))</f>
        <v>0</v>
      </c>
      <c r="D30" s="7"/>
      <c r="E30" s="7"/>
      <c r="F30" s="7"/>
      <c r="G30" s="7"/>
      <c r="H30" s="7"/>
      <c r="I30" s="7"/>
      <c r="J30" s="7"/>
      <c r="K30" s="7"/>
      <c r="L30" s="7"/>
      <c r="M30" s="7"/>
      <c r="N30" s="7"/>
      <c r="O30" s="7"/>
      <c r="P30" s="13">
        <f t="shared" si="0"/>
        <v>0</v>
      </c>
    </row>
    <row r="31" spans="1:18" ht="20.100000000000001" customHeight="1">
      <c r="A31" s="11">
        <v>27</v>
      </c>
      <c r="B31" s="18" t="s">
        <v>533</v>
      </c>
      <c r="C31" s="71">
        <f>'27. Survey'!H107+'27. Survey'!J107</f>
        <v>0</v>
      </c>
      <c r="D31" s="7"/>
      <c r="E31" s="7"/>
      <c r="F31" s="7"/>
      <c r="G31" s="7"/>
      <c r="H31" s="7"/>
      <c r="I31" s="7"/>
      <c r="J31" s="7"/>
      <c r="K31" s="7"/>
      <c r="L31" s="7"/>
      <c r="M31" s="7"/>
      <c r="N31" s="7"/>
      <c r="O31" s="7"/>
      <c r="P31" s="149">
        <f>ROUND(SUM(C31:O31),0)</f>
        <v>0</v>
      </c>
      <c r="Q31" s="3"/>
      <c r="R31" s="980" t="s">
        <v>400</v>
      </c>
    </row>
    <row r="32" spans="1:18" ht="20.100000000000001" customHeight="1">
      <c r="A32" s="11">
        <v>28</v>
      </c>
      <c r="B32" s="21" t="s">
        <v>354</v>
      </c>
      <c r="C32" s="71">
        <f>'28. Photogrammetry'!L81</f>
        <v>0</v>
      </c>
      <c r="D32" s="7"/>
      <c r="E32" s="7"/>
      <c r="F32" s="7"/>
      <c r="G32" s="7"/>
      <c r="H32" s="7"/>
      <c r="I32" s="7"/>
      <c r="J32" s="7"/>
      <c r="K32" s="7"/>
      <c r="L32" s="7"/>
      <c r="M32" s="7"/>
      <c r="N32" s="7"/>
      <c r="O32" s="7"/>
      <c r="P32" s="13">
        <f t="shared" si="0"/>
        <v>0</v>
      </c>
    </row>
    <row r="33" spans="1:17" ht="20.100000000000001" customHeight="1">
      <c r="A33" s="11">
        <v>29</v>
      </c>
      <c r="B33" s="21" t="s">
        <v>704</v>
      </c>
      <c r="C33" s="71">
        <f>IF('29. Mapping'!J53&gt;0,'29. Mapping'!J53,IF('29. Mapping'!I53&gt;0,'29. Mapping'!I53,'29. Mapping'!H53))</f>
        <v>0</v>
      </c>
      <c r="D33" s="7"/>
      <c r="E33" s="7"/>
      <c r="F33" s="7"/>
      <c r="G33" s="7"/>
      <c r="H33" s="7"/>
      <c r="I33" s="7"/>
      <c r="J33" s="7"/>
      <c r="K33" s="7"/>
      <c r="L33" s="7"/>
      <c r="M33" s="7"/>
      <c r="N33" s="7"/>
      <c r="O33" s="7"/>
      <c r="P33" s="149">
        <f t="shared" si="0"/>
        <v>0</v>
      </c>
    </row>
    <row r="34" spans="1:17" s="146" customFormat="1" ht="20.100000000000001" customHeight="1">
      <c r="A34" s="192">
        <v>30</v>
      </c>
      <c r="B34" s="152" t="s">
        <v>1154</v>
      </c>
      <c r="C34" s="193">
        <f>'30. Terrestrial Mobile LiDAR'!K85</f>
        <v>0</v>
      </c>
      <c r="D34" s="148"/>
      <c r="E34" s="148"/>
      <c r="F34" s="148"/>
      <c r="G34" s="148"/>
      <c r="H34" s="148"/>
      <c r="I34" s="148"/>
      <c r="J34" s="148"/>
      <c r="K34" s="148"/>
      <c r="L34" s="148"/>
      <c r="M34" s="148"/>
      <c r="N34" s="148"/>
      <c r="O34" s="148"/>
      <c r="P34" s="194">
        <f>SUM(C34:O34)</f>
        <v>0</v>
      </c>
    </row>
    <row r="35" spans="1:17" ht="20.100000000000001" customHeight="1">
      <c r="A35" s="11">
        <v>31</v>
      </c>
      <c r="B35" s="21" t="s">
        <v>962</v>
      </c>
      <c r="C35" s="17">
        <f>'31. Architecture Development'!I217</f>
        <v>0</v>
      </c>
      <c r="D35" s="7"/>
      <c r="E35" s="7"/>
      <c r="F35" s="7"/>
      <c r="G35" s="7"/>
      <c r="H35" s="7"/>
      <c r="I35" s="7"/>
      <c r="J35" s="7"/>
      <c r="K35" s="7"/>
      <c r="L35" s="7"/>
      <c r="M35" s="7"/>
      <c r="N35" s="7"/>
      <c r="O35" s="7"/>
      <c r="P35" s="13">
        <f t="shared" si="0"/>
        <v>0</v>
      </c>
      <c r="Q35" s="77"/>
    </row>
    <row r="36" spans="1:17" ht="20.100000000000001" customHeight="1">
      <c r="A36" s="11">
        <v>32</v>
      </c>
      <c r="B36" s="21" t="s">
        <v>963</v>
      </c>
      <c r="C36" s="17">
        <f>'32. Noise Barrier Assessment'!F21</f>
        <v>0</v>
      </c>
      <c r="D36" s="7"/>
      <c r="E36" s="7"/>
      <c r="F36" s="7"/>
      <c r="G36" s="7"/>
      <c r="H36" s="7"/>
      <c r="I36" s="7"/>
      <c r="J36" s="7"/>
      <c r="K36" s="7"/>
      <c r="L36" s="7"/>
      <c r="M36" s="7"/>
      <c r="N36" s="7"/>
      <c r="O36" s="7"/>
      <c r="P36" s="13">
        <f>SUM(C36:O36)</f>
        <v>0</v>
      </c>
      <c r="Q36" s="77"/>
    </row>
    <row r="37" spans="1:17" ht="20.100000000000001" customHeight="1">
      <c r="A37" s="11">
        <v>33</v>
      </c>
      <c r="B37" s="21" t="s">
        <v>964</v>
      </c>
      <c r="C37" s="17">
        <f>'33. ITS Analysis'!F34</f>
        <v>0</v>
      </c>
      <c r="D37" s="7"/>
      <c r="E37" s="7"/>
      <c r="F37" s="7"/>
      <c r="G37" s="7"/>
      <c r="H37" s="7"/>
      <c r="I37" s="7"/>
      <c r="J37" s="7"/>
      <c r="K37" s="7"/>
      <c r="L37" s="7"/>
      <c r="M37" s="7"/>
      <c r="N37" s="7"/>
      <c r="O37" s="7"/>
      <c r="P37" s="13">
        <f>SUM(C37:O37)</f>
        <v>0</v>
      </c>
      <c r="Q37" s="77"/>
    </row>
    <row r="38" spans="1:17" ht="20.100000000000001" customHeight="1">
      <c r="A38" s="11">
        <v>34</v>
      </c>
      <c r="B38" s="21" t="s">
        <v>965</v>
      </c>
      <c r="C38" s="17">
        <f>IF('34. ITS Plans'!J36&gt;0,'34. ITS Plans'!J36,IF('34. ITS Plans'!I36&gt;0,'34. ITS Plans'!I36,'34. ITS Plans'!H36))</f>
        <v>0</v>
      </c>
      <c r="D38" s="7"/>
      <c r="E38" s="7"/>
      <c r="F38" s="7"/>
      <c r="G38" s="7"/>
      <c r="H38" s="7"/>
      <c r="I38" s="7"/>
      <c r="J38" s="7"/>
      <c r="K38" s="7"/>
      <c r="L38" s="7"/>
      <c r="M38" s="7"/>
      <c r="N38" s="7"/>
      <c r="O38" s="7"/>
      <c r="P38" s="13">
        <f>SUM(C38:O38)</f>
        <v>0</v>
      </c>
      <c r="Q38" s="77" t="s">
        <v>460</v>
      </c>
    </row>
    <row r="39" spans="1:17" s="146" customFormat="1" ht="20.100000000000001" customHeight="1">
      <c r="A39" s="192">
        <v>35</v>
      </c>
      <c r="B39" s="152" t="s">
        <v>355</v>
      </c>
      <c r="C39" s="148">
        <f>'35. Geotechnical'!F71</f>
        <v>0</v>
      </c>
      <c r="D39" s="148"/>
      <c r="E39" s="148"/>
      <c r="F39" s="148"/>
      <c r="G39" s="148"/>
      <c r="H39" s="148"/>
      <c r="I39" s="148"/>
      <c r="J39" s="148"/>
      <c r="K39" s="148"/>
      <c r="L39" s="148"/>
      <c r="M39" s="148"/>
      <c r="N39" s="148"/>
      <c r="O39" s="148"/>
      <c r="P39" s="195">
        <f>SUM(C39:O39)</f>
        <v>0</v>
      </c>
    </row>
    <row r="40" spans="1:17" ht="20.100000000000001" customHeight="1">
      <c r="A40" s="2041" t="s">
        <v>213</v>
      </c>
      <c r="B40" s="2042"/>
      <c r="C40" s="271">
        <f t="shared" ref="C40:P40" si="1">SUM(C5:C39)</f>
        <v>0</v>
      </c>
      <c r="D40" s="271">
        <f t="shared" si="1"/>
        <v>0</v>
      </c>
      <c r="E40" s="271">
        <f t="shared" si="1"/>
        <v>0</v>
      </c>
      <c r="F40" s="271">
        <f t="shared" si="1"/>
        <v>0</v>
      </c>
      <c r="G40" s="271">
        <f t="shared" si="1"/>
        <v>0</v>
      </c>
      <c r="H40" s="271">
        <f t="shared" si="1"/>
        <v>0</v>
      </c>
      <c r="I40" s="271">
        <f t="shared" si="1"/>
        <v>0</v>
      </c>
      <c r="J40" s="271">
        <f t="shared" si="1"/>
        <v>0</v>
      </c>
      <c r="K40" s="271">
        <f t="shared" si="1"/>
        <v>0</v>
      </c>
      <c r="L40" s="271">
        <f t="shared" si="1"/>
        <v>0</v>
      </c>
      <c r="M40" s="271">
        <f t="shared" si="1"/>
        <v>0</v>
      </c>
      <c r="N40" s="271">
        <f t="shared" si="1"/>
        <v>0</v>
      </c>
      <c r="O40" s="271">
        <f t="shared" si="1"/>
        <v>0</v>
      </c>
      <c r="P40" s="271">
        <f t="shared" si="1"/>
        <v>0</v>
      </c>
      <c r="Q40" s="76">
        <f>SUM(C40:O40)</f>
        <v>0</v>
      </c>
    </row>
    <row r="41" spans="1:17" ht="20.100000000000001" customHeight="1" thickBot="1">
      <c r="A41" s="72">
        <v>27</v>
      </c>
      <c r="B41" s="73" t="s">
        <v>534</v>
      </c>
      <c r="C41" s="74">
        <f>'27. Survey'!F107</f>
        <v>0</v>
      </c>
      <c r="D41" s="74"/>
      <c r="E41" s="74"/>
      <c r="F41" s="74"/>
      <c r="G41" s="74"/>
      <c r="H41" s="74"/>
      <c r="I41" s="74"/>
      <c r="J41" s="74"/>
      <c r="K41" s="74"/>
      <c r="L41" s="74"/>
      <c r="M41" s="74"/>
      <c r="N41" s="74"/>
      <c r="O41" s="74"/>
      <c r="P41" s="75">
        <f>SUM(C41:O41)</f>
        <v>0</v>
      </c>
    </row>
    <row r="43" spans="1:17">
      <c r="A43" s="50" t="s">
        <v>461</v>
      </c>
      <c r="B43" t="s">
        <v>166</v>
      </c>
    </row>
    <row r="44" spans="1:17">
      <c r="B44" t="s">
        <v>476</v>
      </c>
    </row>
    <row r="45" spans="1:17">
      <c r="B45" t="s">
        <v>438</v>
      </c>
    </row>
  </sheetData>
  <mergeCells count="4">
    <mergeCell ref="L1:P1"/>
    <mergeCell ref="A40:B40"/>
    <mergeCell ref="N2:P2"/>
    <mergeCell ref="C3:P3"/>
  </mergeCells>
  <phoneticPr fontId="0" type="noConversion"/>
  <printOptions horizontalCentered="1"/>
  <pageMargins left="0.5" right="0.5" top="0.75" bottom="0.59" header="0.5" footer="0.33"/>
  <pageSetup scale="65" orientation="landscape" r:id="rId1"/>
  <headerFooter alignWithMargins="0">
    <oddHeader>&amp;C&amp;"Arial,Bold"&amp;12&amp;UProject Staff Hour Summary</oddHeader>
    <oddFooter>&amp;L&amp;F
&amp;A&amp;CPage &amp;P of &amp;N&amp;R&amp;D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M102"/>
  <sheetViews>
    <sheetView showGridLines="0" zoomScaleNormal="100" zoomScaleSheetLayoutView="100" zoomScalePageLayoutView="85" workbookViewId="0"/>
  </sheetViews>
  <sheetFormatPr defaultColWidth="9.109375" defaultRowHeight="13.2"/>
  <cols>
    <col min="1" max="1" width="6.33203125" style="610" customWidth="1"/>
    <col min="2" max="2" width="40.6640625" style="5" customWidth="1"/>
    <col min="3" max="3" width="12.6640625" style="411" customWidth="1"/>
    <col min="4" max="11" width="12.6640625" style="5" customWidth="1"/>
    <col min="12" max="12" width="40.6640625" style="359" customWidth="1"/>
    <col min="13" max="13" width="12.6640625" style="5" customWidth="1"/>
    <col min="14" max="14" width="11.44140625" style="5" customWidth="1"/>
    <col min="15" max="16384" width="9.109375" style="5"/>
  </cols>
  <sheetData>
    <row r="1" spans="1:13" s="440" customFormat="1" ht="20.100000000000001" customHeight="1">
      <c r="A1" s="380" t="s">
        <v>592</v>
      </c>
      <c r="M1" s="920" t="str">
        <f>'Project Information'!$B$3</f>
        <v>Enter project name &amp; description</v>
      </c>
    </row>
    <row r="2" spans="1:13" s="440" customFormat="1" ht="20.100000000000001" customHeight="1">
      <c r="M2" s="920" t="str">
        <f>'Project Information'!$B$1</f>
        <v>999999-1-32-01</v>
      </c>
    </row>
    <row r="3" spans="1:13" s="240" customFormat="1" ht="14.4" thickBot="1">
      <c r="A3" s="413"/>
      <c r="B3" s="286"/>
    </row>
    <row r="4" spans="1:13" s="240" customFormat="1" ht="28.5" customHeight="1" thickBot="1">
      <c r="A4" s="2111" t="s">
        <v>1396</v>
      </c>
      <c r="B4" s="2112"/>
      <c r="C4" s="2113" t="s">
        <v>1397</v>
      </c>
      <c r="D4" s="2113"/>
      <c r="E4" s="2113"/>
      <c r="F4" s="2113"/>
      <c r="G4" s="2113"/>
      <c r="H4" s="2113"/>
      <c r="I4" s="2113"/>
      <c r="J4" s="2364" t="s">
        <v>1398</v>
      </c>
      <c r="K4" s="2739"/>
      <c r="L4" s="2739"/>
      <c r="M4" s="2494"/>
    </row>
    <row r="5" spans="1:13" s="240" customFormat="1" ht="28.5" customHeight="1">
      <c r="A5" s="2644" t="s">
        <v>1400</v>
      </c>
      <c r="B5" s="2645"/>
      <c r="C5" s="2642"/>
      <c r="D5" s="2642"/>
      <c r="E5" s="2642"/>
      <c r="F5" s="2642"/>
      <c r="G5" s="2642"/>
      <c r="H5" s="2642"/>
      <c r="I5" s="2642"/>
      <c r="J5" s="2367"/>
      <c r="K5" s="2743"/>
      <c r="L5" s="2743"/>
      <c r="M5" s="2495"/>
    </row>
    <row r="6" spans="1:13" s="240" customFormat="1" ht="28.5" customHeight="1" thickBot="1">
      <c r="A6" s="2108" t="s">
        <v>1399</v>
      </c>
      <c r="B6" s="2109"/>
      <c r="C6" s="2110"/>
      <c r="D6" s="2110"/>
      <c r="E6" s="2110"/>
      <c r="F6" s="2110"/>
      <c r="G6" s="2110"/>
      <c r="H6" s="2110"/>
      <c r="I6" s="2110"/>
      <c r="J6" s="2354"/>
      <c r="K6" s="2742"/>
      <c r="L6" s="2742"/>
      <c r="M6" s="2493"/>
    </row>
    <row r="7" spans="1:13" s="240" customFormat="1" ht="15.6">
      <c r="A7" s="921" t="s">
        <v>1430</v>
      </c>
      <c r="B7" s="286"/>
    </row>
    <row r="8" spans="1:13" s="240" customFormat="1" ht="15" customHeight="1" thickBot="1">
      <c r="A8" s="921"/>
      <c r="B8" s="286"/>
    </row>
    <row r="9" spans="1:13" ht="24.9" customHeight="1">
      <c r="A9" s="2740" t="s">
        <v>79</v>
      </c>
      <c r="B9" s="2708" t="s">
        <v>190</v>
      </c>
      <c r="C9" s="2708" t="s">
        <v>87</v>
      </c>
      <c r="D9" s="2708" t="s">
        <v>45</v>
      </c>
      <c r="E9" s="2708" t="s">
        <v>1021</v>
      </c>
      <c r="F9" s="2708" t="s">
        <v>514</v>
      </c>
      <c r="G9" s="2708"/>
      <c r="H9" s="2708"/>
      <c r="I9" s="2708"/>
      <c r="J9" s="2708"/>
      <c r="K9" s="2708" t="s">
        <v>910</v>
      </c>
      <c r="L9" s="2708" t="s">
        <v>164</v>
      </c>
      <c r="M9" s="2736"/>
    </row>
    <row r="10" spans="1:13" ht="46.8">
      <c r="A10" s="2741"/>
      <c r="B10" s="2737"/>
      <c r="C10" s="2737"/>
      <c r="D10" s="2737"/>
      <c r="E10" s="2737"/>
      <c r="F10" s="857" t="s">
        <v>911</v>
      </c>
      <c r="G10" s="857" t="s">
        <v>1121</v>
      </c>
      <c r="H10" s="857" t="s">
        <v>1122</v>
      </c>
      <c r="I10" s="857" t="s">
        <v>1123</v>
      </c>
      <c r="J10" s="857" t="s">
        <v>1124</v>
      </c>
      <c r="K10" s="2737"/>
      <c r="L10" s="2737"/>
      <c r="M10" s="2738"/>
    </row>
    <row r="11" spans="1:13" ht="24.9" customHeight="1">
      <c r="A11" s="836">
        <v>30.1</v>
      </c>
      <c r="B11" s="2754" t="s">
        <v>1125</v>
      </c>
      <c r="C11" s="2755"/>
      <c r="D11" s="853"/>
      <c r="E11" s="853"/>
      <c r="F11" s="853"/>
      <c r="G11" s="853"/>
      <c r="H11" s="853"/>
      <c r="I11" s="853"/>
      <c r="J11" s="853"/>
      <c r="K11" s="853"/>
      <c r="L11" s="853"/>
      <c r="M11" s="854"/>
    </row>
    <row r="12" spans="1:13" ht="24.9" customHeight="1">
      <c r="A12" s="2753"/>
      <c r="B12" s="837"/>
      <c r="C12" s="467" t="s">
        <v>1126</v>
      </c>
      <c r="D12" s="1016">
        <v>0</v>
      </c>
      <c r="E12" s="1017">
        <v>0</v>
      </c>
      <c r="F12" s="838">
        <f>D12*E12</f>
        <v>0</v>
      </c>
      <c r="G12" s="787"/>
      <c r="H12" s="787"/>
      <c r="I12" s="787"/>
      <c r="J12" s="787"/>
      <c r="K12" s="787">
        <f>SUM(F12:J12)</f>
        <v>0</v>
      </c>
      <c r="L12" s="2706" t="s">
        <v>1127</v>
      </c>
      <c r="M12" s="2707"/>
    </row>
    <row r="13" spans="1:13" ht="24.9" customHeight="1">
      <c r="A13" s="2718"/>
      <c r="B13" s="845"/>
      <c r="C13" s="839" t="s">
        <v>1126</v>
      </c>
      <c r="D13" s="840">
        <f>D12</f>
        <v>0</v>
      </c>
      <c r="E13" s="1017">
        <v>0</v>
      </c>
      <c r="F13" s="379"/>
      <c r="G13" s="838">
        <f>D13*E13</f>
        <v>0</v>
      </c>
      <c r="H13" s="787"/>
      <c r="I13" s="787"/>
      <c r="J13" s="787"/>
      <c r="K13" s="787">
        <f>SUM(F13:J13)</f>
        <v>0</v>
      </c>
      <c r="L13" s="2706" t="s">
        <v>1128</v>
      </c>
      <c r="M13" s="2707"/>
    </row>
    <row r="14" spans="1:13" ht="24.9" customHeight="1">
      <c r="A14" s="2718"/>
      <c r="B14" s="858"/>
      <c r="C14" s="839" t="s">
        <v>1126</v>
      </c>
      <c r="D14" s="840">
        <f>D12</f>
        <v>0</v>
      </c>
      <c r="E14" s="1017">
        <v>0</v>
      </c>
      <c r="F14" s="379"/>
      <c r="G14" s="562"/>
      <c r="H14" s="838">
        <f>D14*E14</f>
        <v>0</v>
      </c>
      <c r="I14" s="562"/>
      <c r="J14" s="562"/>
      <c r="K14" s="787">
        <f>SUM(F14:J14)</f>
        <v>0</v>
      </c>
      <c r="L14" s="2706" t="s">
        <v>1129</v>
      </c>
      <c r="M14" s="2707"/>
    </row>
    <row r="15" spans="1:13" ht="24.9" customHeight="1">
      <c r="A15" s="841">
        <v>30.2</v>
      </c>
      <c r="B15" s="2754" t="s">
        <v>1130</v>
      </c>
      <c r="C15" s="2748"/>
      <c r="D15" s="853"/>
      <c r="E15" s="853"/>
      <c r="F15" s="853"/>
      <c r="G15" s="853"/>
      <c r="H15" s="853"/>
      <c r="I15" s="853"/>
      <c r="J15" s="853"/>
      <c r="K15" s="853"/>
      <c r="L15" s="853"/>
      <c r="M15" s="854"/>
    </row>
    <row r="16" spans="1:13" ht="24.9" customHeight="1">
      <c r="A16" s="2746"/>
      <c r="B16" s="844">
        <f>B12</f>
        <v>0</v>
      </c>
      <c r="C16" s="467" t="s">
        <v>429</v>
      </c>
      <c r="D16" s="1018">
        <v>0</v>
      </c>
      <c r="E16" s="1017">
        <v>0</v>
      </c>
      <c r="F16" s="838">
        <f>D16*E16</f>
        <v>0</v>
      </c>
      <c r="G16" s="787"/>
      <c r="H16" s="787"/>
      <c r="I16" s="787"/>
      <c r="J16" s="787"/>
      <c r="K16" s="787">
        <f t="shared" ref="K16:K28" si="0">SUM(F16:J16)</f>
        <v>0</v>
      </c>
      <c r="L16" s="2706" t="s">
        <v>1127</v>
      </c>
      <c r="M16" s="2707"/>
    </row>
    <row r="17" spans="1:13" ht="24.9" customHeight="1">
      <c r="A17" s="2746"/>
      <c r="B17" s="845"/>
      <c r="C17" s="839" t="s">
        <v>429</v>
      </c>
      <c r="D17" s="842">
        <f>D16</f>
        <v>0</v>
      </c>
      <c r="E17" s="1017">
        <v>0</v>
      </c>
      <c r="F17" s="379"/>
      <c r="G17" s="843">
        <f>D17*E17</f>
        <v>0</v>
      </c>
      <c r="H17" s="787"/>
      <c r="I17" s="787"/>
      <c r="J17" s="787"/>
      <c r="K17" s="787">
        <f t="shared" si="0"/>
        <v>0</v>
      </c>
      <c r="L17" s="2706" t="s">
        <v>1128</v>
      </c>
      <c r="M17" s="2707"/>
    </row>
    <row r="18" spans="1:13" ht="24.9" customHeight="1">
      <c r="A18" s="2746"/>
      <c r="B18" s="845"/>
      <c r="C18" s="839" t="s">
        <v>429</v>
      </c>
      <c r="D18" s="842">
        <f>D16</f>
        <v>0</v>
      </c>
      <c r="E18" s="1017">
        <v>0</v>
      </c>
      <c r="F18" s="379"/>
      <c r="G18" s="787"/>
      <c r="H18" s="843">
        <f>D18*E18</f>
        <v>0</v>
      </c>
      <c r="I18" s="787"/>
      <c r="J18" s="787"/>
      <c r="K18" s="787">
        <f t="shared" si="0"/>
        <v>0</v>
      </c>
      <c r="L18" s="2706" t="s">
        <v>1129</v>
      </c>
      <c r="M18" s="2707"/>
    </row>
    <row r="19" spans="1:13" ht="24.9" customHeight="1">
      <c r="A19" s="841">
        <v>30.3</v>
      </c>
      <c r="B19" s="2747" t="s">
        <v>1131</v>
      </c>
      <c r="C19" s="2748"/>
      <c r="D19" s="853"/>
      <c r="E19" s="853"/>
      <c r="F19" s="853"/>
      <c r="G19" s="853"/>
      <c r="H19" s="853"/>
      <c r="I19" s="853"/>
      <c r="J19" s="853"/>
      <c r="K19" s="853"/>
      <c r="L19" s="853"/>
      <c r="M19" s="854"/>
    </row>
    <row r="20" spans="1:13" ht="24.9" customHeight="1">
      <c r="A20" s="2746"/>
      <c r="B20" s="844">
        <f>B12</f>
        <v>0</v>
      </c>
      <c r="C20" s="467" t="s">
        <v>1132</v>
      </c>
      <c r="D20" s="1018">
        <v>1</v>
      </c>
      <c r="E20" s="1019">
        <v>0</v>
      </c>
      <c r="F20" s="379"/>
      <c r="G20" s="787"/>
      <c r="H20" s="787"/>
      <c r="I20" s="843">
        <f>D20*E20</f>
        <v>0</v>
      </c>
      <c r="J20" s="787"/>
      <c r="K20" s="787">
        <f t="shared" si="0"/>
        <v>0</v>
      </c>
      <c r="L20" s="2706" t="s">
        <v>1133</v>
      </c>
      <c r="M20" s="2707"/>
    </row>
    <row r="21" spans="1:13" ht="24.9" customHeight="1">
      <c r="A21" s="2746"/>
      <c r="B21" s="845"/>
      <c r="C21" s="467" t="s">
        <v>1132</v>
      </c>
      <c r="D21" s="1018">
        <v>2</v>
      </c>
      <c r="E21" s="1019">
        <v>0</v>
      </c>
      <c r="F21" s="379"/>
      <c r="G21" s="562"/>
      <c r="H21" s="562"/>
      <c r="I21" s="562"/>
      <c r="J21" s="843">
        <f>D21*E21</f>
        <v>0</v>
      </c>
      <c r="K21" s="787">
        <f t="shared" si="0"/>
        <v>0</v>
      </c>
      <c r="L21" s="2706" t="s">
        <v>1134</v>
      </c>
      <c r="M21" s="2707"/>
    </row>
    <row r="22" spans="1:13" ht="24.9" customHeight="1">
      <c r="A22" s="841">
        <v>30.4</v>
      </c>
      <c r="B22" s="2747" t="s">
        <v>1135</v>
      </c>
      <c r="C22" s="2748"/>
      <c r="D22" s="853"/>
      <c r="E22" s="853"/>
      <c r="F22" s="853"/>
      <c r="G22" s="853"/>
      <c r="H22" s="853"/>
      <c r="I22" s="853"/>
      <c r="J22" s="853"/>
      <c r="K22" s="853"/>
      <c r="L22" s="853"/>
      <c r="M22" s="854"/>
    </row>
    <row r="23" spans="1:13" ht="24.9" customHeight="1">
      <c r="A23" s="2746"/>
      <c r="B23" s="844">
        <f>B12</f>
        <v>0</v>
      </c>
      <c r="C23" s="846" t="s">
        <v>1126</v>
      </c>
      <c r="D23" s="840">
        <f>D12</f>
        <v>0</v>
      </c>
      <c r="E23" s="1017">
        <v>0</v>
      </c>
      <c r="F23" s="379"/>
      <c r="G23" s="787"/>
      <c r="H23" s="787"/>
      <c r="I23" s="843">
        <f>D23*E23</f>
        <v>0</v>
      </c>
      <c r="J23" s="787"/>
      <c r="K23" s="787">
        <f t="shared" si="0"/>
        <v>0</v>
      </c>
      <c r="L23" s="2751" t="s">
        <v>1136</v>
      </c>
      <c r="M23" s="2752"/>
    </row>
    <row r="24" spans="1:13" ht="24.9" customHeight="1">
      <c r="A24" s="2746"/>
      <c r="B24" s="845"/>
      <c r="C24" s="846" t="s">
        <v>1126</v>
      </c>
      <c r="D24" s="840">
        <f>D12</f>
        <v>0</v>
      </c>
      <c r="E24" s="1017">
        <v>0</v>
      </c>
      <c r="F24" s="2749" t="s">
        <v>1137</v>
      </c>
      <c r="G24" s="2750"/>
      <c r="H24" s="2750"/>
      <c r="I24" s="840">
        <f>D21</f>
        <v>2</v>
      </c>
      <c r="J24" s="843">
        <f>D24*E24</f>
        <v>0</v>
      </c>
      <c r="K24" s="787">
        <f>I24*J24</f>
        <v>0</v>
      </c>
      <c r="L24" s="2751" t="s">
        <v>1138</v>
      </c>
      <c r="M24" s="2752"/>
    </row>
    <row r="25" spans="1:13" ht="24.9" customHeight="1">
      <c r="A25" s="841">
        <v>30.5</v>
      </c>
      <c r="B25" s="2747" t="s">
        <v>1139</v>
      </c>
      <c r="C25" s="2748"/>
      <c r="D25" s="853"/>
      <c r="E25" s="853"/>
      <c r="F25" s="853"/>
      <c r="G25" s="853"/>
      <c r="H25" s="853"/>
      <c r="I25" s="853"/>
      <c r="J25" s="853"/>
      <c r="K25" s="853"/>
      <c r="L25" s="853"/>
      <c r="M25" s="854"/>
    </row>
    <row r="26" spans="1:13" ht="24.9" customHeight="1">
      <c r="A26" s="2746"/>
      <c r="B26" s="844">
        <f>B12</f>
        <v>0</v>
      </c>
      <c r="C26" s="846" t="s">
        <v>1126</v>
      </c>
      <c r="D26" s="840">
        <f>D12</f>
        <v>0</v>
      </c>
      <c r="E26" s="1017">
        <v>0</v>
      </c>
      <c r="F26" s="838">
        <f>D26*E26</f>
        <v>0</v>
      </c>
      <c r="G26" s="562"/>
      <c r="H26" s="562"/>
      <c r="I26" s="562"/>
      <c r="J26" s="562"/>
      <c r="K26" s="787">
        <f>SUM(F26:J26)</f>
        <v>0</v>
      </c>
      <c r="L26" s="2706" t="s">
        <v>1127</v>
      </c>
      <c r="M26" s="2707"/>
    </row>
    <row r="27" spans="1:13" ht="24.9" customHeight="1">
      <c r="A27" s="2746"/>
      <c r="B27" s="845"/>
      <c r="C27" s="839" t="s">
        <v>1126</v>
      </c>
      <c r="D27" s="840">
        <f>D12</f>
        <v>0</v>
      </c>
      <c r="E27" s="1017">
        <v>0</v>
      </c>
      <c r="F27" s="379"/>
      <c r="G27" s="843">
        <f>D27*E27</f>
        <v>0</v>
      </c>
      <c r="H27" s="562"/>
      <c r="I27" s="562"/>
      <c r="J27" s="562"/>
      <c r="K27" s="787">
        <f t="shared" si="0"/>
        <v>0</v>
      </c>
      <c r="L27" s="2706" t="s">
        <v>1128</v>
      </c>
      <c r="M27" s="2707"/>
    </row>
    <row r="28" spans="1:13" ht="24.9" customHeight="1">
      <c r="A28" s="2746"/>
      <c r="B28" s="845"/>
      <c r="C28" s="839" t="s">
        <v>1126</v>
      </c>
      <c r="D28" s="840">
        <f>D12</f>
        <v>0</v>
      </c>
      <c r="E28" s="1017">
        <v>0</v>
      </c>
      <c r="F28" s="379"/>
      <c r="G28" s="562"/>
      <c r="H28" s="847"/>
      <c r="I28" s="843">
        <f>D28*E28</f>
        <v>0</v>
      </c>
      <c r="J28" s="562"/>
      <c r="K28" s="787">
        <f t="shared" si="0"/>
        <v>0</v>
      </c>
      <c r="L28" s="2706" t="s">
        <v>1123</v>
      </c>
      <c r="M28" s="2707"/>
    </row>
    <row r="29" spans="1:13" ht="24.9" customHeight="1">
      <c r="A29" s="841">
        <v>30.6</v>
      </c>
      <c r="B29" s="2747" t="s">
        <v>1140</v>
      </c>
      <c r="C29" s="2748"/>
      <c r="D29" s="853"/>
      <c r="E29" s="853"/>
      <c r="F29" s="853"/>
      <c r="G29" s="853"/>
      <c r="H29" s="853"/>
      <c r="I29" s="853"/>
      <c r="J29" s="853"/>
      <c r="K29" s="853"/>
      <c r="L29" s="853"/>
      <c r="M29" s="854"/>
    </row>
    <row r="30" spans="1:13" ht="24.9" customHeight="1">
      <c r="A30" s="2746"/>
      <c r="B30" s="844">
        <f>B16</f>
        <v>0</v>
      </c>
      <c r="C30" s="846" t="s">
        <v>1126</v>
      </c>
      <c r="D30" s="840">
        <f>D12</f>
        <v>0</v>
      </c>
      <c r="E30" s="1017">
        <v>0</v>
      </c>
      <c r="F30" s="838">
        <f>D30*E30</f>
        <v>0</v>
      </c>
      <c r="G30" s="562"/>
      <c r="H30" s="562"/>
      <c r="I30" s="562"/>
      <c r="J30" s="562"/>
      <c r="K30" s="787">
        <f>SUM(F30:J30)</f>
        <v>0</v>
      </c>
      <c r="L30" s="2706" t="s">
        <v>1127</v>
      </c>
      <c r="M30" s="2707"/>
    </row>
    <row r="31" spans="1:13" ht="24.9" customHeight="1">
      <c r="A31" s="2746"/>
      <c r="B31" s="845"/>
      <c r="C31" s="839" t="s">
        <v>1126</v>
      </c>
      <c r="D31" s="840">
        <f>D12</f>
        <v>0</v>
      </c>
      <c r="E31" s="1017">
        <v>0</v>
      </c>
      <c r="F31" s="379"/>
      <c r="G31" s="843">
        <f>D31*E31</f>
        <v>0</v>
      </c>
      <c r="H31" s="562"/>
      <c r="I31" s="562"/>
      <c r="J31" s="562"/>
      <c r="K31" s="787">
        <f>SUM(F31:J31)</f>
        <v>0</v>
      </c>
      <c r="L31" s="2706" t="s">
        <v>1128</v>
      </c>
      <c r="M31" s="2707"/>
    </row>
    <row r="32" spans="1:13" ht="24.9" customHeight="1">
      <c r="A32" s="2746"/>
      <c r="B32" s="845"/>
      <c r="C32" s="839" t="s">
        <v>1126</v>
      </c>
      <c r="D32" s="840">
        <f>D12</f>
        <v>0</v>
      </c>
      <c r="E32" s="1017">
        <v>0</v>
      </c>
      <c r="F32" s="379"/>
      <c r="G32" s="562"/>
      <c r="H32" s="843">
        <f>D32*E32</f>
        <v>0</v>
      </c>
      <c r="I32" s="562"/>
      <c r="J32" s="562"/>
      <c r="K32" s="787">
        <f>SUM(F32:J32)</f>
        <v>0</v>
      </c>
      <c r="L32" s="2706" t="s">
        <v>1129</v>
      </c>
      <c r="M32" s="2707"/>
    </row>
    <row r="33" spans="1:13" ht="24.9" customHeight="1">
      <c r="A33" s="841">
        <v>30.7</v>
      </c>
      <c r="B33" s="2747" t="s">
        <v>1141</v>
      </c>
      <c r="C33" s="2748"/>
      <c r="D33" s="853"/>
      <c r="E33" s="853"/>
      <c r="F33" s="853"/>
      <c r="G33" s="853"/>
      <c r="H33" s="853"/>
      <c r="I33" s="853"/>
      <c r="J33" s="853"/>
      <c r="K33" s="853"/>
      <c r="L33" s="853"/>
      <c r="M33" s="854"/>
    </row>
    <row r="34" spans="1:13" ht="24.9" customHeight="1">
      <c r="A34" s="2717"/>
      <c r="B34" s="844">
        <f>B12</f>
        <v>0</v>
      </c>
      <c r="C34" s="846" t="s">
        <v>1126</v>
      </c>
      <c r="D34" s="840">
        <f>D12</f>
        <v>0</v>
      </c>
      <c r="E34" s="1017">
        <v>0</v>
      </c>
      <c r="F34" s="838">
        <f>D34*E34</f>
        <v>0</v>
      </c>
      <c r="G34" s="562"/>
      <c r="H34" s="562"/>
      <c r="I34" s="562"/>
      <c r="J34" s="562"/>
      <c r="K34" s="787">
        <f>SUM(F34:J34)</f>
        <v>0</v>
      </c>
      <c r="L34" s="2706" t="s">
        <v>1127</v>
      </c>
      <c r="M34" s="2707"/>
    </row>
    <row r="35" spans="1:13" ht="24.9" customHeight="1">
      <c r="A35" s="2718"/>
      <c r="B35" s="845"/>
      <c r="C35" s="839" t="s">
        <v>1126</v>
      </c>
      <c r="D35" s="840">
        <f>D12</f>
        <v>0</v>
      </c>
      <c r="E35" s="1017">
        <v>0</v>
      </c>
      <c r="F35" s="379"/>
      <c r="G35" s="843">
        <f>D35*E35</f>
        <v>0</v>
      </c>
      <c r="H35" s="562"/>
      <c r="I35" s="562"/>
      <c r="J35" s="562"/>
      <c r="K35" s="787">
        <f>SUM(F35:J35)</f>
        <v>0</v>
      </c>
      <c r="L35" s="2706" t="s">
        <v>1128</v>
      </c>
      <c r="M35" s="2707"/>
    </row>
    <row r="36" spans="1:13" ht="24.9" customHeight="1">
      <c r="A36" s="2718"/>
      <c r="B36" s="845"/>
      <c r="C36" s="839" t="s">
        <v>1126</v>
      </c>
      <c r="D36" s="840">
        <f>D12</f>
        <v>0</v>
      </c>
      <c r="E36" s="1017">
        <v>0</v>
      </c>
      <c r="F36" s="379"/>
      <c r="G36" s="562"/>
      <c r="H36" s="843">
        <f>D36*E36</f>
        <v>0</v>
      </c>
      <c r="I36" s="562"/>
      <c r="J36" s="562"/>
      <c r="K36" s="787">
        <f>SUM(F36:J36)</f>
        <v>0</v>
      </c>
      <c r="L36" s="2706" t="s">
        <v>1129</v>
      </c>
      <c r="M36" s="2707"/>
    </row>
    <row r="37" spans="1:13" ht="24.9" customHeight="1">
      <c r="A37" s="841">
        <v>30.8</v>
      </c>
      <c r="B37" s="2747" t="s">
        <v>1142</v>
      </c>
      <c r="C37" s="2748"/>
      <c r="D37" s="853"/>
      <c r="E37" s="853"/>
      <c r="F37" s="853"/>
      <c r="G37" s="853"/>
      <c r="H37" s="853"/>
      <c r="I37" s="853"/>
      <c r="J37" s="853"/>
      <c r="K37" s="853"/>
      <c r="L37" s="853"/>
      <c r="M37" s="854"/>
    </row>
    <row r="38" spans="1:13" ht="27.6">
      <c r="A38" s="2746"/>
      <c r="B38" s="844">
        <f>B12</f>
        <v>0</v>
      </c>
      <c r="C38" s="467" t="s">
        <v>1143</v>
      </c>
      <c r="D38" s="1016">
        <v>0</v>
      </c>
      <c r="E38" s="1017">
        <v>0</v>
      </c>
      <c r="F38" s="843">
        <f>D38*E38</f>
        <v>0</v>
      </c>
      <c r="G38" s="562"/>
      <c r="H38" s="562"/>
      <c r="I38" s="562"/>
      <c r="J38" s="562"/>
      <c r="K38" s="787">
        <f>SUM(F38:J38)</f>
        <v>0</v>
      </c>
      <c r="L38" s="2706" t="s">
        <v>1127</v>
      </c>
      <c r="M38" s="2707"/>
    </row>
    <row r="39" spans="1:13" ht="27.6">
      <c r="A39" s="2746"/>
      <c r="B39" s="845"/>
      <c r="C39" s="839" t="s">
        <v>1143</v>
      </c>
      <c r="D39" s="840">
        <f>D38</f>
        <v>0</v>
      </c>
      <c r="E39" s="1017">
        <v>0</v>
      </c>
      <c r="F39" s="379"/>
      <c r="G39" s="843">
        <f>D39*E39</f>
        <v>0</v>
      </c>
      <c r="H39" s="562"/>
      <c r="I39" s="562"/>
      <c r="J39" s="562"/>
      <c r="K39" s="787">
        <f>SUM(F39:J39)</f>
        <v>0</v>
      </c>
      <c r="L39" s="2706" t="s">
        <v>1128</v>
      </c>
      <c r="M39" s="2707"/>
    </row>
    <row r="40" spans="1:13" ht="27.6">
      <c r="A40" s="2746"/>
      <c r="B40" s="845"/>
      <c r="C40" s="839" t="s">
        <v>1143</v>
      </c>
      <c r="D40" s="840">
        <f>D38</f>
        <v>0</v>
      </c>
      <c r="E40" s="1017">
        <v>0</v>
      </c>
      <c r="F40" s="379"/>
      <c r="G40" s="562"/>
      <c r="H40" s="843">
        <f>D40*E40</f>
        <v>0</v>
      </c>
      <c r="I40" s="562"/>
      <c r="J40" s="562"/>
      <c r="K40" s="787">
        <f>SUM(F40:J40)</f>
        <v>0</v>
      </c>
      <c r="L40" s="2706" t="s">
        <v>1129</v>
      </c>
      <c r="M40" s="2707"/>
    </row>
    <row r="41" spans="1:13" ht="24.9" customHeight="1">
      <c r="A41" s="841">
        <v>30.9</v>
      </c>
      <c r="B41" s="2744" t="s">
        <v>1144</v>
      </c>
      <c r="C41" s="2745"/>
      <c r="D41" s="853"/>
      <c r="E41" s="853"/>
      <c r="F41" s="853"/>
      <c r="G41" s="853"/>
      <c r="H41" s="853"/>
      <c r="I41" s="853"/>
      <c r="J41" s="853"/>
      <c r="K41" s="853"/>
      <c r="L41" s="853"/>
      <c r="M41" s="854"/>
    </row>
    <row r="42" spans="1:13" ht="27.6">
      <c r="A42" s="2717"/>
      <c r="B42" s="844">
        <f>B12</f>
        <v>0</v>
      </c>
      <c r="C42" s="467" t="s">
        <v>1143</v>
      </c>
      <c r="D42" s="1016">
        <v>0</v>
      </c>
      <c r="E42" s="1017">
        <v>0</v>
      </c>
      <c r="F42" s="838">
        <f>D42*E42</f>
        <v>0</v>
      </c>
      <c r="G42" s="562"/>
      <c r="H42" s="562"/>
      <c r="I42" s="562"/>
      <c r="J42" s="562"/>
      <c r="K42" s="787">
        <f>SUM(F42:J42)</f>
        <v>0</v>
      </c>
      <c r="L42" s="2706" t="s">
        <v>1127</v>
      </c>
      <c r="M42" s="2707"/>
    </row>
    <row r="43" spans="1:13" ht="27.6">
      <c r="A43" s="2717"/>
      <c r="B43" s="845"/>
      <c r="C43" s="839" t="s">
        <v>1143</v>
      </c>
      <c r="D43" s="840">
        <f>D42</f>
        <v>0</v>
      </c>
      <c r="E43" s="1017">
        <v>0</v>
      </c>
      <c r="F43" s="379"/>
      <c r="G43" s="843">
        <f>D43*E43</f>
        <v>0</v>
      </c>
      <c r="H43" s="562"/>
      <c r="I43" s="562"/>
      <c r="J43" s="562"/>
      <c r="K43" s="787">
        <f>SUM(F43:J43)</f>
        <v>0</v>
      </c>
      <c r="L43" s="2706" t="s">
        <v>1128</v>
      </c>
      <c r="M43" s="2707"/>
    </row>
    <row r="44" spans="1:13" ht="27.6">
      <c r="A44" s="2717"/>
      <c r="B44" s="845"/>
      <c r="C44" s="839" t="s">
        <v>1143</v>
      </c>
      <c r="D44" s="840">
        <f>D42</f>
        <v>0</v>
      </c>
      <c r="E44" s="1017">
        <v>0</v>
      </c>
      <c r="F44" s="379"/>
      <c r="G44" s="562"/>
      <c r="H44" s="843">
        <f>D44*E44</f>
        <v>0</v>
      </c>
      <c r="I44" s="562"/>
      <c r="J44" s="562"/>
      <c r="K44" s="787">
        <f>SUM(F44:J44)</f>
        <v>0</v>
      </c>
      <c r="L44" s="2706" t="s">
        <v>1129</v>
      </c>
      <c r="M44" s="2707"/>
    </row>
    <row r="45" spans="1:13" ht="24.9" customHeight="1">
      <c r="A45" s="848">
        <v>30.1</v>
      </c>
      <c r="B45" s="2744" t="s">
        <v>1145</v>
      </c>
      <c r="C45" s="2745"/>
      <c r="D45" s="853"/>
      <c r="E45" s="853"/>
      <c r="F45" s="853"/>
      <c r="G45" s="853"/>
      <c r="H45" s="853"/>
      <c r="I45" s="853"/>
      <c r="J45" s="853"/>
      <c r="K45" s="853"/>
      <c r="L45" s="853"/>
      <c r="M45" s="854"/>
    </row>
    <row r="46" spans="1:13" ht="27.6">
      <c r="A46" s="2717"/>
      <c r="B46" s="844">
        <f>B12</f>
        <v>0</v>
      </c>
      <c r="C46" s="467" t="s">
        <v>1143</v>
      </c>
      <c r="D46" s="1016">
        <v>0</v>
      </c>
      <c r="E46" s="1017">
        <v>0</v>
      </c>
      <c r="F46" s="838">
        <f>D46*E46</f>
        <v>0</v>
      </c>
      <c r="G46" s="562"/>
      <c r="H46" s="562"/>
      <c r="I46" s="562"/>
      <c r="J46" s="562"/>
      <c r="K46" s="787">
        <f>SUM(F46:J46)</f>
        <v>0</v>
      </c>
      <c r="L46" s="2706" t="s">
        <v>1127</v>
      </c>
      <c r="M46" s="2707"/>
    </row>
    <row r="47" spans="1:13" ht="27.6">
      <c r="A47" s="2717"/>
      <c r="B47" s="845"/>
      <c r="C47" s="839" t="s">
        <v>1143</v>
      </c>
      <c r="D47" s="840">
        <f>D46</f>
        <v>0</v>
      </c>
      <c r="E47" s="1017">
        <v>0</v>
      </c>
      <c r="F47" s="379"/>
      <c r="G47" s="843">
        <f>D47*E47</f>
        <v>0</v>
      </c>
      <c r="H47" s="562"/>
      <c r="I47" s="562"/>
      <c r="J47" s="562"/>
      <c r="K47" s="787">
        <f>SUM(F47:J47)</f>
        <v>0</v>
      </c>
      <c r="L47" s="2706" t="s">
        <v>1128</v>
      </c>
      <c r="M47" s="2707"/>
    </row>
    <row r="48" spans="1:13" ht="27.6">
      <c r="A48" s="2717"/>
      <c r="B48" s="845"/>
      <c r="C48" s="839" t="s">
        <v>1143</v>
      </c>
      <c r="D48" s="840">
        <f>D46</f>
        <v>0</v>
      </c>
      <c r="E48" s="1017">
        <v>0</v>
      </c>
      <c r="F48" s="379"/>
      <c r="G48" s="562"/>
      <c r="H48" s="843">
        <f>D48*E48</f>
        <v>0</v>
      </c>
      <c r="I48" s="562"/>
      <c r="J48" s="562"/>
      <c r="K48" s="787">
        <f>SUM(F48:J48)</f>
        <v>0</v>
      </c>
      <c r="L48" s="2706" t="s">
        <v>1129</v>
      </c>
      <c r="M48" s="2707"/>
    </row>
    <row r="49" spans="1:13" ht="24.9" customHeight="1">
      <c r="A49" s="848">
        <v>30.11</v>
      </c>
      <c r="B49" s="2744" t="s">
        <v>1146</v>
      </c>
      <c r="C49" s="2745"/>
      <c r="D49" s="853"/>
      <c r="E49" s="853"/>
      <c r="F49" s="853"/>
      <c r="G49" s="853"/>
      <c r="H49" s="853"/>
      <c r="I49" s="853"/>
      <c r="J49" s="853"/>
      <c r="K49" s="853"/>
      <c r="L49" s="853"/>
      <c r="M49" s="854"/>
    </row>
    <row r="50" spans="1:13" ht="27.6">
      <c r="A50" s="2717"/>
      <c r="B50" s="844">
        <f>B12</f>
        <v>0</v>
      </c>
      <c r="C50" s="467" t="s">
        <v>1143</v>
      </c>
      <c r="D50" s="1016">
        <v>0</v>
      </c>
      <c r="E50" s="1017">
        <v>0</v>
      </c>
      <c r="F50" s="838">
        <f>D50*E50</f>
        <v>0</v>
      </c>
      <c r="G50" s="562"/>
      <c r="H50" s="562"/>
      <c r="I50" s="562"/>
      <c r="J50" s="562"/>
      <c r="K50" s="787">
        <f>SUM(F50:J50)</f>
        <v>0</v>
      </c>
      <c r="L50" s="2706" t="s">
        <v>1127</v>
      </c>
      <c r="M50" s="2707"/>
    </row>
    <row r="51" spans="1:13" ht="27.6">
      <c r="A51" s="2717"/>
      <c r="B51" s="845"/>
      <c r="C51" s="839" t="s">
        <v>1143</v>
      </c>
      <c r="D51" s="840">
        <f>D50</f>
        <v>0</v>
      </c>
      <c r="E51" s="1017">
        <v>0</v>
      </c>
      <c r="F51" s="379"/>
      <c r="G51" s="843">
        <f>D51*E51</f>
        <v>0</v>
      </c>
      <c r="H51" s="562"/>
      <c r="I51" s="562"/>
      <c r="J51" s="562"/>
      <c r="K51" s="787">
        <f>SUM(F51:J51)</f>
        <v>0</v>
      </c>
      <c r="L51" s="2706" t="s">
        <v>1128</v>
      </c>
      <c r="M51" s="2707"/>
    </row>
    <row r="52" spans="1:13" ht="27.6">
      <c r="A52" s="2717"/>
      <c r="B52" s="845"/>
      <c r="C52" s="839" t="s">
        <v>1143</v>
      </c>
      <c r="D52" s="840">
        <f>D50</f>
        <v>0</v>
      </c>
      <c r="E52" s="1017">
        <v>0</v>
      </c>
      <c r="F52" s="379"/>
      <c r="G52" s="562"/>
      <c r="H52" s="843">
        <f>D52*E52</f>
        <v>0</v>
      </c>
      <c r="I52" s="562"/>
      <c r="J52" s="562"/>
      <c r="K52" s="787">
        <f>SUM(F52:J52)</f>
        <v>0</v>
      </c>
      <c r="L52" s="2706" t="s">
        <v>1129</v>
      </c>
      <c r="M52" s="2707"/>
    </row>
    <row r="53" spans="1:13" ht="24.9" customHeight="1">
      <c r="A53" s="848">
        <v>30.12</v>
      </c>
      <c r="B53" s="2744" t="s">
        <v>1147</v>
      </c>
      <c r="C53" s="2745"/>
      <c r="D53" s="853"/>
      <c r="E53" s="853"/>
      <c r="F53" s="853"/>
      <c r="G53" s="853"/>
      <c r="H53" s="853"/>
      <c r="I53" s="853"/>
      <c r="J53" s="853"/>
      <c r="K53" s="853"/>
      <c r="L53" s="853"/>
      <c r="M53" s="854"/>
    </row>
    <row r="54" spans="1:13" ht="27.6">
      <c r="A54" s="2717"/>
      <c r="B54" s="844">
        <f>B12</f>
        <v>0</v>
      </c>
      <c r="C54" s="467" t="s">
        <v>1143</v>
      </c>
      <c r="D54" s="1016">
        <v>0</v>
      </c>
      <c r="E54" s="1017">
        <v>0</v>
      </c>
      <c r="F54" s="838">
        <f>D54*E54</f>
        <v>0</v>
      </c>
      <c r="G54" s="562"/>
      <c r="H54" s="562"/>
      <c r="I54" s="562"/>
      <c r="J54" s="562"/>
      <c r="K54" s="787">
        <f>SUM(F54:J54)</f>
        <v>0</v>
      </c>
      <c r="L54" s="2706" t="s">
        <v>1127</v>
      </c>
      <c r="M54" s="2707"/>
    </row>
    <row r="55" spans="1:13" ht="27.6">
      <c r="A55" s="2717"/>
      <c r="B55" s="845"/>
      <c r="C55" s="839" t="s">
        <v>1143</v>
      </c>
      <c r="D55" s="840">
        <f>D54</f>
        <v>0</v>
      </c>
      <c r="E55" s="1017">
        <v>0</v>
      </c>
      <c r="F55" s="379"/>
      <c r="G55" s="843">
        <f>D55*E55</f>
        <v>0</v>
      </c>
      <c r="H55" s="562"/>
      <c r="I55" s="562"/>
      <c r="J55" s="562"/>
      <c r="K55" s="787">
        <f>SUM(F55:J55)</f>
        <v>0</v>
      </c>
      <c r="L55" s="2706" t="s">
        <v>1128</v>
      </c>
      <c r="M55" s="2707"/>
    </row>
    <row r="56" spans="1:13" ht="27.6">
      <c r="A56" s="2717"/>
      <c r="B56" s="845"/>
      <c r="C56" s="839" t="s">
        <v>1143</v>
      </c>
      <c r="D56" s="840">
        <f>D54</f>
        <v>0</v>
      </c>
      <c r="E56" s="1017">
        <v>0</v>
      </c>
      <c r="F56" s="379"/>
      <c r="G56" s="562"/>
      <c r="H56" s="843">
        <f>D56*E56</f>
        <v>0</v>
      </c>
      <c r="I56" s="562"/>
      <c r="J56" s="562"/>
      <c r="K56" s="787">
        <f>SUM(F56:J56)</f>
        <v>0</v>
      </c>
      <c r="L56" s="2706" t="s">
        <v>1129</v>
      </c>
      <c r="M56" s="2707"/>
    </row>
    <row r="57" spans="1:13" ht="24.9" customHeight="1">
      <c r="A57" s="848">
        <v>30.13</v>
      </c>
      <c r="B57" s="2744" t="s">
        <v>425</v>
      </c>
      <c r="C57" s="2745"/>
      <c r="D57" s="853"/>
      <c r="E57" s="853"/>
      <c r="F57" s="853"/>
      <c r="G57" s="853"/>
      <c r="H57" s="853"/>
      <c r="I57" s="853"/>
      <c r="J57" s="853"/>
      <c r="K57" s="853"/>
      <c r="L57" s="853"/>
      <c r="M57" s="854"/>
    </row>
    <row r="58" spans="1:13" ht="27.6">
      <c r="A58" s="2717"/>
      <c r="B58" s="844">
        <f>B12</f>
        <v>0</v>
      </c>
      <c r="C58" s="467" t="s">
        <v>1143</v>
      </c>
      <c r="D58" s="1016">
        <v>0</v>
      </c>
      <c r="E58" s="1017">
        <v>0</v>
      </c>
      <c r="F58" s="838">
        <f>D58*E58</f>
        <v>0</v>
      </c>
      <c r="G58" s="562"/>
      <c r="H58" s="562"/>
      <c r="I58" s="562"/>
      <c r="J58" s="562"/>
      <c r="K58" s="787">
        <f>SUM(F58:J58)</f>
        <v>0</v>
      </c>
      <c r="L58" s="2706" t="s">
        <v>1127</v>
      </c>
      <c r="M58" s="2707"/>
    </row>
    <row r="59" spans="1:13" ht="27.6">
      <c r="A59" s="2718"/>
      <c r="B59" s="845"/>
      <c r="C59" s="839" t="s">
        <v>1143</v>
      </c>
      <c r="D59" s="840">
        <f>D58</f>
        <v>0</v>
      </c>
      <c r="E59" s="1017">
        <v>0</v>
      </c>
      <c r="F59" s="379"/>
      <c r="G59" s="843">
        <f>D59*E59</f>
        <v>0</v>
      </c>
      <c r="H59" s="562"/>
      <c r="I59" s="562"/>
      <c r="J59" s="562"/>
      <c r="K59" s="787">
        <f>SUM(F59:J59)</f>
        <v>0</v>
      </c>
      <c r="L59" s="2706" t="s">
        <v>1128</v>
      </c>
      <c r="M59" s="2707"/>
    </row>
    <row r="60" spans="1:13" ht="27.6">
      <c r="A60" s="2718"/>
      <c r="B60" s="845"/>
      <c r="C60" s="839" t="s">
        <v>1143</v>
      </c>
      <c r="D60" s="840">
        <f>D58</f>
        <v>0</v>
      </c>
      <c r="E60" s="1017">
        <v>0</v>
      </c>
      <c r="F60" s="379"/>
      <c r="G60" s="562"/>
      <c r="H60" s="843">
        <f>D60*E60</f>
        <v>0</v>
      </c>
      <c r="I60" s="562"/>
      <c r="J60" s="562"/>
      <c r="K60" s="787">
        <f>SUM(F60:J60)</f>
        <v>0</v>
      </c>
      <c r="L60" s="2706" t="s">
        <v>1129</v>
      </c>
      <c r="M60" s="2707"/>
    </row>
    <row r="61" spans="1:13" ht="24.9" customHeight="1">
      <c r="A61" s="848">
        <v>30.14</v>
      </c>
      <c r="B61" s="2711" t="s">
        <v>669</v>
      </c>
      <c r="C61" s="2711"/>
      <c r="D61" s="2711"/>
      <c r="E61" s="2711"/>
      <c r="F61" s="2711"/>
      <c r="G61" s="2711"/>
      <c r="H61" s="2711"/>
      <c r="I61" s="2711"/>
      <c r="J61" s="2711"/>
      <c r="K61" s="2711"/>
      <c r="L61" s="2711"/>
      <c r="M61" s="2712"/>
    </row>
    <row r="62" spans="1:13" ht="24.9" customHeight="1">
      <c r="A62" s="2717"/>
      <c r="B62" s="575" t="s">
        <v>1148</v>
      </c>
      <c r="C62" s="467" t="s">
        <v>85</v>
      </c>
      <c r="D62" s="990">
        <v>0</v>
      </c>
      <c r="E62" s="990">
        <v>0</v>
      </c>
      <c r="F62" s="849">
        <f>D62*E62</f>
        <v>0</v>
      </c>
      <c r="G62" s="562"/>
      <c r="H62" s="562"/>
      <c r="I62" s="562"/>
      <c r="J62" s="562"/>
      <c r="K62" s="787">
        <f>SUM(F62:J62)</f>
        <v>0</v>
      </c>
      <c r="L62" s="2706" t="s">
        <v>1127</v>
      </c>
      <c r="M62" s="2707"/>
    </row>
    <row r="63" spans="1:13" ht="24.9" customHeight="1">
      <c r="A63" s="2717"/>
      <c r="B63" s="575"/>
      <c r="C63" s="467" t="s">
        <v>85</v>
      </c>
      <c r="D63" s="990">
        <v>0</v>
      </c>
      <c r="E63" s="990">
        <v>0</v>
      </c>
      <c r="F63" s="562"/>
      <c r="G63" s="849">
        <f>D63*E63</f>
        <v>0</v>
      </c>
      <c r="H63" s="562"/>
      <c r="I63" s="562"/>
      <c r="J63" s="562"/>
      <c r="K63" s="787">
        <f>SUM(F63:J63)</f>
        <v>0</v>
      </c>
      <c r="L63" s="2706" t="s">
        <v>1128</v>
      </c>
      <c r="M63" s="2707"/>
    </row>
    <row r="64" spans="1:13" ht="24.9" customHeight="1">
      <c r="A64" s="2717"/>
      <c r="B64" s="575"/>
      <c r="C64" s="467" t="s">
        <v>85</v>
      </c>
      <c r="D64" s="990">
        <v>0</v>
      </c>
      <c r="E64" s="990">
        <v>0</v>
      </c>
      <c r="F64" s="562"/>
      <c r="G64" s="562"/>
      <c r="H64" s="849">
        <f>D64*E64</f>
        <v>0</v>
      </c>
      <c r="I64" s="562"/>
      <c r="J64" s="562"/>
      <c r="K64" s="787">
        <f>SUM(F64:J64)</f>
        <v>0</v>
      </c>
      <c r="L64" s="2706" t="s">
        <v>1149</v>
      </c>
      <c r="M64" s="2707"/>
    </row>
    <row r="65" spans="1:13" ht="24.9" customHeight="1">
      <c r="A65" s="2717"/>
      <c r="B65" s="575"/>
      <c r="C65" s="467" t="s">
        <v>85</v>
      </c>
      <c r="D65" s="990">
        <v>0</v>
      </c>
      <c r="E65" s="990">
        <v>0</v>
      </c>
      <c r="F65" s="562"/>
      <c r="G65" s="562"/>
      <c r="H65" s="562"/>
      <c r="I65" s="849">
        <f>D65*E65</f>
        <v>0</v>
      </c>
      <c r="J65" s="562"/>
      <c r="K65" s="787">
        <f>SUM(F65:J65)</f>
        <v>0</v>
      </c>
      <c r="L65" s="2706" t="s">
        <v>1133</v>
      </c>
      <c r="M65" s="2707"/>
    </row>
    <row r="66" spans="1:13" ht="24.9" customHeight="1">
      <c r="A66" s="2717"/>
      <c r="B66" s="575"/>
      <c r="C66" s="467" t="s">
        <v>85</v>
      </c>
      <c r="D66" s="990">
        <v>0</v>
      </c>
      <c r="E66" s="990">
        <v>0</v>
      </c>
      <c r="F66" s="562"/>
      <c r="G66" s="562"/>
      <c r="H66" s="562"/>
      <c r="I66" s="562"/>
      <c r="J66" s="849">
        <f>D66*E66</f>
        <v>0</v>
      </c>
      <c r="K66" s="787">
        <f>SUM(F66:J66)</f>
        <v>0</v>
      </c>
      <c r="L66" s="2706" t="s">
        <v>1134</v>
      </c>
      <c r="M66" s="2707"/>
    </row>
    <row r="67" spans="1:13" ht="20.100000000000001" customHeight="1">
      <c r="A67" s="2713"/>
      <c r="B67" s="2714"/>
      <c r="C67" s="859"/>
      <c r="D67" s="2715" t="s">
        <v>1422</v>
      </c>
      <c r="E67" s="2715"/>
      <c r="F67" s="2715"/>
      <c r="G67" s="2715"/>
      <c r="H67" s="2715"/>
      <c r="I67" s="2716"/>
      <c r="J67" s="2716"/>
      <c r="K67" s="855">
        <f>SUM(K12:K14,K16:K18,K20:K21,K23:K24,K26:K28,K30:K32,K34:K36,K38:K40,K42:K44,K46:K48,K50:K52,K54:K56,K58:K60,K62:K66)</f>
        <v>0</v>
      </c>
      <c r="L67" s="2709"/>
      <c r="M67" s="2710"/>
    </row>
    <row r="68" spans="1:13" ht="24.9" customHeight="1">
      <c r="A68" s="848">
        <v>30.15</v>
      </c>
      <c r="B68" s="2711" t="s">
        <v>133</v>
      </c>
      <c r="C68" s="2711"/>
      <c r="D68" s="2711"/>
      <c r="E68" s="2711"/>
      <c r="F68" s="2711"/>
      <c r="G68" s="2711"/>
      <c r="H68" s="2711"/>
      <c r="I68" s="2711"/>
      <c r="J68" s="2711"/>
      <c r="K68" s="2711"/>
      <c r="L68" s="2711"/>
      <c r="M68" s="2712"/>
    </row>
    <row r="69" spans="1:13" ht="24.9" customHeight="1">
      <c r="A69" s="2717"/>
      <c r="B69" s="575"/>
      <c r="C69" s="467" t="s">
        <v>85</v>
      </c>
      <c r="D69" s="990">
        <v>0</v>
      </c>
      <c r="E69" s="575"/>
      <c r="F69" s="1020">
        <v>0</v>
      </c>
      <c r="G69" s="575"/>
      <c r="H69" s="575"/>
      <c r="I69" s="575"/>
      <c r="J69" s="575"/>
      <c r="K69" s="787">
        <f>D69*F69</f>
        <v>0</v>
      </c>
      <c r="L69" s="2706"/>
      <c r="M69" s="2707"/>
    </row>
    <row r="70" spans="1:13" ht="24.9" customHeight="1">
      <c r="A70" s="2717"/>
      <c r="C70" s="467" t="s">
        <v>85</v>
      </c>
      <c r="D70" s="990">
        <v>0</v>
      </c>
      <c r="E70" s="575"/>
      <c r="F70" s="575"/>
      <c r="G70" s="1020">
        <v>0</v>
      </c>
      <c r="H70" s="575"/>
      <c r="I70" s="575"/>
      <c r="J70" s="575"/>
      <c r="K70" s="787">
        <f>D70*G70</f>
        <v>0</v>
      </c>
      <c r="L70" s="2706"/>
      <c r="M70" s="2707"/>
    </row>
    <row r="71" spans="1:13" ht="24.9" customHeight="1">
      <c r="A71" s="2718"/>
      <c r="B71" s="575"/>
      <c r="C71" s="467"/>
      <c r="D71" s="562"/>
      <c r="E71" s="575"/>
      <c r="F71" s="575"/>
      <c r="G71" s="575"/>
      <c r="H71" s="575"/>
      <c r="I71" s="575"/>
      <c r="J71" s="575"/>
      <c r="K71" s="787"/>
      <c r="L71" s="2706"/>
      <c r="M71" s="2707"/>
    </row>
    <row r="72" spans="1:13" ht="24.9" customHeight="1">
      <c r="A72" s="848">
        <v>30.16</v>
      </c>
      <c r="B72" s="2711" t="s">
        <v>82</v>
      </c>
      <c r="C72" s="2711"/>
      <c r="D72" s="2711"/>
      <c r="E72" s="2711"/>
      <c r="F72" s="2711"/>
      <c r="G72" s="2711"/>
      <c r="H72" s="2711"/>
      <c r="I72" s="2711"/>
      <c r="J72" s="2711"/>
      <c r="K72" s="2711"/>
      <c r="L72" s="2711"/>
      <c r="M72" s="2712"/>
    </row>
    <row r="73" spans="1:13" ht="24.9" customHeight="1">
      <c r="A73" s="851"/>
      <c r="B73" s="575"/>
      <c r="C73" s="467" t="s">
        <v>85</v>
      </c>
      <c r="D73" s="236"/>
      <c r="E73" s="575"/>
      <c r="F73" s="850"/>
      <c r="G73" s="575"/>
      <c r="H73" s="575"/>
      <c r="I73" s="575"/>
      <c r="J73" s="575"/>
      <c r="K73" s="787">
        <f>G94</f>
        <v>0</v>
      </c>
      <c r="L73" s="2719" t="s">
        <v>1419</v>
      </c>
      <c r="M73" s="2720"/>
    </row>
    <row r="74" spans="1:13" ht="24.9" customHeight="1">
      <c r="A74" s="851"/>
      <c r="B74" s="575"/>
      <c r="C74" s="467"/>
      <c r="D74" s="562"/>
      <c r="E74" s="575"/>
      <c r="F74" s="575"/>
      <c r="G74" s="575"/>
      <c r="H74" s="575"/>
      <c r="I74" s="575"/>
      <c r="J74" s="575"/>
      <c r="K74" s="787"/>
      <c r="L74" s="2706"/>
      <c r="M74" s="2707"/>
    </row>
    <row r="75" spans="1:13" ht="24.9" customHeight="1">
      <c r="A75" s="848">
        <v>30.17</v>
      </c>
      <c r="B75" s="2711" t="s">
        <v>1150</v>
      </c>
      <c r="C75" s="2711"/>
      <c r="D75" s="2711"/>
      <c r="E75" s="2711"/>
      <c r="F75" s="2711"/>
      <c r="G75" s="2711"/>
      <c r="H75" s="2711"/>
      <c r="I75" s="2711"/>
      <c r="J75" s="2711"/>
      <c r="K75" s="2711"/>
      <c r="L75" s="2711"/>
      <c r="M75" s="2712"/>
    </row>
    <row r="76" spans="1:13" ht="24.9" customHeight="1">
      <c r="A76" s="2717"/>
      <c r="B76" s="575"/>
      <c r="C76" s="467" t="s">
        <v>85</v>
      </c>
      <c r="D76" s="993">
        <v>0</v>
      </c>
      <c r="E76" s="575"/>
      <c r="F76" s="575"/>
      <c r="G76" s="575"/>
      <c r="H76" s="575"/>
      <c r="I76" s="575"/>
      <c r="J76" s="575"/>
      <c r="K76" s="860">
        <f>ROUND(D76*K67,0)</f>
        <v>0</v>
      </c>
      <c r="L76" s="2706"/>
      <c r="M76" s="2707"/>
    </row>
    <row r="77" spans="1:13" ht="24.9" customHeight="1">
      <c r="A77" s="2717"/>
      <c r="B77" s="575"/>
      <c r="C77" s="467"/>
      <c r="D77" s="562"/>
      <c r="E77" s="575"/>
      <c r="F77" s="575"/>
      <c r="G77" s="575"/>
      <c r="H77" s="575"/>
      <c r="I77" s="575"/>
      <c r="J77" s="575"/>
      <c r="K77" s="852"/>
      <c r="L77" s="2706"/>
      <c r="M77" s="2707"/>
    </row>
    <row r="78" spans="1:13" ht="24.9" customHeight="1">
      <c r="A78" s="848">
        <v>30.18</v>
      </c>
      <c r="B78" s="2711" t="s">
        <v>169</v>
      </c>
      <c r="C78" s="2711"/>
      <c r="D78" s="2711"/>
      <c r="E78" s="2711"/>
      <c r="F78" s="2711"/>
      <c r="G78" s="2711"/>
      <c r="H78" s="2711"/>
      <c r="I78" s="2711"/>
      <c r="J78" s="2711"/>
      <c r="K78" s="2711"/>
      <c r="L78" s="2711"/>
      <c r="M78" s="2712"/>
    </row>
    <row r="79" spans="1:13" ht="24.9" customHeight="1">
      <c r="A79" s="2717"/>
      <c r="B79" s="575"/>
      <c r="C79" s="467" t="s">
        <v>85</v>
      </c>
      <c r="D79" s="993">
        <v>0</v>
      </c>
      <c r="E79" s="575"/>
      <c r="F79" s="575"/>
      <c r="G79" s="575"/>
      <c r="H79" s="575"/>
      <c r="I79" s="575"/>
      <c r="J79" s="575"/>
      <c r="K79" s="860">
        <f>ROUND(D79*K67,0)</f>
        <v>0</v>
      </c>
      <c r="L79" s="2706"/>
      <c r="M79" s="2707"/>
    </row>
    <row r="80" spans="1:13" ht="24.9" customHeight="1">
      <c r="A80" s="2717"/>
      <c r="B80" s="575"/>
      <c r="C80" s="467"/>
      <c r="D80" s="562"/>
      <c r="E80" s="575"/>
      <c r="F80" s="575"/>
      <c r="G80" s="575"/>
      <c r="H80" s="575"/>
      <c r="I80" s="575"/>
      <c r="J80" s="575"/>
      <c r="K80" s="852"/>
      <c r="L80" s="2706"/>
      <c r="M80" s="2707"/>
    </row>
    <row r="81" spans="1:13" ht="20.100000000000001" customHeight="1">
      <c r="A81" s="2713"/>
      <c r="B81" s="2714"/>
      <c r="C81" s="859"/>
      <c r="D81" s="2715" t="s">
        <v>1420</v>
      </c>
      <c r="E81" s="2715"/>
      <c r="F81" s="2715"/>
      <c r="G81" s="2715"/>
      <c r="H81" s="2715"/>
      <c r="I81" s="2716"/>
      <c r="J81" s="2716"/>
      <c r="K81" s="855">
        <f>SUM(K69,K70,K73,K76,K79)</f>
        <v>0</v>
      </c>
      <c r="L81" s="2709"/>
      <c r="M81" s="2710"/>
    </row>
    <row r="82" spans="1:13" ht="24.75" customHeight="1">
      <c r="A82" s="848">
        <v>30.19</v>
      </c>
      <c r="B82" s="2711" t="s">
        <v>78</v>
      </c>
      <c r="C82" s="2711"/>
      <c r="D82" s="2711"/>
      <c r="E82" s="2711"/>
      <c r="F82" s="2711"/>
      <c r="G82" s="2711"/>
      <c r="H82" s="2711"/>
      <c r="I82" s="2711"/>
      <c r="J82" s="2711"/>
      <c r="K82" s="2711"/>
      <c r="L82" s="2711"/>
      <c r="M82" s="2712"/>
    </row>
    <row r="83" spans="1:13" ht="24.9" customHeight="1">
      <c r="A83" s="2717"/>
      <c r="B83" s="575"/>
      <c r="C83" s="467" t="s">
        <v>85</v>
      </c>
      <c r="D83" s="993">
        <v>0</v>
      </c>
      <c r="E83" s="575"/>
      <c r="F83" s="575"/>
      <c r="G83" s="575"/>
      <c r="H83" s="575"/>
      <c r="I83" s="575"/>
      <c r="J83" s="575"/>
      <c r="K83" s="860">
        <f>ROUND(D83*K67,0)</f>
        <v>0</v>
      </c>
      <c r="L83" s="2706"/>
      <c r="M83" s="2707"/>
    </row>
    <row r="84" spans="1:13" ht="24.9" customHeight="1">
      <c r="A84" s="2718"/>
      <c r="B84" s="575"/>
      <c r="C84" s="467"/>
      <c r="D84" s="562"/>
      <c r="E84" s="575"/>
      <c r="F84" s="575"/>
      <c r="G84" s="575"/>
      <c r="H84" s="575"/>
      <c r="I84" s="575"/>
      <c r="J84" s="575"/>
      <c r="K84" s="852"/>
      <c r="L84" s="2706"/>
      <c r="M84" s="2707"/>
    </row>
    <row r="85" spans="1:13" ht="20.100000000000001" customHeight="1" thickBot="1">
      <c r="A85" s="2723" t="s">
        <v>1421</v>
      </c>
      <c r="B85" s="2724"/>
      <c r="C85" s="2724"/>
      <c r="D85" s="2724"/>
      <c r="E85" s="2724"/>
      <c r="F85" s="2724"/>
      <c r="G85" s="2724"/>
      <c r="H85" s="2724"/>
      <c r="I85" s="2724"/>
      <c r="J85" s="2724"/>
      <c r="K85" s="856">
        <f>SUM(K67,K81,K83)</f>
        <v>0</v>
      </c>
      <c r="L85" s="2726"/>
      <c r="M85" s="2727"/>
    </row>
    <row r="86" spans="1:13" ht="13.8">
      <c r="A86" s="608"/>
      <c r="B86" s="2725" t="s">
        <v>1151</v>
      </c>
      <c r="C86" s="2725"/>
      <c r="D86" s="2725"/>
      <c r="E86" s="2725"/>
      <c r="F86" s="2725"/>
      <c r="G86" s="2725"/>
      <c r="H86" s="2725"/>
      <c r="I86" s="2725"/>
      <c r="J86" s="2725"/>
      <c r="K86" s="2725"/>
      <c r="L86" s="2725"/>
    </row>
    <row r="87" spans="1:13" ht="14.4" thickBot="1">
      <c r="A87" s="608"/>
      <c r="B87" s="170"/>
      <c r="C87" s="609"/>
      <c r="D87" s="170"/>
      <c r="E87" s="170"/>
      <c r="F87" s="170"/>
      <c r="G87" s="170"/>
      <c r="H87" s="170"/>
      <c r="I87" s="170"/>
      <c r="J87" s="170"/>
      <c r="K87" s="170"/>
      <c r="L87" s="171"/>
    </row>
    <row r="88" spans="1:13" s="284" customFormat="1" ht="36.75" customHeight="1" thickBot="1">
      <c r="A88" s="2414" t="s">
        <v>82</v>
      </c>
      <c r="B88" s="2113"/>
      <c r="C88" s="2113"/>
      <c r="D88" s="296" t="s">
        <v>87</v>
      </c>
      <c r="E88" s="296" t="s">
        <v>101</v>
      </c>
      <c r="F88" s="296" t="s">
        <v>706</v>
      </c>
      <c r="G88" s="296" t="s">
        <v>102</v>
      </c>
      <c r="H88" s="2439" t="s">
        <v>164</v>
      </c>
      <c r="I88" s="2440"/>
      <c r="J88" s="2440"/>
      <c r="K88" s="2441"/>
      <c r="L88" s="296" t="s">
        <v>575</v>
      </c>
      <c r="M88" s="297" t="s">
        <v>576</v>
      </c>
    </row>
    <row r="89" spans="1:13" s="284" customFormat="1" ht="24.9" customHeight="1">
      <c r="A89" s="2721" t="s">
        <v>1152</v>
      </c>
      <c r="B89" s="2721"/>
      <c r="C89" s="2722"/>
      <c r="D89" s="358" t="s">
        <v>141</v>
      </c>
      <c r="E89" s="992">
        <v>0</v>
      </c>
      <c r="F89" s="992">
        <v>0</v>
      </c>
      <c r="G89" s="342">
        <f>F89*E89</f>
        <v>0</v>
      </c>
      <c r="H89" s="2665"/>
      <c r="I89" s="2728"/>
      <c r="J89" s="2728"/>
      <c r="K89" s="2729"/>
      <c r="L89" s="1024"/>
      <c r="M89" s="1005">
        <v>0</v>
      </c>
    </row>
    <row r="90" spans="1:13" s="284" customFormat="1" ht="24.9" customHeight="1">
      <c r="A90" s="2732" t="s">
        <v>231</v>
      </c>
      <c r="B90" s="2732"/>
      <c r="C90" s="2733"/>
      <c r="D90" s="235" t="s">
        <v>141</v>
      </c>
      <c r="E90" s="990">
        <v>0</v>
      </c>
      <c r="F90" s="990">
        <v>0</v>
      </c>
      <c r="G90" s="234">
        <f>F90*E90</f>
        <v>0</v>
      </c>
      <c r="H90" s="2662"/>
      <c r="I90" s="2734"/>
      <c r="J90" s="2734"/>
      <c r="K90" s="2735"/>
      <c r="L90" s="1025"/>
      <c r="M90" s="1006">
        <v>0</v>
      </c>
    </row>
    <row r="91" spans="1:13" s="284" customFormat="1" ht="20.100000000000001" customHeight="1" thickBot="1">
      <c r="A91" s="2657" t="s">
        <v>238</v>
      </c>
      <c r="B91" s="2658"/>
      <c r="C91" s="2658"/>
      <c r="D91" s="636"/>
      <c r="E91" s="636"/>
      <c r="F91" s="636"/>
      <c r="G91" s="637">
        <f>SUM(G89:G90)</f>
        <v>0</v>
      </c>
      <c r="H91" s="2731" t="s">
        <v>1415</v>
      </c>
      <c r="I91" s="2731"/>
      <c r="J91" s="2731"/>
      <c r="K91" s="2731"/>
      <c r="L91" s="2731"/>
      <c r="M91" s="712">
        <f>SUM(M89:M90)</f>
        <v>0</v>
      </c>
    </row>
    <row r="92" spans="1:13" s="284" customFormat="1" ht="24.9" customHeight="1" thickTop="1">
      <c r="A92" s="2098" t="s">
        <v>861</v>
      </c>
      <c r="B92" s="2099"/>
      <c r="C92" s="2099"/>
      <c r="D92" s="358" t="s">
        <v>141</v>
      </c>
      <c r="E92" s="992">
        <v>0</v>
      </c>
      <c r="F92" s="992">
        <v>0</v>
      </c>
      <c r="G92" s="342">
        <f>F92*E92</f>
        <v>0</v>
      </c>
      <c r="H92" s="2652" t="s">
        <v>1418</v>
      </c>
      <c r="I92" s="2653"/>
      <c r="J92" s="2653"/>
      <c r="K92" s="2653"/>
      <c r="L92" s="2654"/>
      <c r="M92" s="310" t="s">
        <v>1116</v>
      </c>
    </row>
    <row r="93" spans="1:13" s="284" customFormat="1" ht="24.9" customHeight="1" thickBot="1">
      <c r="A93" s="2621" t="s">
        <v>155</v>
      </c>
      <c r="B93" s="2622"/>
      <c r="C93" s="2622"/>
      <c r="D93" s="361" t="s">
        <v>141</v>
      </c>
      <c r="E93" s="994">
        <v>0</v>
      </c>
      <c r="F93" s="994">
        <v>0</v>
      </c>
      <c r="G93" s="346">
        <f>F93*E93</f>
        <v>0</v>
      </c>
      <c r="H93" s="2628" t="s">
        <v>1418</v>
      </c>
      <c r="I93" s="2628"/>
      <c r="J93" s="2628"/>
      <c r="K93" s="2628"/>
      <c r="L93" s="2628"/>
      <c r="M93" s="311" t="s">
        <v>1116</v>
      </c>
    </row>
    <row r="94" spans="1:13" s="305" customFormat="1" ht="20.100000000000001" customHeight="1" thickTop="1" thickBot="1">
      <c r="A94" s="2655" t="s">
        <v>156</v>
      </c>
      <c r="B94" s="2656"/>
      <c r="C94" s="2656"/>
      <c r="D94" s="560"/>
      <c r="E94" s="560"/>
      <c r="F94" s="560"/>
      <c r="G94" s="631">
        <f>SUM(G91:G93)</f>
        <v>0</v>
      </c>
      <c r="H94" s="2730" t="s">
        <v>1416</v>
      </c>
      <c r="I94" s="2730"/>
      <c r="J94" s="2730"/>
      <c r="K94" s="2730"/>
      <c r="L94" s="2730"/>
      <c r="M94" s="350">
        <f>M91</f>
        <v>0</v>
      </c>
    </row>
    <row r="95" spans="1:13" s="284" customFormat="1" ht="15.6">
      <c r="A95" s="306"/>
      <c r="D95" s="307"/>
      <c r="E95" s="307"/>
      <c r="F95" s="307"/>
      <c r="G95" s="364" t="s">
        <v>1153</v>
      </c>
      <c r="L95" s="407" t="s">
        <v>1405</v>
      </c>
    </row>
    <row r="96" spans="1:13" s="4" customFormat="1" ht="15">
      <c r="A96" s="619"/>
      <c r="F96" s="19"/>
      <c r="G96" s="19"/>
      <c r="H96" s="19"/>
      <c r="I96" s="19"/>
      <c r="J96" s="19"/>
      <c r="K96" s="583"/>
      <c r="L96" s="359"/>
    </row>
    <row r="97" spans="1:13" s="4" customFormat="1" ht="13.8">
      <c r="A97" s="640" t="s">
        <v>1417</v>
      </c>
      <c r="F97" s="19"/>
      <c r="G97" s="19"/>
      <c r="H97" s="19"/>
      <c r="I97" s="19"/>
      <c r="J97" s="19"/>
      <c r="K97" s="583"/>
      <c r="L97" s="359"/>
    </row>
    <row r="98" spans="1:13" s="145" customFormat="1">
      <c r="B98" s="172"/>
      <c r="D98" s="183"/>
      <c r="E98" s="183"/>
      <c r="F98" s="183"/>
      <c r="G98" s="183"/>
      <c r="H98" s="183"/>
      <c r="I98" s="183"/>
      <c r="J98" s="183"/>
      <c r="K98" s="183"/>
      <c r="L98" s="183"/>
      <c r="M98" s="183"/>
    </row>
    <row r="99" spans="1:13" ht="13.8">
      <c r="A99" s="608"/>
      <c r="B99" s="170"/>
      <c r="C99" s="609"/>
      <c r="D99" s="170"/>
      <c r="E99" s="170"/>
      <c r="F99" s="170"/>
      <c r="G99" s="170"/>
      <c r="H99" s="170"/>
      <c r="I99" s="170"/>
      <c r="J99" s="170"/>
      <c r="K99" s="170"/>
      <c r="L99" s="171"/>
    </row>
    <row r="100" spans="1:13" ht="13.8">
      <c r="A100" s="608"/>
      <c r="B100" s="170"/>
      <c r="C100" s="609"/>
      <c r="D100" s="170"/>
      <c r="E100" s="170"/>
      <c r="F100" s="170"/>
      <c r="G100" s="170"/>
      <c r="H100" s="170"/>
      <c r="I100" s="170"/>
      <c r="J100" s="170"/>
      <c r="K100" s="170"/>
      <c r="L100" s="171"/>
    </row>
    <row r="101" spans="1:13" ht="13.8">
      <c r="A101" s="608"/>
      <c r="B101" s="170"/>
      <c r="C101" s="609"/>
      <c r="D101" s="170"/>
      <c r="E101" s="170"/>
      <c r="F101" s="170"/>
      <c r="G101" s="170"/>
      <c r="H101" s="170"/>
      <c r="I101" s="170"/>
      <c r="J101" s="170"/>
      <c r="K101" s="170"/>
      <c r="L101" s="171"/>
    </row>
    <row r="102" spans="1:13" ht="13.8">
      <c r="A102" s="608"/>
      <c r="B102" s="170"/>
      <c r="C102" s="609"/>
      <c r="D102" s="170"/>
      <c r="E102" s="170"/>
      <c r="F102" s="170"/>
      <c r="G102" s="170"/>
      <c r="H102" s="170"/>
      <c r="I102" s="170"/>
      <c r="J102" s="170"/>
      <c r="K102" s="170"/>
      <c r="L102" s="171"/>
    </row>
  </sheetData>
  <mergeCells count="131">
    <mergeCell ref="B19:C19"/>
    <mergeCell ref="A20:A21"/>
    <mergeCell ref="B22:C22"/>
    <mergeCell ref="L20:M20"/>
    <mergeCell ref="L21:M21"/>
    <mergeCell ref="A12:A14"/>
    <mergeCell ref="B15:C15"/>
    <mergeCell ref="A16:A18"/>
    <mergeCell ref="B11:C11"/>
    <mergeCell ref="L12:M12"/>
    <mergeCell ref="L13:M13"/>
    <mergeCell ref="L14:M14"/>
    <mergeCell ref="L16:M16"/>
    <mergeCell ref="L17:M17"/>
    <mergeCell ref="L18:M18"/>
    <mergeCell ref="B29:C29"/>
    <mergeCell ref="A30:A32"/>
    <mergeCell ref="B33:C33"/>
    <mergeCell ref="L30:M30"/>
    <mergeCell ref="L31:M31"/>
    <mergeCell ref="L32:M32"/>
    <mergeCell ref="A23:A24"/>
    <mergeCell ref="F24:H24"/>
    <mergeCell ref="B25:C25"/>
    <mergeCell ref="A26:A28"/>
    <mergeCell ref="L23:M23"/>
    <mergeCell ref="L24:M24"/>
    <mergeCell ref="L26:M26"/>
    <mergeCell ref="L27:M27"/>
    <mergeCell ref="L28:M28"/>
    <mergeCell ref="A38:A40"/>
    <mergeCell ref="B41:C41"/>
    <mergeCell ref="A42:A44"/>
    <mergeCell ref="A34:A36"/>
    <mergeCell ref="B37:C37"/>
    <mergeCell ref="L34:M34"/>
    <mergeCell ref="L35:M35"/>
    <mergeCell ref="L36:M36"/>
    <mergeCell ref="L38:M38"/>
    <mergeCell ref="L39:M39"/>
    <mergeCell ref="L40:M40"/>
    <mergeCell ref="L42:M42"/>
    <mergeCell ref="L43:M43"/>
    <mergeCell ref="L44:M44"/>
    <mergeCell ref="B57:C57"/>
    <mergeCell ref="A58:A60"/>
    <mergeCell ref="A62:A66"/>
    <mergeCell ref="A50:A52"/>
    <mergeCell ref="B53:C53"/>
    <mergeCell ref="A54:A56"/>
    <mergeCell ref="B45:C45"/>
    <mergeCell ref="A46:A48"/>
    <mergeCell ref="B49:C49"/>
    <mergeCell ref="A4:B4"/>
    <mergeCell ref="C4:I4"/>
    <mergeCell ref="A5:B5"/>
    <mergeCell ref="C5:I5"/>
    <mergeCell ref="A6:B6"/>
    <mergeCell ref="C6:I6"/>
    <mergeCell ref="L9:M10"/>
    <mergeCell ref="J4:M4"/>
    <mergeCell ref="A9:A10"/>
    <mergeCell ref="E9:E10"/>
    <mergeCell ref="D9:D10"/>
    <mergeCell ref="C9:C10"/>
    <mergeCell ref="B9:B10"/>
    <mergeCell ref="K9:K10"/>
    <mergeCell ref="J6:M6"/>
    <mergeCell ref="J5:M5"/>
    <mergeCell ref="H94:L94"/>
    <mergeCell ref="H93:L93"/>
    <mergeCell ref="H92:L92"/>
    <mergeCell ref="H91:L91"/>
    <mergeCell ref="A94:C94"/>
    <mergeCell ref="A93:C93"/>
    <mergeCell ref="A92:C92"/>
    <mergeCell ref="A91:C91"/>
    <mergeCell ref="A90:C90"/>
    <mergeCell ref="H90:K90"/>
    <mergeCell ref="L77:M77"/>
    <mergeCell ref="B78:M78"/>
    <mergeCell ref="L79:M79"/>
    <mergeCell ref="L80:M80"/>
    <mergeCell ref="L81:M81"/>
    <mergeCell ref="B82:M82"/>
    <mergeCell ref="L83:M83"/>
    <mergeCell ref="A89:C89"/>
    <mergeCell ref="A88:C88"/>
    <mergeCell ref="A83:A84"/>
    <mergeCell ref="A85:J85"/>
    <mergeCell ref="B86:L86"/>
    <mergeCell ref="A79:A80"/>
    <mergeCell ref="A81:B81"/>
    <mergeCell ref="D81:J81"/>
    <mergeCell ref="A76:A77"/>
    <mergeCell ref="L85:M85"/>
    <mergeCell ref="H88:K88"/>
    <mergeCell ref="H89:K89"/>
    <mergeCell ref="L63:M63"/>
    <mergeCell ref="L64:M64"/>
    <mergeCell ref="L65:M65"/>
    <mergeCell ref="L66:M66"/>
    <mergeCell ref="B72:M72"/>
    <mergeCell ref="L73:M73"/>
    <mergeCell ref="L74:M74"/>
    <mergeCell ref="B75:M75"/>
    <mergeCell ref="L76:M76"/>
    <mergeCell ref="L46:M46"/>
    <mergeCell ref="L47:M47"/>
    <mergeCell ref="L84:M84"/>
    <mergeCell ref="F9:J9"/>
    <mergeCell ref="L48:M48"/>
    <mergeCell ref="L50:M50"/>
    <mergeCell ref="L51:M51"/>
    <mergeCell ref="L52:M52"/>
    <mergeCell ref="L54:M54"/>
    <mergeCell ref="L67:M67"/>
    <mergeCell ref="B68:M68"/>
    <mergeCell ref="L69:M69"/>
    <mergeCell ref="L70:M70"/>
    <mergeCell ref="L71:M71"/>
    <mergeCell ref="A67:B67"/>
    <mergeCell ref="D67:J67"/>
    <mergeCell ref="A69:A71"/>
    <mergeCell ref="L55:M55"/>
    <mergeCell ref="L56:M56"/>
    <mergeCell ref="L58:M58"/>
    <mergeCell ref="L59:M59"/>
    <mergeCell ref="L60:M60"/>
    <mergeCell ref="B61:M61"/>
    <mergeCell ref="L62:M62"/>
  </mergeCells>
  <dataValidations disablePrompts="1" count="1">
    <dataValidation type="list" allowBlank="1" showInputMessage="1" showErrorMessage="1" promptTitle="Select From Pull Down" prompt="Choose Range Category" sqref="C16 B12" xr:uid="{00000000-0002-0000-3000-000000000000}">
      <formula1>"2-Lane Roadway,Multi-Lane / Interstate,Urban"</formula1>
    </dataValidation>
  </dataValidations>
  <printOptions horizontalCentered="1"/>
  <pageMargins left="0.5" right="0.5" top="1" bottom="1" header="0.5" footer="0.34"/>
  <pageSetup scale="26" fitToHeight="3" orientation="landscape" r:id="rId1"/>
  <headerFooter alignWithMargins="0">
    <oddHeader>&amp;C&amp;"Arial,Bold"&amp;14&amp;U&amp;A</oddHeader>
    <oddFooter>&amp;L&amp;F
&amp;A&amp;CPage &amp;P of &amp;N&amp;R&amp;D</oddFooter>
  </headerFooter>
  <rowBreaks count="1" manualBreakCount="1">
    <brk id="67"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N55"/>
  <sheetViews>
    <sheetView showGridLines="0" zoomScaleNormal="100" zoomScaleSheetLayoutView="100" workbookViewId="0"/>
  </sheetViews>
  <sheetFormatPr defaultColWidth="9.109375" defaultRowHeight="13.2"/>
  <cols>
    <col min="1" max="1" width="118.33203125" style="594" customWidth="1"/>
    <col min="2" max="2" width="20.5546875" style="586" customWidth="1"/>
    <col min="3" max="16384" width="9.109375" style="586"/>
  </cols>
  <sheetData>
    <row r="1" spans="1:14" s="623" customFormat="1" ht="20.100000000000001" customHeight="1">
      <c r="A1" s="630" t="s">
        <v>1333</v>
      </c>
    </row>
    <row r="2" spans="1:14" s="623" customFormat="1" ht="20.100000000000001" customHeight="1">
      <c r="A2" s="624"/>
      <c r="N2" s="623" t="s">
        <v>400</v>
      </c>
    </row>
    <row r="3" spans="1:14" ht="54" customHeight="1">
      <c r="A3" s="594" t="s">
        <v>1334</v>
      </c>
    </row>
    <row r="5" spans="1:14">
      <c r="A5" s="594" t="s">
        <v>1335</v>
      </c>
    </row>
    <row r="6" spans="1:14">
      <c r="A6" s="590" t="s">
        <v>1336</v>
      </c>
    </row>
    <row r="7" spans="1:14">
      <c r="A7" s="590" t="s">
        <v>1337</v>
      </c>
      <c r="C7" s="590"/>
    </row>
    <row r="8" spans="1:14">
      <c r="A8" s="590" t="s">
        <v>1338</v>
      </c>
      <c r="C8" s="593"/>
    </row>
    <row r="9" spans="1:14">
      <c r="A9" s="590" t="s">
        <v>1339</v>
      </c>
    </row>
    <row r="10" spans="1:14">
      <c r="A10" s="590" t="s">
        <v>1340</v>
      </c>
    </row>
    <row r="11" spans="1:14">
      <c r="A11" s="590" t="s">
        <v>1341</v>
      </c>
    </row>
    <row r="13" spans="1:14">
      <c r="A13" s="594" t="s">
        <v>1342</v>
      </c>
    </row>
    <row r="14" spans="1:14">
      <c r="A14" s="590" t="s">
        <v>1338</v>
      </c>
    </row>
    <row r="15" spans="1:14">
      <c r="A15" s="590" t="s">
        <v>1343</v>
      </c>
    </row>
    <row r="16" spans="1:14">
      <c r="A16" s="590" t="s">
        <v>1344</v>
      </c>
    </row>
    <row r="17" spans="1:1">
      <c r="A17" s="590" t="s">
        <v>1345</v>
      </c>
    </row>
    <row r="18" spans="1:1">
      <c r="A18" s="590" t="s">
        <v>1346</v>
      </c>
    </row>
    <row r="19" spans="1:1">
      <c r="A19" s="590" t="s">
        <v>1347</v>
      </c>
    </row>
    <row r="20" spans="1:1">
      <c r="A20" s="590" t="s">
        <v>1348</v>
      </c>
    </row>
    <row r="21" spans="1:1">
      <c r="A21" s="590" t="s">
        <v>1349</v>
      </c>
    </row>
    <row r="23" spans="1:1" ht="39.6">
      <c r="A23" s="594" t="s">
        <v>1350</v>
      </c>
    </row>
    <row r="25" spans="1:1" ht="26.4">
      <c r="A25" s="594" t="s">
        <v>1351</v>
      </c>
    </row>
    <row r="26" spans="1:1" ht="12.75" customHeight="1">
      <c r="A26" s="593" t="s">
        <v>1352</v>
      </c>
    </row>
    <row r="27" spans="1:1">
      <c r="A27" s="593" t="s">
        <v>1353</v>
      </c>
    </row>
    <row r="28" spans="1:1">
      <c r="A28" s="593" t="s">
        <v>1354</v>
      </c>
    </row>
    <row r="29" spans="1:1">
      <c r="A29" s="593" t="s">
        <v>1355</v>
      </c>
    </row>
    <row r="30" spans="1:1">
      <c r="A30" s="593" t="s">
        <v>1356</v>
      </c>
    </row>
    <row r="31" spans="1:1">
      <c r="A31" s="605" t="s">
        <v>1357</v>
      </c>
    </row>
    <row r="32" spans="1:1">
      <c r="A32" s="593" t="s">
        <v>1358</v>
      </c>
    </row>
    <row r="33" spans="1:1">
      <c r="A33" s="593" t="s">
        <v>1359</v>
      </c>
    </row>
    <row r="34" spans="1:1">
      <c r="A34" s="605" t="s">
        <v>1360</v>
      </c>
    </row>
    <row r="35" spans="1:1">
      <c r="A35" s="605" t="s">
        <v>1361</v>
      </c>
    </row>
    <row r="37" spans="1:1">
      <c r="A37" s="594" t="s">
        <v>1362</v>
      </c>
    </row>
    <row r="39" spans="1:1">
      <c r="A39" s="590" t="s">
        <v>1363</v>
      </c>
    </row>
    <row r="40" spans="1:1">
      <c r="A40" s="605" t="s">
        <v>1364</v>
      </c>
    </row>
    <row r="41" spans="1:1">
      <c r="A41" s="593" t="s">
        <v>1365</v>
      </c>
    </row>
    <row r="42" spans="1:1">
      <c r="A42" s="590" t="s">
        <v>1366</v>
      </c>
    </row>
    <row r="43" spans="1:1" ht="26.4">
      <c r="A43" s="605" t="s">
        <v>1367</v>
      </c>
    </row>
    <row r="44" spans="1:1">
      <c r="A44" s="593"/>
    </row>
    <row r="45" spans="1:1">
      <c r="A45" s="935" t="s">
        <v>1850</v>
      </c>
    </row>
    <row r="46" spans="1:1">
      <c r="A46" s="1123" t="s">
        <v>1851</v>
      </c>
    </row>
    <row r="47" spans="1:1">
      <c r="A47" s="1123"/>
    </row>
    <row r="48" spans="1:1">
      <c r="A48" s="935" t="s">
        <v>1875</v>
      </c>
    </row>
    <row r="49" spans="1:2">
      <c r="A49" s="1123" t="s">
        <v>1368</v>
      </c>
    </row>
    <row r="50" spans="1:2">
      <c r="A50" s="1067"/>
    </row>
    <row r="51" spans="1:2">
      <c r="A51" s="935" t="s">
        <v>1876</v>
      </c>
      <c r="B51" s="606"/>
    </row>
    <row r="52" spans="1:2">
      <c r="A52" s="1123" t="s">
        <v>1369</v>
      </c>
    </row>
    <row r="53" spans="1:2">
      <c r="A53" s="185"/>
    </row>
    <row r="54" spans="1:2">
      <c r="A54" s="935" t="s">
        <v>1877</v>
      </c>
      <c r="B54" s="607"/>
    </row>
    <row r="55" spans="1:2">
      <c r="A55" s="1123" t="s">
        <v>1370</v>
      </c>
    </row>
  </sheetData>
  <pageMargins left="0.5" right="0.5" top="1" bottom="1" header="0.5" footer="0.34"/>
  <pageSetup orientation="landscape" r:id="rId1"/>
  <headerFooter alignWithMargins="0">
    <oddHeader>&amp;C&amp;"Arial,Bold"&amp;14&amp;U&amp;A</oddHeader>
    <oddFooter>&amp;L&amp;F
&amp;A&amp;CPage &amp;P of &amp;N&amp;R&amp;D</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autoPageBreaks="0" fitToPage="1"/>
  </sheetPr>
  <dimension ref="A1:P232"/>
  <sheetViews>
    <sheetView showGridLines="0" showRuler="0" zoomScale="85" zoomScaleNormal="85" zoomScaleSheetLayoutView="100" workbookViewId="0"/>
  </sheetViews>
  <sheetFormatPr defaultColWidth="9.109375" defaultRowHeight="13.2"/>
  <cols>
    <col min="1" max="1" width="10" style="5" customWidth="1"/>
    <col min="2" max="2" width="40.6640625" style="5" customWidth="1"/>
    <col min="3" max="3" width="16" style="5" customWidth="1"/>
    <col min="4" max="4" width="12.6640625" style="5" customWidth="1"/>
    <col min="5" max="5" width="13.33203125" style="5" customWidth="1"/>
    <col min="6" max="7" width="12.6640625" style="5" customWidth="1"/>
    <col min="8" max="8" width="12.6640625" style="604" customWidth="1"/>
    <col min="9" max="10" width="12.6640625" style="5" customWidth="1"/>
    <col min="11" max="11" width="52.44140625" style="5" customWidth="1"/>
    <col min="12" max="12" width="23.109375" style="5" customWidth="1"/>
    <col min="13" max="13" width="12.6640625" style="5" customWidth="1"/>
    <col min="14" max="14" width="8.109375" style="5" customWidth="1"/>
    <col min="15" max="15" width="9.5546875" style="5" customWidth="1"/>
    <col min="16" max="16" width="7.44140625" style="5" customWidth="1"/>
    <col min="17" max="16384" width="9.109375" style="5"/>
  </cols>
  <sheetData>
    <row r="1" spans="1:13" s="440" customFormat="1" ht="20.100000000000001" customHeight="1">
      <c r="A1" s="380" t="s">
        <v>592</v>
      </c>
      <c r="M1" s="920" t="str">
        <f>'Project Information'!$B$3</f>
        <v>Enter project name &amp; description</v>
      </c>
    </row>
    <row r="2" spans="1:13" s="440" customFormat="1" ht="20.100000000000001" customHeight="1">
      <c r="A2" s="441"/>
      <c r="M2" s="920" t="str">
        <f>'Project Information'!$B$1</f>
        <v>999999-1-32-01</v>
      </c>
    </row>
    <row r="3" spans="1:13" s="240" customFormat="1" ht="14.4" thickBot="1">
      <c r="A3" s="413"/>
      <c r="B3" s="286"/>
      <c r="C3" s="286"/>
    </row>
    <row r="4" spans="1:13" s="240" customFormat="1" ht="28.5" customHeight="1" thickBot="1">
      <c r="A4" s="2111" t="s">
        <v>1396</v>
      </c>
      <c r="B4" s="2112"/>
      <c r="C4" s="2112"/>
      <c r="D4" s="2113" t="s">
        <v>1397</v>
      </c>
      <c r="E4" s="2113"/>
      <c r="F4" s="2113"/>
      <c r="G4" s="2113"/>
      <c r="H4" s="2113"/>
      <c r="I4" s="2113"/>
      <c r="J4" s="2113" t="s">
        <v>1398</v>
      </c>
      <c r="K4" s="2113"/>
      <c r="L4" s="2113"/>
      <c r="M4" s="2473"/>
    </row>
    <row r="5" spans="1:13" s="240" customFormat="1" ht="28.5" customHeight="1">
      <c r="A5" s="2114" t="s">
        <v>1400</v>
      </c>
      <c r="B5" s="2115"/>
      <c r="C5" s="2115"/>
      <c r="D5" s="2116"/>
      <c r="E5" s="2116"/>
      <c r="F5" s="2116"/>
      <c r="G5" s="2116"/>
      <c r="H5" s="2116"/>
      <c r="I5" s="2116"/>
      <c r="J5" s="2116"/>
      <c r="K5" s="2116"/>
      <c r="L5" s="2116"/>
      <c r="M5" s="2472"/>
    </row>
    <row r="6" spans="1:13" s="240" customFormat="1" ht="28.5" customHeight="1" thickBot="1">
      <c r="A6" s="2108" t="s">
        <v>1399</v>
      </c>
      <c r="B6" s="2109"/>
      <c r="C6" s="2109"/>
      <c r="D6" s="2110"/>
      <c r="E6" s="2110"/>
      <c r="F6" s="2110"/>
      <c r="G6" s="2110"/>
      <c r="H6" s="2110"/>
      <c r="I6" s="2110"/>
      <c r="J6" s="2110"/>
      <c r="K6" s="2110"/>
      <c r="L6" s="2110"/>
      <c r="M6" s="2471"/>
    </row>
    <row r="7" spans="1:13" s="240" customFormat="1" ht="15.6">
      <c r="A7" s="921" t="s">
        <v>1430</v>
      </c>
      <c r="B7" s="286"/>
    </row>
    <row r="8" spans="1:13" s="240" customFormat="1" ht="15" customHeight="1" thickBot="1">
      <c r="A8" s="921"/>
      <c r="B8" s="286"/>
    </row>
    <row r="9" spans="1:13" ht="48" customHeight="1">
      <c r="A9" s="335" t="s">
        <v>79</v>
      </c>
      <c r="B9" s="353" t="s">
        <v>190</v>
      </c>
      <c r="C9" s="353"/>
      <c r="D9" s="282" t="s">
        <v>1431</v>
      </c>
      <c r="E9" s="282" t="s">
        <v>87</v>
      </c>
      <c r="F9" s="282" t="s">
        <v>101</v>
      </c>
      <c r="G9" s="282" t="s">
        <v>706</v>
      </c>
      <c r="H9" s="282" t="s">
        <v>165</v>
      </c>
      <c r="I9" s="282" t="s">
        <v>102</v>
      </c>
      <c r="J9" s="2403" t="s">
        <v>164</v>
      </c>
      <c r="K9" s="2777"/>
      <c r="L9" s="2777"/>
      <c r="M9" s="2778"/>
    </row>
    <row r="10" spans="1:13" ht="20.100000000000001" customHeight="1">
      <c r="A10" s="516"/>
      <c r="B10" s="472" t="s">
        <v>216</v>
      </c>
      <c r="C10" s="517"/>
      <c r="D10" s="517"/>
      <c r="E10" s="517"/>
      <c r="F10" s="517"/>
      <c r="G10" s="517"/>
      <c r="H10" s="517"/>
      <c r="I10" s="517"/>
      <c r="J10" s="2775"/>
      <c r="K10" s="2775"/>
      <c r="L10" s="2775"/>
      <c r="M10" s="2776"/>
    </row>
    <row r="11" spans="1:13" ht="30" customHeight="1">
      <c r="A11" s="861">
        <v>31.1</v>
      </c>
      <c r="B11" s="2769" t="s">
        <v>1537</v>
      </c>
      <c r="C11" s="2769"/>
      <c r="D11" s="863"/>
      <c r="E11" s="863" t="s">
        <v>1070</v>
      </c>
      <c r="F11" s="990">
        <v>0</v>
      </c>
      <c r="G11" s="990">
        <v>0</v>
      </c>
      <c r="H11" s="234">
        <f t="shared" ref="H11:H37" si="0">F11</f>
        <v>0</v>
      </c>
      <c r="I11" s="237">
        <f>ROUND(F11*G11,0)</f>
        <v>0</v>
      </c>
      <c r="J11" s="2770"/>
      <c r="K11" s="2770"/>
      <c r="L11" s="2770"/>
      <c r="M11" s="2771"/>
    </row>
    <row r="12" spans="1:13" ht="30" customHeight="1">
      <c r="A12" s="288">
        <f>A11+0.1</f>
        <v>31.200000000000003</v>
      </c>
      <c r="B12" s="2486" t="s">
        <v>172</v>
      </c>
      <c r="C12" s="2486"/>
      <c r="D12" s="354"/>
      <c r="E12" s="235" t="s">
        <v>100</v>
      </c>
      <c r="F12" s="990">
        <v>0</v>
      </c>
      <c r="G12" s="990">
        <v>0</v>
      </c>
      <c r="H12" s="234">
        <f>F12</f>
        <v>0</v>
      </c>
      <c r="I12" s="237">
        <f>ROUND(F12*G12,0)</f>
        <v>0</v>
      </c>
      <c r="J12" s="2770"/>
      <c r="K12" s="2770"/>
      <c r="L12" s="2770"/>
      <c r="M12" s="2771"/>
    </row>
    <row r="13" spans="1:13" ht="30" customHeight="1">
      <c r="A13" s="288">
        <f t="shared" ref="A13:A19" si="1">A12+0.1</f>
        <v>31.300000000000004</v>
      </c>
      <c r="B13" s="2089" t="s">
        <v>371</v>
      </c>
      <c r="C13" s="2089"/>
      <c r="D13" s="483"/>
      <c r="E13" s="235" t="s">
        <v>100</v>
      </c>
      <c r="F13" s="990">
        <v>0</v>
      </c>
      <c r="G13" s="990">
        <v>0</v>
      </c>
      <c r="H13" s="234">
        <f t="shared" si="0"/>
        <v>0</v>
      </c>
      <c r="I13" s="237">
        <f t="shared" ref="I13:I41" si="2">ROUND(F13*G13,0)</f>
        <v>0</v>
      </c>
      <c r="J13" s="2770"/>
      <c r="K13" s="2770"/>
      <c r="L13" s="2770"/>
      <c r="M13" s="2771"/>
    </row>
    <row r="14" spans="1:13" ht="30" customHeight="1">
      <c r="A14" s="288">
        <f t="shared" si="1"/>
        <v>31.400000000000006</v>
      </c>
      <c r="B14" s="2486" t="s">
        <v>1720</v>
      </c>
      <c r="C14" s="2486"/>
      <c r="D14" s="354"/>
      <c r="E14" s="235" t="s">
        <v>100</v>
      </c>
      <c r="F14" s="990">
        <v>0</v>
      </c>
      <c r="G14" s="990">
        <v>0</v>
      </c>
      <c r="H14" s="234">
        <f t="shared" si="0"/>
        <v>0</v>
      </c>
      <c r="I14" s="237">
        <f t="shared" si="2"/>
        <v>0</v>
      </c>
      <c r="J14" s="2770"/>
      <c r="K14" s="2770"/>
      <c r="L14" s="2770"/>
      <c r="M14" s="2771"/>
    </row>
    <row r="15" spans="1:13" ht="30" customHeight="1">
      <c r="A15" s="288">
        <f t="shared" si="1"/>
        <v>31.500000000000007</v>
      </c>
      <c r="B15" s="2486" t="s">
        <v>1721</v>
      </c>
      <c r="C15" s="2486"/>
      <c r="D15" s="354"/>
      <c r="E15" s="235" t="s">
        <v>100</v>
      </c>
      <c r="F15" s="990">
        <v>0</v>
      </c>
      <c r="G15" s="990">
        <v>0</v>
      </c>
      <c r="H15" s="234">
        <f t="shared" si="0"/>
        <v>0</v>
      </c>
      <c r="I15" s="237">
        <f t="shared" si="2"/>
        <v>0</v>
      </c>
      <c r="J15" s="2770"/>
      <c r="K15" s="2770"/>
      <c r="L15" s="2770"/>
      <c r="M15" s="2771"/>
    </row>
    <row r="16" spans="1:13" ht="30" customHeight="1">
      <c r="A16" s="288">
        <f t="shared" si="1"/>
        <v>31.600000000000009</v>
      </c>
      <c r="B16" s="2486" t="s">
        <v>1722</v>
      </c>
      <c r="C16" s="2486"/>
      <c r="D16" s="354"/>
      <c r="E16" s="235" t="s">
        <v>100</v>
      </c>
      <c r="F16" s="990">
        <v>0</v>
      </c>
      <c r="G16" s="990">
        <v>0</v>
      </c>
      <c r="H16" s="234">
        <f t="shared" si="0"/>
        <v>0</v>
      </c>
      <c r="I16" s="237">
        <f t="shared" si="2"/>
        <v>0</v>
      </c>
      <c r="J16" s="2770"/>
      <c r="K16" s="2770"/>
      <c r="L16" s="2770"/>
      <c r="M16" s="2771"/>
    </row>
    <row r="17" spans="1:13" ht="30" customHeight="1">
      <c r="A17" s="288">
        <f t="shared" si="1"/>
        <v>31.70000000000001</v>
      </c>
      <c r="B17" s="2486" t="s">
        <v>1723</v>
      </c>
      <c r="C17" s="2486"/>
      <c r="D17" s="354"/>
      <c r="E17" s="235" t="s">
        <v>100</v>
      </c>
      <c r="F17" s="990">
        <v>0</v>
      </c>
      <c r="G17" s="990">
        <v>0</v>
      </c>
      <c r="H17" s="234">
        <f t="shared" si="0"/>
        <v>0</v>
      </c>
      <c r="I17" s="237">
        <f t="shared" si="2"/>
        <v>0</v>
      </c>
      <c r="J17" s="2770"/>
      <c r="K17" s="2770"/>
      <c r="L17" s="2770"/>
      <c r="M17" s="2771"/>
    </row>
    <row r="18" spans="1:13" ht="30" customHeight="1">
      <c r="A18" s="288">
        <f t="shared" si="1"/>
        <v>31.800000000000011</v>
      </c>
      <c r="B18" s="2486" t="s">
        <v>1724</v>
      </c>
      <c r="C18" s="2486"/>
      <c r="D18" s="354"/>
      <c r="E18" s="235" t="s">
        <v>100</v>
      </c>
      <c r="F18" s="990">
        <v>0</v>
      </c>
      <c r="G18" s="990">
        <v>0</v>
      </c>
      <c r="H18" s="234">
        <f t="shared" si="0"/>
        <v>0</v>
      </c>
      <c r="I18" s="237">
        <f t="shared" si="2"/>
        <v>0</v>
      </c>
      <c r="J18" s="2770"/>
      <c r="K18" s="2770"/>
      <c r="L18" s="2770"/>
      <c r="M18" s="2771"/>
    </row>
    <row r="19" spans="1:13" ht="30" customHeight="1">
      <c r="A19" s="288">
        <f t="shared" si="1"/>
        <v>31.900000000000013</v>
      </c>
      <c r="B19" s="2486" t="s">
        <v>1725</v>
      </c>
      <c r="C19" s="2486"/>
      <c r="D19" s="354"/>
      <c r="E19" s="235" t="s">
        <v>100</v>
      </c>
      <c r="F19" s="990">
        <v>0</v>
      </c>
      <c r="G19" s="990">
        <v>0</v>
      </c>
      <c r="H19" s="234">
        <f t="shared" si="0"/>
        <v>0</v>
      </c>
      <c r="I19" s="237">
        <f t="shared" si="2"/>
        <v>0</v>
      </c>
      <c r="J19" s="2770"/>
      <c r="K19" s="2770"/>
      <c r="L19" s="2770"/>
      <c r="M19" s="2771"/>
    </row>
    <row r="20" spans="1:13" ht="30" customHeight="1">
      <c r="A20" s="292">
        <v>31.1</v>
      </c>
      <c r="B20" s="2486" t="s">
        <v>173</v>
      </c>
      <c r="C20" s="2486"/>
      <c r="D20" s="354"/>
      <c r="E20" s="235" t="s">
        <v>100</v>
      </c>
      <c r="F20" s="990">
        <v>0</v>
      </c>
      <c r="G20" s="990">
        <v>0</v>
      </c>
      <c r="H20" s="234">
        <f t="shared" si="0"/>
        <v>0</v>
      </c>
      <c r="I20" s="237">
        <f t="shared" si="2"/>
        <v>0</v>
      </c>
      <c r="J20" s="2770"/>
      <c r="K20" s="2770"/>
      <c r="L20" s="2770"/>
      <c r="M20" s="2771"/>
    </row>
    <row r="21" spans="1:13" ht="30" customHeight="1">
      <c r="A21" s="292">
        <f>A20+0.01</f>
        <v>31.110000000000003</v>
      </c>
      <c r="B21" s="2486" t="s">
        <v>1726</v>
      </c>
      <c r="C21" s="2486"/>
      <c r="D21" s="354"/>
      <c r="E21" s="235" t="s">
        <v>100</v>
      </c>
      <c r="F21" s="990">
        <v>0</v>
      </c>
      <c r="G21" s="990">
        <v>0</v>
      </c>
      <c r="H21" s="234">
        <f t="shared" si="0"/>
        <v>0</v>
      </c>
      <c r="I21" s="237">
        <f t="shared" si="2"/>
        <v>0</v>
      </c>
      <c r="J21" s="2770"/>
      <c r="K21" s="2770"/>
      <c r="L21" s="2770"/>
      <c r="M21" s="2771"/>
    </row>
    <row r="22" spans="1:13" ht="30" customHeight="1">
      <c r="A22" s="292">
        <f t="shared" ref="A22:A42" si="3">A21+0.01</f>
        <v>31.120000000000005</v>
      </c>
      <c r="B22" s="2486" t="s">
        <v>1727</v>
      </c>
      <c r="C22" s="2486"/>
      <c r="D22" s="354"/>
      <c r="E22" s="235" t="s">
        <v>100</v>
      </c>
      <c r="F22" s="990">
        <v>0</v>
      </c>
      <c r="G22" s="990">
        <v>0</v>
      </c>
      <c r="H22" s="234">
        <f t="shared" si="0"/>
        <v>0</v>
      </c>
      <c r="I22" s="237">
        <f t="shared" si="2"/>
        <v>0</v>
      </c>
      <c r="J22" s="2770"/>
      <c r="K22" s="2770"/>
      <c r="L22" s="2770"/>
      <c r="M22" s="2771"/>
    </row>
    <row r="23" spans="1:13" ht="30" customHeight="1">
      <c r="A23" s="292">
        <f t="shared" si="3"/>
        <v>31.130000000000006</v>
      </c>
      <c r="B23" s="2486" t="s">
        <v>1728</v>
      </c>
      <c r="C23" s="2486"/>
      <c r="D23" s="354"/>
      <c r="E23" s="235" t="s">
        <v>100</v>
      </c>
      <c r="F23" s="990">
        <v>0</v>
      </c>
      <c r="G23" s="990">
        <v>0</v>
      </c>
      <c r="H23" s="234">
        <f t="shared" si="0"/>
        <v>0</v>
      </c>
      <c r="I23" s="237">
        <f t="shared" si="2"/>
        <v>0</v>
      </c>
      <c r="J23" s="2770"/>
      <c r="K23" s="2770"/>
      <c r="L23" s="2770"/>
      <c r="M23" s="2771"/>
    </row>
    <row r="24" spans="1:13" ht="30" customHeight="1">
      <c r="A24" s="292">
        <f t="shared" si="3"/>
        <v>31.140000000000008</v>
      </c>
      <c r="B24" s="2486" t="s">
        <v>1729</v>
      </c>
      <c r="C24" s="2486"/>
      <c r="D24" s="354"/>
      <c r="E24" s="235" t="s">
        <v>100</v>
      </c>
      <c r="F24" s="990">
        <v>0</v>
      </c>
      <c r="G24" s="990">
        <v>0</v>
      </c>
      <c r="H24" s="234">
        <f t="shared" si="0"/>
        <v>0</v>
      </c>
      <c r="I24" s="237">
        <f t="shared" si="2"/>
        <v>0</v>
      </c>
      <c r="J24" s="2770"/>
      <c r="K24" s="2770"/>
      <c r="L24" s="2770"/>
      <c r="M24" s="2771"/>
    </row>
    <row r="25" spans="1:13" ht="30" customHeight="1">
      <c r="A25" s="292">
        <f t="shared" si="3"/>
        <v>31.150000000000009</v>
      </c>
      <c r="B25" s="2768" t="s">
        <v>1071</v>
      </c>
      <c r="C25" s="2768"/>
      <c r="D25" s="354"/>
      <c r="E25" s="235" t="s">
        <v>100</v>
      </c>
      <c r="F25" s="990">
        <v>0</v>
      </c>
      <c r="G25" s="990">
        <v>0</v>
      </c>
      <c r="H25" s="234">
        <f>F25</f>
        <v>0</v>
      </c>
      <c r="I25" s="237">
        <f>ROUND(F25*G25,0)</f>
        <v>0</v>
      </c>
      <c r="J25" s="2770"/>
      <c r="K25" s="2770"/>
      <c r="L25" s="2770"/>
      <c r="M25" s="2771"/>
    </row>
    <row r="26" spans="1:13" ht="30" customHeight="1">
      <c r="A26" s="292">
        <f t="shared" si="3"/>
        <v>31.160000000000011</v>
      </c>
      <c r="B26" s="2486" t="s">
        <v>1730</v>
      </c>
      <c r="C26" s="2486"/>
      <c r="D26" s="354"/>
      <c r="E26" s="235" t="s">
        <v>100</v>
      </c>
      <c r="F26" s="990">
        <v>0</v>
      </c>
      <c r="G26" s="990">
        <v>0</v>
      </c>
      <c r="H26" s="234">
        <f t="shared" si="0"/>
        <v>0</v>
      </c>
      <c r="I26" s="237">
        <f t="shared" si="2"/>
        <v>0</v>
      </c>
      <c r="J26" s="2770"/>
      <c r="K26" s="2770"/>
      <c r="L26" s="2770"/>
      <c r="M26" s="2771"/>
    </row>
    <row r="27" spans="1:13" ht="30" customHeight="1">
      <c r="A27" s="292">
        <f t="shared" si="3"/>
        <v>31.170000000000012</v>
      </c>
      <c r="B27" s="2769" t="s">
        <v>1183</v>
      </c>
      <c r="C27" s="2769"/>
      <c r="D27" s="354"/>
      <c r="E27" s="235" t="s">
        <v>100</v>
      </c>
      <c r="F27" s="990">
        <v>0</v>
      </c>
      <c r="G27" s="990">
        <v>0</v>
      </c>
      <c r="H27" s="234">
        <f t="shared" si="0"/>
        <v>0</v>
      </c>
      <c r="I27" s="237">
        <f t="shared" si="2"/>
        <v>0</v>
      </c>
      <c r="J27" s="2770"/>
      <c r="K27" s="2770"/>
      <c r="L27" s="2770"/>
      <c r="M27" s="2771"/>
    </row>
    <row r="28" spans="1:13" ht="30" customHeight="1">
      <c r="A28" s="292">
        <f t="shared" si="3"/>
        <v>31.180000000000014</v>
      </c>
      <c r="B28" s="2769" t="s">
        <v>1184</v>
      </c>
      <c r="C28" s="2769"/>
      <c r="D28" s="354"/>
      <c r="E28" s="235" t="s">
        <v>100</v>
      </c>
      <c r="F28" s="990">
        <v>0</v>
      </c>
      <c r="G28" s="990">
        <v>0</v>
      </c>
      <c r="H28" s="234">
        <f t="shared" si="0"/>
        <v>0</v>
      </c>
      <c r="I28" s="237">
        <f t="shared" si="2"/>
        <v>0</v>
      </c>
      <c r="J28" s="2770"/>
      <c r="K28" s="2770"/>
      <c r="L28" s="2770"/>
      <c r="M28" s="2771"/>
    </row>
    <row r="29" spans="1:13" ht="30" customHeight="1">
      <c r="A29" s="292">
        <f t="shared" si="3"/>
        <v>31.190000000000015</v>
      </c>
      <c r="B29" s="2768" t="s">
        <v>1731</v>
      </c>
      <c r="C29" s="2768"/>
      <c r="D29" s="354"/>
      <c r="E29" s="235" t="s">
        <v>100</v>
      </c>
      <c r="F29" s="990">
        <v>0</v>
      </c>
      <c r="G29" s="990">
        <v>0</v>
      </c>
      <c r="H29" s="234">
        <f t="shared" si="0"/>
        <v>0</v>
      </c>
      <c r="I29" s="237">
        <f t="shared" si="2"/>
        <v>0</v>
      </c>
      <c r="J29" s="2770"/>
      <c r="K29" s="2770"/>
      <c r="L29" s="2770"/>
      <c r="M29" s="2771"/>
    </row>
    <row r="30" spans="1:13" ht="30" customHeight="1">
      <c r="A30" s="292">
        <f t="shared" si="3"/>
        <v>31.200000000000017</v>
      </c>
      <c r="B30" s="2486" t="s">
        <v>1732</v>
      </c>
      <c r="C30" s="2486"/>
      <c r="D30" s="354"/>
      <c r="E30" s="235" t="s">
        <v>100</v>
      </c>
      <c r="F30" s="990">
        <v>0</v>
      </c>
      <c r="G30" s="990">
        <v>0</v>
      </c>
      <c r="H30" s="234">
        <f t="shared" si="0"/>
        <v>0</v>
      </c>
      <c r="I30" s="237">
        <f t="shared" si="2"/>
        <v>0</v>
      </c>
      <c r="J30" s="2770"/>
      <c r="K30" s="2770"/>
      <c r="L30" s="2770"/>
      <c r="M30" s="2771"/>
    </row>
    <row r="31" spans="1:13" ht="30" customHeight="1">
      <c r="A31" s="292">
        <f t="shared" si="3"/>
        <v>31.210000000000019</v>
      </c>
      <c r="B31" s="2486" t="s">
        <v>1733</v>
      </c>
      <c r="C31" s="2486"/>
      <c r="D31" s="354"/>
      <c r="E31" s="235" t="s">
        <v>100</v>
      </c>
      <c r="F31" s="990">
        <v>0</v>
      </c>
      <c r="G31" s="990">
        <v>0</v>
      </c>
      <c r="H31" s="234">
        <f t="shared" si="0"/>
        <v>0</v>
      </c>
      <c r="I31" s="237">
        <f t="shared" si="2"/>
        <v>0</v>
      </c>
      <c r="J31" s="2770"/>
      <c r="K31" s="2770"/>
      <c r="L31" s="2770"/>
      <c r="M31" s="2771"/>
    </row>
    <row r="32" spans="1:13" ht="30" customHeight="1">
      <c r="A32" s="292">
        <f t="shared" si="3"/>
        <v>31.22000000000002</v>
      </c>
      <c r="B32" s="2486" t="s">
        <v>1734</v>
      </c>
      <c r="C32" s="2486"/>
      <c r="D32" s="354"/>
      <c r="E32" s="235" t="s">
        <v>100</v>
      </c>
      <c r="F32" s="990">
        <v>0</v>
      </c>
      <c r="G32" s="990">
        <v>0</v>
      </c>
      <c r="H32" s="234">
        <f t="shared" si="0"/>
        <v>0</v>
      </c>
      <c r="I32" s="237">
        <f t="shared" si="2"/>
        <v>0</v>
      </c>
      <c r="J32" s="2770"/>
      <c r="K32" s="2770"/>
      <c r="L32" s="2770"/>
      <c r="M32" s="2771"/>
    </row>
    <row r="33" spans="1:15" ht="30" customHeight="1">
      <c r="A33" s="292">
        <f>A32+0.01</f>
        <v>31.230000000000022</v>
      </c>
      <c r="B33" s="2486" t="s">
        <v>1735</v>
      </c>
      <c r="C33" s="2486"/>
      <c r="D33" s="354"/>
      <c r="E33" s="235" t="s">
        <v>100</v>
      </c>
      <c r="F33" s="990">
        <v>0</v>
      </c>
      <c r="G33" s="990">
        <v>0</v>
      </c>
      <c r="H33" s="234">
        <f t="shared" si="0"/>
        <v>0</v>
      </c>
      <c r="I33" s="237">
        <f t="shared" si="2"/>
        <v>0</v>
      </c>
      <c r="J33" s="2770"/>
      <c r="K33" s="2770"/>
      <c r="L33" s="2770"/>
      <c r="M33" s="2771"/>
    </row>
    <row r="34" spans="1:15" ht="30" customHeight="1">
      <c r="A34" s="292">
        <f t="shared" si="3"/>
        <v>31.240000000000023</v>
      </c>
      <c r="B34" s="2486" t="s">
        <v>174</v>
      </c>
      <c r="C34" s="2486"/>
      <c r="D34" s="354"/>
      <c r="E34" s="235" t="s">
        <v>100</v>
      </c>
      <c r="F34" s="990">
        <v>0</v>
      </c>
      <c r="G34" s="990">
        <v>0</v>
      </c>
      <c r="H34" s="234">
        <f t="shared" si="0"/>
        <v>0</v>
      </c>
      <c r="I34" s="237">
        <f t="shared" si="2"/>
        <v>0</v>
      </c>
      <c r="J34" s="2770"/>
      <c r="K34" s="2770"/>
      <c r="L34" s="2770"/>
      <c r="M34" s="2771"/>
    </row>
    <row r="35" spans="1:15" ht="30" customHeight="1">
      <c r="A35" s="292">
        <f t="shared" si="3"/>
        <v>31.250000000000025</v>
      </c>
      <c r="B35" s="2486" t="s">
        <v>1736</v>
      </c>
      <c r="C35" s="2486"/>
      <c r="D35" s="354"/>
      <c r="E35" s="235" t="s">
        <v>100</v>
      </c>
      <c r="F35" s="990">
        <v>0</v>
      </c>
      <c r="G35" s="990">
        <v>0</v>
      </c>
      <c r="H35" s="234">
        <f t="shared" si="0"/>
        <v>0</v>
      </c>
      <c r="I35" s="237">
        <f t="shared" si="2"/>
        <v>0</v>
      </c>
      <c r="J35" s="2770"/>
      <c r="K35" s="2770"/>
      <c r="L35" s="2770"/>
      <c r="M35" s="2771"/>
    </row>
    <row r="36" spans="1:15" ht="30" customHeight="1">
      <c r="A36" s="292">
        <f t="shared" si="3"/>
        <v>31.260000000000026</v>
      </c>
      <c r="B36" s="2486" t="s">
        <v>898</v>
      </c>
      <c r="C36" s="2486"/>
      <c r="D36" s="354"/>
      <c r="E36" s="235" t="s">
        <v>100</v>
      </c>
      <c r="F36" s="990">
        <v>0</v>
      </c>
      <c r="G36" s="990">
        <v>0</v>
      </c>
      <c r="H36" s="234">
        <f t="shared" si="0"/>
        <v>0</v>
      </c>
      <c r="I36" s="237">
        <f t="shared" si="2"/>
        <v>0</v>
      </c>
      <c r="J36" s="2770"/>
      <c r="K36" s="2770"/>
      <c r="L36" s="2770"/>
      <c r="M36" s="2771"/>
    </row>
    <row r="37" spans="1:15" ht="30" customHeight="1">
      <c r="A37" s="292">
        <f t="shared" si="3"/>
        <v>31.270000000000028</v>
      </c>
      <c r="B37" s="2486" t="s">
        <v>167</v>
      </c>
      <c r="C37" s="2486"/>
      <c r="D37" s="354"/>
      <c r="E37" s="235" t="s">
        <v>100</v>
      </c>
      <c r="F37" s="990">
        <v>0</v>
      </c>
      <c r="G37" s="990">
        <v>0</v>
      </c>
      <c r="H37" s="234">
        <f t="shared" si="0"/>
        <v>0</v>
      </c>
      <c r="I37" s="237">
        <f t="shared" si="2"/>
        <v>0</v>
      </c>
      <c r="J37" s="2770"/>
      <c r="K37" s="2770"/>
      <c r="L37" s="2770"/>
      <c r="M37" s="2771"/>
    </row>
    <row r="38" spans="1:15" ht="30" customHeight="1">
      <c r="A38" s="292">
        <f t="shared" si="3"/>
        <v>31.28000000000003</v>
      </c>
      <c r="B38" s="2486" t="s">
        <v>175</v>
      </c>
      <c r="C38" s="2486"/>
      <c r="D38" s="354"/>
      <c r="E38" s="235" t="s">
        <v>85</v>
      </c>
      <c r="F38" s="990">
        <v>0</v>
      </c>
      <c r="G38" s="990">
        <v>0</v>
      </c>
      <c r="H38" s="235"/>
      <c r="I38" s="237">
        <f t="shared" si="2"/>
        <v>0</v>
      </c>
      <c r="J38" s="2770"/>
      <c r="K38" s="2770"/>
      <c r="L38" s="2770"/>
      <c r="M38" s="2771"/>
    </row>
    <row r="39" spans="1:15" ht="30" customHeight="1">
      <c r="A39" s="292">
        <f t="shared" si="3"/>
        <v>31.290000000000031</v>
      </c>
      <c r="B39" s="2486" t="s">
        <v>372</v>
      </c>
      <c r="C39" s="2486"/>
      <c r="D39" s="354"/>
      <c r="E39" s="235" t="s">
        <v>85</v>
      </c>
      <c r="F39" s="990">
        <v>0</v>
      </c>
      <c r="G39" s="990">
        <v>0</v>
      </c>
      <c r="H39" s="235"/>
      <c r="I39" s="237">
        <f>ROUND(F39*G39,0)</f>
        <v>0</v>
      </c>
      <c r="J39" s="2770"/>
      <c r="K39" s="2770"/>
      <c r="L39" s="2770"/>
      <c r="M39" s="2771"/>
    </row>
    <row r="40" spans="1:15" ht="30" customHeight="1">
      <c r="A40" s="292">
        <f t="shared" si="3"/>
        <v>31.300000000000033</v>
      </c>
      <c r="B40" s="2486" t="s">
        <v>168</v>
      </c>
      <c r="C40" s="2486"/>
      <c r="D40" s="354"/>
      <c r="E40" s="235" t="s">
        <v>85</v>
      </c>
      <c r="F40" s="990">
        <v>0</v>
      </c>
      <c r="G40" s="990">
        <v>0</v>
      </c>
      <c r="H40" s="235"/>
      <c r="I40" s="237">
        <f t="shared" si="2"/>
        <v>0</v>
      </c>
      <c r="J40" s="2770"/>
      <c r="K40" s="2770"/>
      <c r="L40" s="2770"/>
      <c r="M40" s="2771"/>
    </row>
    <row r="41" spans="1:15" ht="30" customHeight="1">
      <c r="A41" s="292">
        <f t="shared" si="3"/>
        <v>31.310000000000034</v>
      </c>
      <c r="B41" s="2486" t="s">
        <v>189</v>
      </c>
      <c r="C41" s="2486"/>
      <c r="D41" s="354"/>
      <c r="E41" s="235" t="s">
        <v>85</v>
      </c>
      <c r="F41" s="990">
        <v>0</v>
      </c>
      <c r="G41" s="990">
        <v>0</v>
      </c>
      <c r="H41" s="235"/>
      <c r="I41" s="237">
        <f t="shared" si="2"/>
        <v>0</v>
      </c>
      <c r="J41" s="2770"/>
      <c r="K41" s="2770"/>
      <c r="L41" s="2770"/>
      <c r="M41" s="2771"/>
    </row>
    <row r="42" spans="1:15" ht="30" customHeight="1">
      <c r="A42" s="292">
        <f t="shared" si="3"/>
        <v>31.320000000000036</v>
      </c>
      <c r="B42" s="2089" t="s">
        <v>1638</v>
      </c>
      <c r="C42" s="2089"/>
      <c r="D42" s="354"/>
      <c r="E42" s="235" t="s">
        <v>85</v>
      </c>
      <c r="F42" s="990">
        <v>0</v>
      </c>
      <c r="G42" s="990">
        <v>0</v>
      </c>
      <c r="H42" s="235"/>
      <c r="I42" s="237">
        <f>ROUND(F42*G42,0)</f>
        <v>0</v>
      </c>
      <c r="J42" s="2770"/>
      <c r="K42" s="2770"/>
      <c r="L42" s="2770"/>
      <c r="M42" s="2771"/>
    </row>
    <row r="43" spans="1:15" ht="20.100000000000001" customHeight="1">
      <c r="A43" s="2801" t="s">
        <v>297</v>
      </c>
      <c r="B43" s="2802"/>
      <c r="C43" s="2802"/>
      <c r="D43" s="2802"/>
      <c r="E43" s="2802"/>
      <c r="F43" s="2802"/>
      <c r="G43" s="2803"/>
      <c r="H43" s="559">
        <f>SUM(H11:H42)</f>
        <v>0</v>
      </c>
      <c r="I43" s="263">
        <f>SUM(I11:I42)</f>
        <v>0</v>
      </c>
      <c r="J43" s="2779"/>
      <c r="K43" s="2779"/>
      <c r="L43" s="2779"/>
      <c r="M43" s="2780"/>
    </row>
    <row r="44" spans="1:15" ht="30" customHeight="1" thickBot="1">
      <c r="A44" s="864">
        <f>A42+0.01</f>
        <v>31.330000000000037</v>
      </c>
      <c r="B44" s="2759" t="s">
        <v>133</v>
      </c>
      <c r="C44" s="2760"/>
      <c r="D44" s="865"/>
      <c r="E44" s="835" t="s">
        <v>85</v>
      </c>
      <c r="F44" s="835">
        <v>1</v>
      </c>
      <c r="G44" s="991">
        <v>0</v>
      </c>
      <c r="H44" s="543"/>
      <c r="I44" s="239">
        <f>ROUND(F44*G44,0)</f>
        <v>0</v>
      </c>
      <c r="J44" s="2781"/>
      <c r="K44" s="2781"/>
      <c r="L44" s="2781"/>
      <c r="M44" s="2782"/>
      <c r="N44" s="438"/>
      <c r="O44" s="596"/>
    </row>
    <row r="45" spans="1:15" ht="30" customHeight="1">
      <c r="A45" s="866">
        <f>A44+0.01</f>
        <v>31.340000000000039</v>
      </c>
      <c r="B45" s="2812" t="s">
        <v>707</v>
      </c>
      <c r="C45" s="2813"/>
      <c r="D45" s="867"/>
      <c r="E45" s="633"/>
      <c r="F45" s="633"/>
      <c r="G45" s="634"/>
      <c r="H45" s="633"/>
      <c r="I45" s="868"/>
      <c r="J45" s="2783" t="s">
        <v>395</v>
      </c>
      <c r="K45" s="2783"/>
      <c r="L45" s="2783"/>
      <c r="M45" s="2784"/>
      <c r="N45" s="438"/>
      <c r="O45" s="600"/>
    </row>
    <row r="46" spans="1:15" ht="30" customHeight="1">
      <c r="A46" s="292" t="s">
        <v>1072</v>
      </c>
      <c r="B46" s="2811" t="s">
        <v>841</v>
      </c>
      <c r="C46" s="2578"/>
      <c r="D46" s="354"/>
      <c r="E46" s="235" t="s">
        <v>141</v>
      </c>
      <c r="F46" s="990">
        <v>0</v>
      </c>
      <c r="G46" s="990">
        <v>0</v>
      </c>
      <c r="H46" s="354"/>
      <c r="I46" s="234">
        <f t="shared" ref="I46:I51" si="4">G46*F46</f>
        <v>0</v>
      </c>
      <c r="J46" s="2770"/>
      <c r="K46" s="2770"/>
      <c r="L46" s="2770"/>
      <c r="M46" s="2771"/>
      <c r="N46" s="438"/>
      <c r="O46" s="600"/>
    </row>
    <row r="47" spans="1:15" ht="30" customHeight="1">
      <c r="A47" s="292" t="s">
        <v>1073</v>
      </c>
      <c r="B47" s="2117" t="s">
        <v>842</v>
      </c>
      <c r="C47" s="2119"/>
      <c r="D47" s="354"/>
      <c r="E47" s="235" t="s">
        <v>141</v>
      </c>
      <c r="F47" s="990">
        <v>0</v>
      </c>
      <c r="G47" s="990">
        <v>0</v>
      </c>
      <c r="H47" s="354"/>
      <c r="I47" s="234">
        <f t="shared" si="4"/>
        <v>0</v>
      </c>
      <c r="J47" s="2770"/>
      <c r="K47" s="2770"/>
      <c r="L47" s="2770"/>
      <c r="M47" s="2771"/>
      <c r="N47" s="438"/>
      <c r="O47" s="600"/>
    </row>
    <row r="48" spans="1:15" ht="30" customHeight="1">
      <c r="A48" s="292" t="s">
        <v>1074</v>
      </c>
      <c r="B48" s="2117" t="s">
        <v>843</v>
      </c>
      <c r="C48" s="2119"/>
      <c r="D48" s="354"/>
      <c r="E48" s="235" t="s">
        <v>141</v>
      </c>
      <c r="F48" s="990">
        <v>0</v>
      </c>
      <c r="G48" s="990">
        <v>0</v>
      </c>
      <c r="H48" s="354"/>
      <c r="I48" s="234">
        <f t="shared" si="4"/>
        <v>0</v>
      </c>
      <c r="J48" s="2770"/>
      <c r="K48" s="2770"/>
      <c r="L48" s="2770"/>
      <c r="M48" s="2771"/>
      <c r="N48" s="438"/>
      <c r="O48" s="600"/>
    </row>
    <row r="49" spans="1:15" ht="30" customHeight="1">
      <c r="A49" s="292" t="s">
        <v>1075</v>
      </c>
      <c r="B49" s="2811" t="s">
        <v>231</v>
      </c>
      <c r="C49" s="2578"/>
      <c r="D49" s="354"/>
      <c r="E49" s="235" t="s">
        <v>141</v>
      </c>
      <c r="F49" s="990">
        <v>0</v>
      </c>
      <c r="G49" s="990">
        <v>0</v>
      </c>
      <c r="H49" s="354"/>
      <c r="I49" s="234">
        <f t="shared" si="4"/>
        <v>0</v>
      </c>
      <c r="J49" s="2770"/>
      <c r="K49" s="2770"/>
      <c r="L49" s="2770"/>
      <c r="M49" s="2771"/>
      <c r="N49" s="438"/>
      <c r="O49" s="600"/>
    </row>
    <row r="50" spans="1:15" ht="30" customHeight="1">
      <c r="A50" s="292" t="s">
        <v>1076</v>
      </c>
      <c r="B50" s="2811" t="s">
        <v>154</v>
      </c>
      <c r="C50" s="2578"/>
      <c r="D50" s="354"/>
      <c r="E50" s="235" t="s">
        <v>141</v>
      </c>
      <c r="F50" s="990">
        <v>0</v>
      </c>
      <c r="G50" s="990">
        <v>0</v>
      </c>
      <c r="H50" s="354"/>
      <c r="I50" s="234">
        <f t="shared" si="4"/>
        <v>0</v>
      </c>
      <c r="J50" s="2770"/>
      <c r="K50" s="2770"/>
      <c r="L50" s="2770"/>
      <c r="M50" s="2771"/>
    </row>
    <row r="51" spans="1:15" ht="30" customHeight="1">
      <c r="A51" s="292" t="s">
        <v>1077</v>
      </c>
      <c r="B51" s="2811" t="s">
        <v>155</v>
      </c>
      <c r="C51" s="2578"/>
      <c r="D51" s="354"/>
      <c r="E51" s="235" t="s">
        <v>141</v>
      </c>
      <c r="F51" s="990">
        <v>0</v>
      </c>
      <c r="G51" s="990">
        <v>0</v>
      </c>
      <c r="H51" s="354"/>
      <c r="I51" s="234">
        <f t="shared" si="4"/>
        <v>0</v>
      </c>
      <c r="J51" s="2770"/>
      <c r="K51" s="2770"/>
      <c r="L51" s="2770"/>
      <c r="M51" s="2771"/>
    </row>
    <row r="52" spans="1:15" ht="30" customHeight="1" thickBot="1">
      <c r="A52" s="869" t="s">
        <v>1078</v>
      </c>
      <c r="B52" s="2809" t="s">
        <v>238</v>
      </c>
      <c r="C52" s="2810"/>
      <c r="D52" s="871"/>
      <c r="E52" s="872"/>
      <c r="F52" s="872"/>
      <c r="G52" s="873"/>
      <c r="H52" s="872"/>
      <c r="I52" s="891">
        <f>SUM(I46:I51)</f>
        <v>0</v>
      </c>
      <c r="J52" s="2785"/>
      <c r="K52" s="2785"/>
      <c r="L52" s="2785"/>
      <c r="M52" s="2786"/>
    </row>
    <row r="53" spans="1:15" ht="30" customHeight="1">
      <c r="A53" s="874">
        <v>31.35</v>
      </c>
      <c r="B53" s="2807" t="s">
        <v>307</v>
      </c>
      <c r="C53" s="2808"/>
      <c r="D53" s="564"/>
      <c r="E53" s="358" t="s">
        <v>85</v>
      </c>
      <c r="F53" s="358" t="s">
        <v>878</v>
      </c>
      <c r="G53" s="1015">
        <v>0</v>
      </c>
      <c r="H53" s="358"/>
      <c r="I53" s="558">
        <f>ROUND(G53*$I$43,0)</f>
        <v>0</v>
      </c>
      <c r="J53" s="2787"/>
      <c r="K53" s="2787"/>
      <c r="L53" s="2787"/>
      <c r="M53" s="2788"/>
    </row>
    <row r="54" spans="1:15" ht="30" customHeight="1">
      <c r="A54" s="292">
        <v>31.36</v>
      </c>
      <c r="B54" s="2690" t="s">
        <v>92</v>
      </c>
      <c r="C54" s="2806"/>
      <c r="D54" s="628"/>
      <c r="E54" s="562" t="s">
        <v>85</v>
      </c>
      <c r="F54" s="562" t="s">
        <v>878</v>
      </c>
      <c r="G54" s="993">
        <v>0</v>
      </c>
      <c r="H54" s="235"/>
      <c r="I54" s="237">
        <f>ROUND(G54*$I$43,0)</f>
        <v>0</v>
      </c>
      <c r="J54" s="2770"/>
      <c r="K54" s="2770"/>
      <c r="L54" s="2770"/>
      <c r="M54" s="2771"/>
    </row>
    <row r="55" spans="1:15" ht="30" customHeight="1">
      <c r="A55" s="292">
        <v>31.37</v>
      </c>
      <c r="B55" s="2117" t="s">
        <v>169</v>
      </c>
      <c r="C55" s="2119"/>
      <c r="D55" s="319"/>
      <c r="E55" s="235" t="s">
        <v>85</v>
      </c>
      <c r="F55" s="235" t="s">
        <v>878</v>
      </c>
      <c r="G55" s="993">
        <v>0</v>
      </c>
      <c r="H55" s="235"/>
      <c r="I55" s="237">
        <f>ROUND(G55*$I$43,0)</f>
        <v>0</v>
      </c>
      <c r="J55" s="2770"/>
      <c r="K55" s="2770"/>
      <c r="L55" s="2770"/>
      <c r="M55" s="2771"/>
    </row>
    <row r="56" spans="1:15" ht="20.100000000000001" customHeight="1">
      <c r="A56" s="2804" t="s">
        <v>176</v>
      </c>
      <c r="B56" s="2805"/>
      <c r="C56" s="2805"/>
      <c r="D56" s="2805"/>
      <c r="E56" s="2805"/>
      <c r="F56" s="2805"/>
      <c r="G56" s="2805"/>
      <c r="H56" s="559">
        <f>$H$43</f>
        <v>0</v>
      </c>
      <c r="I56" s="263">
        <f>I55+I54+I53+I52+I44+I43</f>
        <v>0</v>
      </c>
      <c r="J56" s="2779"/>
      <c r="K56" s="2779"/>
      <c r="L56" s="2779"/>
      <c r="M56" s="2780"/>
    </row>
    <row r="57" spans="1:15" ht="20.100000000000001" customHeight="1">
      <c r="A57" s="516"/>
      <c r="B57" s="472" t="s">
        <v>217</v>
      </c>
      <c r="C57" s="517"/>
      <c r="D57" s="517"/>
      <c r="E57" s="517"/>
      <c r="F57" s="517"/>
      <c r="G57" s="517"/>
      <c r="H57" s="517"/>
      <c r="I57" s="517"/>
      <c r="J57" s="2779"/>
      <c r="K57" s="2779"/>
      <c r="L57" s="2779"/>
      <c r="M57" s="2780"/>
    </row>
    <row r="58" spans="1:15" s="601" customFormat="1" ht="30" customHeight="1">
      <c r="A58" s="525">
        <v>31.38</v>
      </c>
      <c r="B58" s="483" t="s">
        <v>371</v>
      </c>
      <c r="C58" s="483"/>
      <c r="D58" s="483"/>
      <c r="E58" s="289" t="s">
        <v>100</v>
      </c>
      <c r="F58" s="990">
        <v>0</v>
      </c>
      <c r="G58" s="990">
        <v>0</v>
      </c>
      <c r="H58" s="332">
        <f>F58</f>
        <v>0</v>
      </c>
      <c r="I58" s="389">
        <f t="shared" ref="I58:I81" si="5">ROUND(F58*G58,0)</f>
        <v>0</v>
      </c>
      <c r="J58" s="2770"/>
      <c r="K58" s="2770"/>
      <c r="L58" s="2770"/>
      <c r="M58" s="2771"/>
    </row>
    <row r="59" spans="1:15" ht="30" customHeight="1">
      <c r="A59" s="292">
        <f>A58+0.01</f>
        <v>31.39</v>
      </c>
      <c r="B59" s="354" t="s">
        <v>1737</v>
      </c>
      <c r="C59" s="354"/>
      <c r="D59" s="354"/>
      <c r="E59" s="235" t="s">
        <v>100</v>
      </c>
      <c r="F59" s="990">
        <v>0</v>
      </c>
      <c r="G59" s="990">
        <v>0</v>
      </c>
      <c r="H59" s="332">
        <f t="shared" ref="H59:H79" si="6">F59</f>
        <v>0</v>
      </c>
      <c r="I59" s="237">
        <f t="shared" si="5"/>
        <v>0</v>
      </c>
      <c r="J59" s="2770"/>
      <c r="K59" s="2770"/>
      <c r="L59" s="2770"/>
      <c r="M59" s="2771"/>
    </row>
    <row r="60" spans="1:15" ht="30" customHeight="1">
      <c r="A60" s="292">
        <f t="shared" ref="A60:A82" si="7">A59+0.01</f>
        <v>31.400000000000002</v>
      </c>
      <c r="B60" s="354" t="s">
        <v>1738</v>
      </c>
      <c r="C60" s="354"/>
      <c r="D60" s="354"/>
      <c r="E60" s="235" t="s">
        <v>100</v>
      </c>
      <c r="F60" s="990">
        <v>0</v>
      </c>
      <c r="G60" s="990">
        <v>0</v>
      </c>
      <c r="H60" s="332">
        <f t="shared" si="6"/>
        <v>0</v>
      </c>
      <c r="I60" s="237">
        <f t="shared" si="5"/>
        <v>0</v>
      </c>
      <c r="J60" s="2770"/>
      <c r="K60" s="2770"/>
      <c r="L60" s="2770"/>
      <c r="M60" s="2771"/>
    </row>
    <row r="61" spans="1:15" ht="30" customHeight="1">
      <c r="A61" s="292">
        <f t="shared" si="7"/>
        <v>31.410000000000004</v>
      </c>
      <c r="B61" s="354" t="s">
        <v>1739</v>
      </c>
      <c r="C61" s="354"/>
      <c r="D61" s="354"/>
      <c r="E61" s="235" t="s">
        <v>100</v>
      </c>
      <c r="F61" s="990">
        <v>0</v>
      </c>
      <c r="G61" s="990">
        <v>0</v>
      </c>
      <c r="H61" s="332">
        <f t="shared" si="6"/>
        <v>0</v>
      </c>
      <c r="I61" s="237">
        <f t="shared" si="5"/>
        <v>0</v>
      </c>
      <c r="J61" s="2770"/>
      <c r="K61" s="2770"/>
      <c r="L61" s="2770"/>
      <c r="M61" s="2771"/>
    </row>
    <row r="62" spans="1:15" ht="30" customHeight="1">
      <c r="A62" s="292">
        <f t="shared" si="7"/>
        <v>31.420000000000005</v>
      </c>
      <c r="B62" s="354" t="s">
        <v>1740</v>
      </c>
      <c r="C62" s="354"/>
      <c r="D62" s="354"/>
      <c r="E62" s="235" t="s">
        <v>100</v>
      </c>
      <c r="F62" s="990">
        <v>0</v>
      </c>
      <c r="G62" s="990">
        <v>0</v>
      </c>
      <c r="H62" s="332">
        <f t="shared" si="6"/>
        <v>0</v>
      </c>
      <c r="I62" s="237">
        <f t="shared" si="5"/>
        <v>0</v>
      </c>
      <c r="J62" s="2770"/>
      <c r="K62" s="2770"/>
      <c r="L62" s="2770"/>
      <c r="M62" s="2771"/>
    </row>
    <row r="63" spans="1:15" ht="30" customHeight="1">
      <c r="A63" s="292">
        <f t="shared" si="7"/>
        <v>31.430000000000007</v>
      </c>
      <c r="B63" s="354" t="s">
        <v>1741</v>
      </c>
      <c r="C63" s="354"/>
      <c r="D63" s="354"/>
      <c r="E63" s="235" t="s">
        <v>100</v>
      </c>
      <c r="F63" s="990">
        <v>0</v>
      </c>
      <c r="G63" s="990">
        <v>0</v>
      </c>
      <c r="H63" s="332">
        <f t="shared" si="6"/>
        <v>0</v>
      </c>
      <c r="I63" s="237">
        <f t="shared" si="5"/>
        <v>0</v>
      </c>
      <c r="J63" s="2770"/>
      <c r="K63" s="2770"/>
      <c r="L63" s="2770"/>
      <c r="M63" s="2771"/>
    </row>
    <row r="64" spans="1:15" ht="30" customHeight="1">
      <c r="A64" s="292">
        <f t="shared" si="7"/>
        <v>31.440000000000008</v>
      </c>
      <c r="B64" s="354" t="s">
        <v>1742</v>
      </c>
      <c r="C64" s="354"/>
      <c r="D64" s="354"/>
      <c r="E64" s="235" t="s">
        <v>100</v>
      </c>
      <c r="F64" s="990">
        <v>0</v>
      </c>
      <c r="G64" s="990">
        <v>0</v>
      </c>
      <c r="H64" s="332">
        <f t="shared" si="6"/>
        <v>0</v>
      </c>
      <c r="I64" s="237">
        <f t="shared" si="5"/>
        <v>0</v>
      </c>
      <c r="J64" s="2770"/>
      <c r="K64" s="2770"/>
      <c r="L64" s="2770"/>
      <c r="M64" s="2771"/>
    </row>
    <row r="65" spans="1:13" ht="30" customHeight="1">
      <c r="A65" s="292">
        <f t="shared" si="7"/>
        <v>31.45000000000001</v>
      </c>
      <c r="B65" s="354" t="s">
        <v>1743</v>
      </c>
      <c r="C65" s="354"/>
      <c r="D65" s="354"/>
      <c r="E65" s="235" t="s">
        <v>100</v>
      </c>
      <c r="F65" s="990">
        <v>0</v>
      </c>
      <c r="G65" s="990">
        <v>0</v>
      </c>
      <c r="H65" s="332">
        <f t="shared" si="6"/>
        <v>0</v>
      </c>
      <c r="I65" s="237">
        <f t="shared" si="5"/>
        <v>0</v>
      </c>
      <c r="J65" s="2770"/>
      <c r="K65" s="2770"/>
      <c r="L65" s="2770"/>
      <c r="M65" s="2771"/>
    </row>
    <row r="66" spans="1:13" ht="30" customHeight="1">
      <c r="A66" s="292">
        <f t="shared" si="7"/>
        <v>31.460000000000012</v>
      </c>
      <c r="B66" s="354" t="s">
        <v>1744</v>
      </c>
      <c r="C66" s="354"/>
      <c r="D66" s="354"/>
      <c r="E66" s="235" t="s">
        <v>100</v>
      </c>
      <c r="F66" s="990">
        <v>0</v>
      </c>
      <c r="G66" s="990">
        <v>0</v>
      </c>
      <c r="H66" s="332">
        <f t="shared" si="6"/>
        <v>0</v>
      </c>
      <c r="I66" s="237">
        <f t="shared" si="5"/>
        <v>0</v>
      </c>
      <c r="J66" s="2770"/>
      <c r="K66" s="2770"/>
      <c r="L66" s="2770"/>
      <c r="M66" s="2771"/>
    </row>
    <row r="67" spans="1:13" ht="30" customHeight="1">
      <c r="A67" s="292">
        <f t="shared" si="7"/>
        <v>31.470000000000013</v>
      </c>
      <c r="B67" s="354" t="s">
        <v>1745</v>
      </c>
      <c r="C67" s="354"/>
      <c r="D67" s="354"/>
      <c r="E67" s="235" t="s">
        <v>100</v>
      </c>
      <c r="F67" s="990">
        <v>0</v>
      </c>
      <c r="G67" s="990">
        <v>0</v>
      </c>
      <c r="H67" s="332">
        <f t="shared" si="6"/>
        <v>0</v>
      </c>
      <c r="I67" s="237">
        <f t="shared" si="5"/>
        <v>0</v>
      </c>
      <c r="J67" s="2770"/>
      <c r="K67" s="2770"/>
      <c r="L67" s="2770"/>
      <c r="M67" s="2771"/>
    </row>
    <row r="68" spans="1:13" ht="30" customHeight="1">
      <c r="A68" s="292">
        <f t="shared" si="7"/>
        <v>31.480000000000015</v>
      </c>
      <c r="B68" s="354" t="s">
        <v>1746</v>
      </c>
      <c r="C68" s="354"/>
      <c r="D68" s="354"/>
      <c r="E68" s="235" t="s">
        <v>100</v>
      </c>
      <c r="F68" s="990">
        <v>0</v>
      </c>
      <c r="G68" s="990">
        <v>0</v>
      </c>
      <c r="H68" s="332">
        <f t="shared" si="6"/>
        <v>0</v>
      </c>
      <c r="I68" s="237">
        <f t="shared" si="5"/>
        <v>0</v>
      </c>
      <c r="J68" s="2770"/>
      <c r="K68" s="2770"/>
      <c r="L68" s="2770"/>
      <c r="M68" s="2771"/>
    </row>
    <row r="69" spans="1:13" ht="30" customHeight="1">
      <c r="A69" s="292">
        <f t="shared" si="7"/>
        <v>31.490000000000016</v>
      </c>
      <c r="B69" s="354" t="s">
        <v>1747</v>
      </c>
      <c r="C69" s="354"/>
      <c r="D69" s="354"/>
      <c r="E69" s="235" t="s">
        <v>100</v>
      </c>
      <c r="F69" s="990">
        <v>0</v>
      </c>
      <c r="G69" s="990">
        <v>0</v>
      </c>
      <c r="H69" s="332">
        <f t="shared" si="6"/>
        <v>0</v>
      </c>
      <c r="I69" s="237">
        <f t="shared" si="5"/>
        <v>0</v>
      </c>
      <c r="J69" s="2770"/>
      <c r="K69" s="2770"/>
      <c r="L69" s="2770"/>
      <c r="M69" s="2771"/>
    </row>
    <row r="70" spans="1:13" ht="30" customHeight="1">
      <c r="A70" s="292">
        <f t="shared" si="7"/>
        <v>31.500000000000018</v>
      </c>
      <c r="B70" s="354" t="s">
        <v>1748</v>
      </c>
      <c r="C70" s="354"/>
      <c r="D70" s="354"/>
      <c r="E70" s="235" t="s">
        <v>100</v>
      </c>
      <c r="F70" s="990">
        <v>0</v>
      </c>
      <c r="G70" s="990">
        <v>0</v>
      </c>
      <c r="H70" s="332">
        <f t="shared" si="6"/>
        <v>0</v>
      </c>
      <c r="I70" s="237">
        <f t="shared" si="5"/>
        <v>0</v>
      </c>
      <c r="J70" s="2770"/>
      <c r="K70" s="2770"/>
      <c r="L70" s="2770"/>
      <c r="M70" s="2771"/>
    </row>
    <row r="71" spans="1:13" ht="30" customHeight="1">
      <c r="A71" s="292">
        <f t="shared" si="7"/>
        <v>31.510000000000019</v>
      </c>
      <c r="B71" s="354" t="s">
        <v>1749</v>
      </c>
      <c r="C71" s="354"/>
      <c r="D71" s="354"/>
      <c r="E71" s="235" t="s">
        <v>100</v>
      </c>
      <c r="F71" s="990">
        <v>0</v>
      </c>
      <c r="G71" s="990">
        <v>0</v>
      </c>
      <c r="H71" s="332">
        <f t="shared" si="6"/>
        <v>0</v>
      </c>
      <c r="I71" s="237">
        <f t="shared" si="5"/>
        <v>0</v>
      </c>
      <c r="J71" s="2770"/>
      <c r="K71" s="2770"/>
      <c r="L71" s="2770"/>
      <c r="M71" s="2771"/>
    </row>
    <row r="72" spans="1:13" ht="30" customHeight="1">
      <c r="A72" s="292">
        <f t="shared" si="7"/>
        <v>31.520000000000021</v>
      </c>
      <c r="B72" s="354" t="s">
        <v>1750</v>
      </c>
      <c r="C72" s="354"/>
      <c r="D72" s="354"/>
      <c r="E72" s="235" t="s">
        <v>100</v>
      </c>
      <c r="F72" s="990">
        <v>0</v>
      </c>
      <c r="G72" s="990">
        <v>0</v>
      </c>
      <c r="H72" s="332">
        <f t="shared" si="6"/>
        <v>0</v>
      </c>
      <c r="I72" s="237">
        <f t="shared" si="5"/>
        <v>0</v>
      </c>
      <c r="J72" s="2770"/>
      <c r="K72" s="2770"/>
      <c r="L72" s="2770"/>
      <c r="M72" s="2771"/>
    </row>
    <row r="73" spans="1:13" ht="30" customHeight="1">
      <c r="A73" s="292">
        <f t="shared" si="7"/>
        <v>31.530000000000022</v>
      </c>
      <c r="B73" s="354" t="s">
        <v>173</v>
      </c>
      <c r="C73" s="354"/>
      <c r="D73" s="354"/>
      <c r="E73" s="235" t="s">
        <v>100</v>
      </c>
      <c r="F73" s="990">
        <v>0</v>
      </c>
      <c r="G73" s="990">
        <v>0</v>
      </c>
      <c r="H73" s="332">
        <f t="shared" si="6"/>
        <v>0</v>
      </c>
      <c r="I73" s="237">
        <f t="shared" si="5"/>
        <v>0</v>
      </c>
      <c r="J73" s="2770"/>
      <c r="K73" s="2770"/>
      <c r="L73" s="2770"/>
      <c r="M73" s="2771"/>
    </row>
    <row r="74" spans="1:13" ht="30" customHeight="1">
      <c r="A74" s="292">
        <f t="shared" si="7"/>
        <v>31.540000000000024</v>
      </c>
      <c r="B74" s="354" t="s">
        <v>1751</v>
      </c>
      <c r="C74" s="354"/>
      <c r="D74" s="354"/>
      <c r="E74" s="235" t="s">
        <v>100</v>
      </c>
      <c r="F74" s="990">
        <v>0</v>
      </c>
      <c r="G74" s="990">
        <v>0</v>
      </c>
      <c r="H74" s="332">
        <f t="shared" si="6"/>
        <v>0</v>
      </c>
      <c r="I74" s="237">
        <f t="shared" si="5"/>
        <v>0</v>
      </c>
      <c r="J74" s="2770"/>
      <c r="K74" s="2770"/>
      <c r="L74" s="2770"/>
      <c r="M74" s="2771"/>
    </row>
    <row r="75" spans="1:13" ht="30" customHeight="1">
      <c r="A75" s="292">
        <f t="shared" si="7"/>
        <v>31.550000000000026</v>
      </c>
      <c r="B75" s="354" t="s">
        <v>1752</v>
      </c>
      <c r="C75" s="354"/>
      <c r="D75" s="354"/>
      <c r="E75" s="235" t="s">
        <v>100</v>
      </c>
      <c r="F75" s="990">
        <v>0</v>
      </c>
      <c r="G75" s="990">
        <v>0</v>
      </c>
      <c r="H75" s="332">
        <f t="shared" si="6"/>
        <v>0</v>
      </c>
      <c r="I75" s="237">
        <f t="shared" si="5"/>
        <v>0</v>
      </c>
      <c r="J75" s="2770"/>
      <c r="K75" s="2770"/>
      <c r="L75" s="2770"/>
      <c r="M75" s="2771"/>
    </row>
    <row r="76" spans="1:13" ht="30" customHeight="1">
      <c r="A76" s="292">
        <f t="shared" si="7"/>
        <v>31.560000000000027</v>
      </c>
      <c r="B76" s="354" t="s">
        <v>1753</v>
      </c>
      <c r="C76" s="354"/>
      <c r="D76" s="354"/>
      <c r="E76" s="235" t="s">
        <v>100</v>
      </c>
      <c r="F76" s="990">
        <v>0</v>
      </c>
      <c r="G76" s="990">
        <v>0</v>
      </c>
      <c r="H76" s="332">
        <f t="shared" si="6"/>
        <v>0</v>
      </c>
      <c r="I76" s="237">
        <f t="shared" si="5"/>
        <v>0</v>
      </c>
      <c r="J76" s="2770"/>
      <c r="K76" s="2770"/>
      <c r="L76" s="2770"/>
      <c r="M76" s="2771"/>
    </row>
    <row r="77" spans="1:13" ht="30" customHeight="1">
      <c r="A77" s="292">
        <f t="shared" si="7"/>
        <v>31.570000000000029</v>
      </c>
      <c r="B77" s="354" t="s">
        <v>1754</v>
      </c>
      <c r="C77" s="354"/>
      <c r="D77" s="354"/>
      <c r="E77" s="235" t="s">
        <v>100</v>
      </c>
      <c r="F77" s="990">
        <v>0</v>
      </c>
      <c r="G77" s="990">
        <v>0</v>
      </c>
      <c r="H77" s="332">
        <f t="shared" si="6"/>
        <v>0</v>
      </c>
      <c r="I77" s="237">
        <f t="shared" si="5"/>
        <v>0</v>
      </c>
      <c r="J77" s="2770"/>
      <c r="K77" s="2770"/>
      <c r="L77" s="2770"/>
      <c r="M77" s="2771"/>
    </row>
    <row r="78" spans="1:13" ht="30" customHeight="1">
      <c r="A78" s="292">
        <f t="shared" si="7"/>
        <v>31.58000000000003</v>
      </c>
      <c r="B78" s="354" t="s">
        <v>177</v>
      </c>
      <c r="C78" s="354"/>
      <c r="D78" s="354"/>
      <c r="E78" s="235" t="s">
        <v>100</v>
      </c>
      <c r="F78" s="990">
        <v>0</v>
      </c>
      <c r="G78" s="990">
        <v>0</v>
      </c>
      <c r="H78" s="332">
        <f t="shared" si="6"/>
        <v>0</v>
      </c>
      <c r="I78" s="237">
        <f t="shared" si="5"/>
        <v>0</v>
      </c>
      <c r="J78" s="2770"/>
      <c r="K78" s="2770"/>
      <c r="L78" s="2770"/>
      <c r="M78" s="2771"/>
    </row>
    <row r="79" spans="1:13" ht="30" customHeight="1">
      <c r="A79" s="292">
        <f>A78+0.01</f>
        <v>31.590000000000032</v>
      </c>
      <c r="B79" s="354" t="s">
        <v>167</v>
      </c>
      <c r="C79" s="354"/>
      <c r="D79" s="354"/>
      <c r="E79" s="235" t="s">
        <v>100</v>
      </c>
      <c r="F79" s="990">
        <v>0</v>
      </c>
      <c r="G79" s="990">
        <v>0</v>
      </c>
      <c r="H79" s="332">
        <f t="shared" si="6"/>
        <v>0</v>
      </c>
      <c r="I79" s="237">
        <f t="shared" si="5"/>
        <v>0</v>
      </c>
      <c r="J79" s="2770"/>
      <c r="K79" s="2770"/>
      <c r="L79" s="2770"/>
      <c r="M79" s="2771"/>
    </row>
    <row r="80" spans="1:13" ht="30" customHeight="1">
      <c r="A80" s="292">
        <f t="shared" si="7"/>
        <v>31.600000000000033</v>
      </c>
      <c r="B80" s="354" t="s">
        <v>168</v>
      </c>
      <c r="C80" s="354"/>
      <c r="D80" s="354"/>
      <c r="E80" s="235" t="s">
        <v>85</v>
      </c>
      <c r="F80" s="235">
        <v>1</v>
      </c>
      <c r="G80" s="990">
        <v>0</v>
      </c>
      <c r="H80" s="234"/>
      <c r="I80" s="237">
        <f>ROUND(F80*G80,0)</f>
        <v>0</v>
      </c>
      <c r="J80" s="2770"/>
      <c r="K80" s="2770"/>
      <c r="L80" s="2770"/>
      <c r="M80" s="2771"/>
    </row>
    <row r="81" spans="1:16" ht="30" customHeight="1">
      <c r="A81" s="292">
        <f t="shared" si="7"/>
        <v>31.610000000000035</v>
      </c>
      <c r="B81" s="354" t="s">
        <v>189</v>
      </c>
      <c r="C81" s="354"/>
      <c r="D81" s="354"/>
      <c r="E81" s="235" t="s">
        <v>85</v>
      </c>
      <c r="F81" s="235">
        <v>1</v>
      </c>
      <c r="G81" s="990">
        <v>0</v>
      </c>
      <c r="H81" s="234"/>
      <c r="I81" s="237">
        <f t="shared" si="5"/>
        <v>0</v>
      </c>
      <c r="J81" s="2770"/>
      <c r="K81" s="2770"/>
      <c r="L81" s="2770"/>
      <c r="M81" s="2771"/>
    </row>
    <row r="82" spans="1:16" ht="30" customHeight="1">
      <c r="A82" s="292">
        <f t="shared" si="7"/>
        <v>31.620000000000037</v>
      </c>
      <c r="B82" s="483" t="s">
        <v>1638</v>
      </c>
      <c r="C82" s="354"/>
      <c r="D82" s="354"/>
      <c r="E82" s="235" t="s">
        <v>85</v>
      </c>
      <c r="F82" s="235">
        <v>1</v>
      </c>
      <c r="G82" s="990">
        <v>0</v>
      </c>
      <c r="H82" s="234"/>
      <c r="I82" s="237">
        <f>ROUND(F82*G82,0)</f>
        <v>0</v>
      </c>
      <c r="J82" s="2770"/>
      <c r="K82" s="2770"/>
      <c r="L82" s="2770"/>
      <c r="M82" s="2771"/>
    </row>
    <row r="83" spans="1:16" ht="20.100000000000001" customHeight="1">
      <c r="A83" s="2801" t="s">
        <v>298</v>
      </c>
      <c r="B83" s="2802"/>
      <c r="C83" s="2802"/>
      <c r="D83" s="2802"/>
      <c r="E83" s="2802"/>
      <c r="F83" s="2802"/>
      <c r="G83" s="2803"/>
      <c r="H83" s="559">
        <f>SUM(H58:H82)</f>
        <v>0</v>
      </c>
      <c r="I83" s="263">
        <f>SUM(I58:I82)</f>
        <v>0</v>
      </c>
      <c r="J83" s="2779"/>
      <c r="K83" s="2779"/>
      <c r="L83" s="2779"/>
      <c r="M83" s="2780"/>
    </row>
    <row r="84" spans="1:16" ht="30" customHeight="1" thickBot="1">
      <c r="A84" s="864">
        <v>31.63</v>
      </c>
      <c r="B84" s="865" t="s">
        <v>133</v>
      </c>
      <c r="C84" s="865"/>
      <c r="D84" s="865"/>
      <c r="E84" s="835" t="s">
        <v>85</v>
      </c>
      <c r="F84" s="835">
        <v>1</v>
      </c>
      <c r="G84" s="991">
        <v>0</v>
      </c>
      <c r="H84" s="238"/>
      <c r="I84" s="239">
        <f>ROUND(F84*G84,0)</f>
        <v>0</v>
      </c>
      <c r="J84" s="2781"/>
      <c r="K84" s="2781"/>
      <c r="L84" s="2781"/>
      <c r="M84" s="2782"/>
      <c r="N84" s="438"/>
      <c r="O84" s="596"/>
    </row>
    <row r="85" spans="1:16" ht="30" customHeight="1">
      <c r="A85" s="866">
        <v>31.64</v>
      </c>
      <c r="B85" s="867" t="s">
        <v>707</v>
      </c>
      <c r="C85" s="867"/>
      <c r="D85" s="867"/>
      <c r="E85" s="633"/>
      <c r="F85" s="633"/>
      <c r="G85" s="634"/>
      <c r="H85" s="635"/>
      <c r="I85" s="892"/>
      <c r="J85" s="2783" t="s">
        <v>395</v>
      </c>
      <c r="K85" s="2783"/>
      <c r="L85" s="2783"/>
      <c r="M85" s="2784"/>
      <c r="N85" s="438"/>
      <c r="O85" s="600"/>
    </row>
    <row r="86" spans="1:16" ht="30" customHeight="1">
      <c r="A86" s="292" t="s">
        <v>1079</v>
      </c>
      <c r="B86" s="354" t="s">
        <v>841</v>
      </c>
      <c r="C86" s="354"/>
      <c r="D86" s="354"/>
      <c r="E86" s="235" t="s">
        <v>141</v>
      </c>
      <c r="F86" s="990">
        <v>0</v>
      </c>
      <c r="G86" s="990">
        <v>0</v>
      </c>
      <c r="H86" s="333"/>
      <c r="I86" s="234">
        <f t="shared" ref="I86:I91" si="8">G86*F86</f>
        <v>0</v>
      </c>
      <c r="J86" s="2770"/>
      <c r="K86" s="2770"/>
      <c r="L86" s="2770"/>
      <c r="M86" s="2771"/>
      <c r="N86" s="438"/>
      <c r="O86" s="600"/>
      <c r="P86" s="4"/>
    </row>
    <row r="87" spans="1:16" ht="30" customHeight="1">
      <c r="A87" s="292" t="s">
        <v>1080</v>
      </c>
      <c r="B87" s="483" t="s">
        <v>842</v>
      </c>
      <c r="C87" s="483"/>
      <c r="D87" s="354"/>
      <c r="E87" s="235" t="s">
        <v>141</v>
      </c>
      <c r="F87" s="990">
        <v>0</v>
      </c>
      <c r="G87" s="990">
        <v>0</v>
      </c>
      <c r="H87" s="333"/>
      <c r="I87" s="234">
        <f t="shared" si="8"/>
        <v>0</v>
      </c>
      <c r="J87" s="2770"/>
      <c r="K87" s="2770"/>
      <c r="L87" s="2770"/>
      <c r="M87" s="2771"/>
      <c r="N87" s="438"/>
      <c r="O87" s="600"/>
      <c r="P87" s="4"/>
    </row>
    <row r="88" spans="1:16" ht="30" customHeight="1">
      <c r="A88" s="292" t="s">
        <v>1081</v>
      </c>
      <c r="B88" s="483" t="s">
        <v>843</v>
      </c>
      <c r="C88" s="483"/>
      <c r="D88" s="354"/>
      <c r="E88" s="235" t="s">
        <v>141</v>
      </c>
      <c r="F88" s="990">
        <v>0</v>
      </c>
      <c r="G88" s="990">
        <v>0</v>
      </c>
      <c r="H88" s="333"/>
      <c r="I88" s="234">
        <f t="shared" si="8"/>
        <v>0</v>
      </c>
      <c r="J88" s="2770"/>
      <c r="K88" s="2770"/>
      <c r="L88" s="2770"/>
      <c r="M88" s="2771"/>
      <c r="N88" s="438"/>
      <c r="O88" s="600"/>
      <c r="P88" s="4"/>
    </row>
    <row r="89" spans="1:16" ht="30" customHeight="1">
      <c r="A89" s="292" t="s">
        <v>1082</v>
      </c>
      <c r="B89" s="354" t="s">
        <v>231</v>
      </c>
      <c r="C89" s="354"/>
      <c r="D89" s="354"/>
      <c r="E89" s="235" t="s">
        <v>141</v>
      </c>
      <c r="F89" s="990">
        <v>0</v>
      </c>
      <c r="G89" s="990">
        <v>0</v>
      </c>
      <c r="H89" s="333"/>
      <c r="I89" s="234">
        <f t="shared" si="8"/>
        <v>0</v>
      </c>
      <c r="J89" s="2770"/>
      <c r="K89" s="2770"/>
      <c r="L89" s="2770"/>
      <c r="M89" s="2771"/>
      <c r="N89" s="438"/>
      <c r="O89" s="600"/>
      <c r="P89" s="4"/>
    </row>
    <row r="90" spans="1:16" ht="30" customHeight="1">
      <c r="A90" s="292" t="s">
        <v>1083</v>
      </c>
      <c r="B90" s="354" t="s">
        <v>154</v>
      </c>
      <c r="C90" s="354"/>
      <c r="D90" s="354"/>
      <c r="E90" s="235" t="s">
        <v>141</v>
      </c>
      <c r="F90" s="990">
        <v>0</v>
      </c>
      <c r="G90" s="990">
        <v>0</v>
      </c>
      <c r="H90" s="333"/>
      <c r="I90" s="234">
        <f t="shared" si="8"/>
        <v>0</v>
      </c>
      <c r="J90" s="2770"/>
      <c r="K90" s="2770"/>
      <c r="L90" s="2770"/>
      <c r="M90" s="2771"/>
      <c r="P90" s="4"/>
    </row>
    <row r="91" spans="1:16" ht="30" customHeight="1">
      <c r="A91" s="292" t="s">
        <v>1084</v>
      </c>
      <c r="B91" s="354" t="s">
        <v>155</v>
      </c>
      <c r="C91" s="354"/>
      <c r="D91" s="354"/>
      <c r="E91" s="235" t="s">
        <v>141</v>
      </c>
      <c r="F91" s="990">
        <v>0</v>
      </c>
      <c r="G91" s="990">
        <v>0</v>
      </c>
      <c r="H91" s="333"/>
      <c r="I91" s="234">
        <f t="shared" si="8"/>
        <v>0</v>
      </c>
      <c r="J91" s="2770"/>
      <c r="K91" s="2770"/>
      <c r="L91" s="2770"/>
      <c r="M91" s="2771"/>
    </row>
    <row r="92" spans="1:16" ht="30" customHeight="1" thickBot="1">
      <c r="A92" s="869" t="s">
        <v>1085</v>
      </c>
      <c r="B92" s="870" t="s">
        <v>238</v>
      </c>
      <c r="C92" s="870"/>
      <c r="D92" s="871"/>
      <c r="E92" s="872"/>
      <c r="F92" s="872"/>
      <c r="G92" s="873"/>
      <c r="H92" s="893"/>
      <c r="I92" s="891">
        <f>SUM(I86:I91)</f>
        <v>0</v>
      </c>
      <c r="J92" s="2785"/>
      <c r="K92" s="2785"/>
      <c r="L92" s="2785"/>
      <c r="M92" s="2786"/>
    </row>
    <row r="93" spans="1:16" ht="30" customHeight="1">
      <c r="A93" s="874">
        <v>31.65</v>
      </c>
      <c r="B93" s="564" t="s">
        <v>307</v>
      </c>
      <c r="C93" s="564"/>
      <c r="D93" s="564"/>
      <c r="E93" s="358" t="s">
        <v>85</v>
      </c>
      <c r="F93" s="358" t="s">
        <v>878</v>
      </c>
      <c r="G93" s="1015">
        <v>0</v>
      </c>
      <c r="H93" s="342"/>
      <c r="I93" s="558">
        <f>ROUND(G93*$I$83,0)</f>
        <v>0</v>
      </c>
      <c r="J93" s="2787"/>
      <c r="K93" s="2787"/>
      <c r="L93" s="2787"/>
      <c r="M93" s="2788"/>
    </row>
    <row r="94" spans="1:16" ht="30" customHeight="1">
      <c r="A94" s="292">
        <v>31.66</v>
      </c>
      <c r="B94" s="575" t="s">
        <v>92</v>
      </c>
      <c r="C94" s="575"/>
      <c r="D94" s="575"/>
      <c r="E94" s="562" t="s">
        <v>85</v>
      </c>
      <c r="F94" s="235" t="s">
        <v>878</v>
      </c>
      <c r="G94" s="993">
        <v>0</v>
      </c>
      <c r="H94" s="234"/>
      <c r="I94" s="237">
        <f>ROUND(G94*$I$83,0)</f>
        <v>0</v>
      </c>
      <c r="J94" s="2770"/>
      <c r="K94" s="2770"/>
      <c r="L94" s="2770"/>
      <c r="M94" s="2771"/>
    </row>
    <row r="95" spans="1:16" ht="30" customHeight="1">
      <c r="A95" s="292">
        <v>31.67</v>
      </c>
      <c r="B95" s="319" t="s">
        <v>169</v>
      </c>
      <c r="C95" s="319"/>
      <c r="D95" s="319"/>
      <c r="E95" s="235" t="s">
        <v>85</v>
      </c>
      <c r="F95" s="235" t="s">
        <v>878</v>
      </c>
      <c r="G95" s="993">
        <v>0</v>
      </c>
      <c r="H95" s="234"/>
      <c r="I95" s="237">
        <f>ROUND(G95*$I$83,0)</f>
        <v>0</v>
      </c>
      <c r="J95" s="2770"/>
      <c r="K95" s="2770"/>
      <c r="L95" s="2770"/>
      <c r="M95" s="2771"/>
    </row>
    <row r="96" spans="1:16" ht="20.100000000000001" customHeight="1">
      <c r="A96" s="2804" t="s">
        <v>178</v>
      </c>
      <c r="B96" s="2805"/>
      <c r="C96" s="2805"/>
      <c r="D96" s="2805"/>
      <c r="E96" s="2805"/>
      <c r="F96" s="2805"/>
      <c r="G96" s="2805"/>
      <c r="H96" s="559">
        <f>$H$83</f>
        <v>0</v>
      </c>
      <c r="I96" s="263">
        <f>I95+I94+I93+I92+I84+I83</f>
        <v>0</v>
      </c>
      <c r="J96" s="2779"/>
      <c r="K96" s="2779"/>
      <c r="L96" s="2779"/>
      <c r="M96" s="2780"/>
    </row>
    <row r="97" spans="1:13" ht="20.100000000000001" customHeight="1">
      <c r="A97" s="516"/>
      <c r="B97" s="472" t="s">
        <v>218</v>
      </c>
      <c r="C97" s="517"/>
      <c r="D97" s="517"/>
      <c r="E97" s="517"/>
      <c r="F97" s="517"/>
      <c r="G97" s="517"/>
      <c r="H97" s="894"/>
      <c r="I97" s="894"/>
      <c r="J97" s="2779"/>
      <c r="K97" s="2779"/>
      <c r="L97" s="2779"/>
      <c r="M97" s="2780"/>
    </row>
    <row r="98" spans="1:13" s="601" customFormat="1" ht="30" customHeight="1">
      <c r="A98" s="525">
        <v>31.68</v>
      </c>
      <c r="B98" s="483" t="s">
        <v>373</v>
      </c>
      <c r="C98" s="483"/>
      <c r="D98" s="483"/>
      <c r="E98" s="289" t="s">
        <v>100</v>
      </c>
      <c r="F98" s="990">
        <v>0</v>
      </c>
      <c r="G98" s="990">
        <v>0</v>
      </c>
      <c r="H98" s="332">
        <f>F98</f>
        <v>0</v>
      </c>
      <c r="I98" s="389">
        <f t="shared" ref="I98:I111" si="9">ROUND(F98*G98,0)</f>
        <v>0</v>
      </c>
      <c r="J98" s="2770"/>
      <c r="K98" s="2770"/>
      <c r="L98" s="2770"/>
      <c r="M98" s="2771"/>
    </row>
    <row r="99" spans="1:13" ht="30" customHeight="1">
      <c r="A99" s="292">
        <f>A98+0.01</f>
        <v>31.69</v>
      </c>
      <c r="B99" s="354" t="s">
        <v>1755</v>
      </c>
      <c r="C99" s="354"/>
      <c r="D99" s="354"/>
      <c r="E99" s="235" t="s">
        <v>100</v>
      </c>
      <c r="F99" s="990">
        <v>0</v>
      </c>
      <c r="G99" s="990">
        <v>0</v>
      </c>
      <c r="H99" s="332">
        <f t="shared" ref="H99:H107" si="10">F99</f>
        <v>0</v>
      </c>
      <c r="I99" s="237">
        <f t="shared" si="9"/>
        <v>0</v>
      </c>
      <c r="J99" s="2770"/>
      <c r="K99" s="2770"/>
      <c r="L99" s="2770"/>
      <c r="M99" s="2771"/>
    </row>
    <row r="100" spans="1:13" ht="30" customHeight="1">
      <c r="A100" s="292">
        <f t="shared" ref="A100:A111" si="11">A99+0.01</f>
        <v>31.700000000000003</v>
      </c>
      <c r="B100" s="354" t="s">
        <v>1756</v>
      </c>
      <c r="C100" s="354"/>
      <c r="D100" s="354"/>
      <c r="E100" s="235" t="s">
        <v>100</v>
      </c>
      <c r="F100" s="990">
        <v>0</v>
      </c>
      <c r="G100" s="990">
        <v>0</v>
      </c>
      <c r="H100" s="332">
        <f t="shared" si="10"/>
        <v>0</v>
      </c>
      <c r="I100" s="237">
        <f t="shared" si="9"/>
        <v>0</v>
      </c>
      <c r="J100" s="2770"/>
      <c r="K100" s="2770"/>
      <c r="L100" s="2770"/>
      <c r="M100" s="2771"/>
    </row>
    <row r="101" spans="1:13" ht="30" customHeight="1">
      <c r="A101" s="292">
        <f t="shared" si="11"/>
        <v>31.710000000000004</v>
      </c>
      <c r="B101" s="354" t="s">
        <v>617</v>
      </c>
      <c r="C101" s="354"/>
      <c r="D101" s="354"/>
      <c r="E101" s="235" t="s">
        <v>100</v>
      </c>
      <c r="F101" s="990">
        <v>0</v>
      </c>
      <c r="G101" s="990">
        <v>0</v>
      </c>
      <c r="H101" s="332">
        <f t="shared" si="10"/>
        <v>0</v>
      </c>
      <c r="I101" s="237">
        <f t="shared" si="9"/>
        <v>0</v>
      </c>
      <c r="J101" s="2770"/>
      <c r="K101" s="2770"/>
      <c r="L101" s="2770"/>
      <c r="M101" s="2771"/>
    </row>
    <row r="102" spans="1:13" ht="30" customHeight="1">
      <c r="A102" s="292">
        <f t="shared" si="11"/>
        <v>31.720000000000006</v>
      </c>
      <c r="B102" s="354" t="s">
        <v>1757</v>
      </c>
      <c r="C102" s="354"/>
      <c r="D102" s="354"/>
      <c r="E102" s="235" t="s">
        <v>100</v>
      </c>
      <c r="F102" s="990">
        <v>0</v>
      </c>
      <c r="G102" s="990">
        <v>0</v>
      </c>
      <c r="H102" s="332">
        <f t="shared" si="10"/>
        <v>0</v>
      </c>
      <c r="I102" s="237">
        <f t="shared" si="9"/>
        <v>0</v>
      </c>
      <c r="J102" s="2770"/>
      <c r="K102" s="2770"/>
      <c r="L102" s="2770"/>
      <c r="M102" s="2771"/>
    </row>
    <row r="103" spans="1:13" ht="30" customHeight="1">
      <c r="A103" s="292">
        <f t="shared" si="11"/>
        <v>31.730000000000008</v>
      </c>
      <c r="B103" s="354" t="s">
        <v>1758</v>
      </c>
      <c r="C103" s="354"/>
      <c r="D103" s="354"/>
      <c r="E103" s="235" t="s">
        <v>100</v>
      </c>
      <c r="F103" s="990">
        <v>0</v>
      </c>
      <c r="G103" s="990">
        <v>0</v>
      </c>
      <c r="H103" s="332">
        <f t="shared" si="10"/>
        <v>0</v>
      </c>
      <c r="I103" s="237">
        <f t="shared" si="9"/>
        <v>0</v>
      </c>
      <c r="J103" s="2770"/>
      <c r="K103" s="2770"/>
      <c r="L103" s="2770"/>
      <c r="M103" s="2771"/>
    </row>
    <row r="104" spans="1:13" ht="30" customHeight="1">
      <c r="A104" s="292">
        <f t="shared" si="11"/>
        <v>31.740000000000009</v>
      </c>
      <c r="B104" s="354" t="s">
        <v>1759</v>
      </c>
      <c r="C104" s="354"/>
      <c r="D104" s="354"/>
      <c r="E104" s="235" t="s">
        <v>100</v>
      </c>
      <c r="F104" s="990">
        <v>0</v>
      </c>
      <c r="G104" s="990">
        <v>0</v>
      </c>
      <c r="H104" s="332">
        <f t="shared" si="10"/>
        <v>0</v>
      </c>
      <c r="I104" s="237">
        <f t="shared" si="9"/>
        <v>0</v>
      </c>
      <c r="J104" s="2770"/>
      <c r="K104" s="2770"/>
      <c r="L104" s="2770"/>
      <c r="M104" s="2771"/>
    </row>
    <row r="105" spans="1:13" ht="30" customHeight="1">
      <c r="A105" s="292">
        <f t="shared" si="11"/>
        <v>31.750000000000011</v>
      </c>
      <c r="B105" s="354" t="s">
        <v>1760</v>
      </c>
      <c r="C105" s="354"/>
      <c r="D105" s="354"/>
      <c r="E105" s="235" t="s">
        <v>100</v>
      </c>
      <c r="F105" s="990">
        <v>0</v>
      </c>
      <c r="G105" s="990">
        <v>0</v>
      </c>
      <c r="H105" s="332">
        <f t="shared" si="10"/>
        <v>0</v>
      </c>
      <c r="I105" s="237">
        <f t="shared" si="9"/>
        <v>0</v>
      </c>
      <c r="J105" s="2770"/>
      <c r="K105" s="2770"/>
      <c r="L105" s="2770"/>
      <c r="M105" s="2771"/>
    </row>
    <row r="106" spans="1:13" ht="30" customHeight="1">
      <c r="A106" s="292">
        <f t="shared" si="11"/>
        <v>31.760000000000012</v>
      </c>
      <c r="B106" s="354" t="s">
        <v>349</v>
      </c>
      <c r="C106" s="354"/>
      <c r="D106" s="354"/>
      <c r="E106" s="235" t="s">
        <v>100</v>
      </c>
      <c r="F106" s="990">
        <v>0</v>
      </c>
      <c r="G106" s="990">
        <v>0</v>
      </c>
      <c r="H106" s="332">
        <f t="shared" si="10"/>
        <v>0</v>
      </c>
      <c r="I106" s="237">
        <f t="shared" si="9"/>
        <v>0</v>
      </c>
      <c r="J106" s="2770"/>
      <c r="K106" s="2770"/>
      <c r="L106" s="2770"/>
      <c r="M106" s="2771"/>
    </row>
    <row r="107" spans="1:13" ht="30" customHeight="1">
      <c r="A107" s="292">
        <f t="shared" si="11"/>
        <v>31.770000000000014</v>
      </c>
      <c r="B107" s="354" t="s">
        <v>179</v>
      </c>
      <c r="C107" s="354"/>
      <c r="D107" s="354"/>
      <c r="E107" s="235" t="s">
        <v>100</v>
      </c>
      <c r="F107" s="990">
        <v>0</v>
      </c>
      <c r="G107" s="990">
        <v>0</v>
      </c>
      <c r="H107" s="332">
        <f t="shared" si="10"/>
        <v>0</v>
      </c>
      <c r="I107" s="237">
        <f t="shared" si="9"/>
        <v>0</v>
      </c>
      <c r="J107" s="2770"/>
      <c r="K107" s="2770"/>
      <c r="L107" s="2770"/>
      <c r="M107" s="2771"/>
    </row>
    <row r="108" spans="1:13" ht="30" customHeight="1">
      <c r="A108" s="292">
        <f t="shared" si="11"/>
        <v>31.780000000000015</v>
      </c>
      <c r="B108" s="354" t="s">
        <v>167</v>
      </c>
      <c r="C108" s="354"/>
      <c r="D108" s="354"/>
      <c r="E108" s="235" t="s">
        <v>85</v>
      </c>
      <c r="F108" s="235">
        <v>1</v>
      </c>
      <c r="G108" s="990">
        <v>0</v>
      </c>
      <c r="H108" s="234"/>
      <c r="I108" s="237">
        <f t="shared" si="9"/>
        <v>0</v>
      </c>
      <c r="J108" s="2770"/>
      <c r="K108" s="2770"/>
      <c r="L108" s="2770"/>
      <c r="M108" s="2771"/>
    </row>
    <row r="109" spans="1:13" ht="30" customHeight="1">
      <c r="A109" s="292">
        <f t="shared" si="11"/>
        <v>31.790000000000017</v>
      </c>
      <c r="B109" s="354" t="s">
        <v>168</v>
      </c>
      <c r="C109" s="354"/>
      <c r="D109" s="354"/>
      <c r="E109" s="235" t="s">
        <v>85</v>
      </c>
      <c r="F109" s="235">
        <v>1</v>
      </c>
      <c r="G109" s="990">
        <v>0</v>
      </c>
      <c r="H109" s="234"/>
      <c r="I109" s="237">
        <f>ROUND(F109*G109,0)</f>
        <v>0</v>
      </c>
      <c r="J109" s="2770"/>
      <c r="K109" s="2770"/>
      <c r="L109" s="2770"/>
      <c r="M109" s="2771"/>
    </row>
    <row r="110" spans="1:13" ht="30" customHeight="1">
      <c r="A110" s="292">
        <f t="shared" si="11"/>
        <v>31.800000000000018</v>
      </c>
      <c r="B110" s="354" t="s">
        <v>189</v>
      </c>
      <c r="C110" s="354"/>
      <c r="D110" s="354"/>
      <c r="E110" s="235" t="s">
        <v>85</v>
      </c>
      <c r="F110" s="235">
        <v>1</v>
      </c>
      <c r="G110" s="990">
        <v>0</v>
      </c>
      <c r="H110" s="234"/>
      <c r="I110" s="237">
        <f t="shared" si="9"/>
        <v>0</v>
      </c>
      <c r="J110" s="2770"/>
      <c r="K110" s="2770"/>
      <c r="L110" s="2770"/>
      <c r="M110" s="2771"/>
    </row>
    <row r="111" spans="1:13" ht="30" customHeight="1">
      <c r="A111" s="292">
        <f t="shared" si="11"/>
        <v>31.81000000000002</v>
      </c>
      <c r="B111" s="483" t="s">
        <v>1638</v>
      </c>
      <c r="C111" s="354"/>
      <c r="D111" s="354"/>
      <c r="E111" s="235" t="s">
        <v>85</v>
      </c>
      <c r="F111" s="235">
        <v>1</v>
      </c>
      <c r="G111" s="990">
        <v>0</v>
      </c>
      <c r="H111" s="234"/>
      <c r="I111" s="237">
        <f t="shared" si="9"/>
        <v>0</v>
      </c>
      <c r="J111" s="2770"/>
      <c r="K111" s="2770"/>
      <c r="L111" s="2770"/>
      <c r="M111" s="2771"/>
    </row>
    <row r="112" spans="1:13" ht="20.100000000000001" customHeight="1">
      <c r="A112" s="2801" t="s">
        <v>646</v>
      </c>
      <c r="B112" s="2802"/>
      <c r="C112" s="2802"/>
      <c r="D112" s="2802"/>
      <c r="E112" s="2802"/>
      <c r="F112" s="2802"/>
      <c r="G112" s="2803"/>
      <c r="H112" s="559">
        <f>SUM(H98:H111)</f>
        <v>0</v>
      </c>
      <c r="I112" s="263">
        <f>SUM(I98:I111)</f>
        <v>0</v>
      </c>
      <c r="J112" s="2779"/>
      <c r="K112" s="2779"/>
      <c r="L112" s="2779"/>
      <c r="M112" s="2780"/>
    </row>
    <row r="113" spans="1:15" ht="30" customHeight="1" thickBot="1">
      <c r="A113" s="864">
        <v>31.82</v>
      </c>
      <c r="B113" s="865" t="s">
        <v>133</v>
      </c>
      <c r="C113" s="865"/>
      <c r="D113" s="865"/>
      <c r="E113" s="835" t="s">
        <v>85</v>
      </c>
      <c r="F113" s="835">
        <v>1</v>
      </c>
      <c r="G113" s="991">
        <v>0</v>
      </c>
      <c r="H113" s="238"/>
      <c r="I113" s="239">
        <f>ROUND(F113*G113,0)</f>
        <v>0</v>
      </c>
      <c r="J113" s="2781"/>
      <c r="K113" s="2781"/>
      <c r="L113" s="2781"/>
      <c r="M113" s="2782"/>
      <c r="N113" s="438"/>
      <c r="O113" s="596"/>
    </row>
    <row r="114" spans="1:15" ht="30" customHeight="1">
      <c r="A114" s="866">
        <v>31.83</v>
      </c>
      <c r="B114" s="867" t="s">
        <v>707</v>
      </c>
      <c r="C114" s="867"/>
      <c r="D114" s="867"/>
      <c r="E114" s="633"/>
      <c r="F114" s="633"/>
      <c r="G114" s="634"/>
      <c r="H114" s="635"/>
      <c r="I114" s="892"/>
      <c r="J114" s="2783" t="s">
        <v>395</v>
      </c>
      <c r="K114" s="2783"/>
      <c r="L114" s="2783"/>
      <c r="M114" s="2784"/>
      <c r="N114" s="438"/>
      <c r="O114" s="600"/>
    </row>
    <row r="115" spans="1:15" ht="30" customHeight="1">
      <c r="A115" s="292" t="s">
        <v>1086</v>
      </c>
      <c r="B115" s="354" t="s">
        <v>841</v>
      </c>
      <c r="C115" s="354"/>
      <c r="D115" s="354"/>
      <c r="E115" s="235" t="s">
        <v>141</v>
      </c>
      <c r="F115" s="990">
        <v>0</v>
      </c>
      <c r="G115" s="990">
        <v>0</v>
      </c>
      <c r="H115" s="333"/>
      <c r="I115" s="234">
        <f t="shared" ref="I115:I120" si="12">G115*F115</f>
        <v>0</v>
      </c>
      <c r="J115" s="2770"/>
      <c r="K115" s="2770"/>
      <c r="L115" s="2770"/>
      <c r="M115" s="2771"/>
      <c r="N115" s="438"/>
      <c r="O115" s="600"/>
    </row>
    <row r="116" spans="1:15" ht="30" customHeight="1">
      <c r="A116" s="292" t="s">
        <v>1087</v>
      </c>
      <c r="B116" s="483" t="s">
        <v>842</v>
      </c>
      <c r="C116" s="483"/>
      <c r="D116" s="354"/>
      <c r="E116" s="235" t="s">
        <v>141</v>
      </c>
      <c r="F116" s="990">
        <v>0</v>
      </c>
      <c r="G116" s="990">
        <v>0</v>
      </c>
      <c r="H116" s="333"/>
      <c r="I116" s="234">
        <f t="shared" si="12"/>
        <v>0</v>
      </c>
      <c r="J116" s="2770"/>
      <c r="K116" s="2770"/>
      <c r="L116" s="2770"/>
      <c r="M116" s="2771"/>
      <c r="N116" s="438"/>
      <c r="O116" s="600"/>
    </row>
    <row r="117" spans="1:15" ht="30" customHeight="1">
      <c r="A117" s="292" t="s">
        <v>1088</v>
      </c>
      <c r="B117" s="483" t="s">
        <v>843</v>
      </c>
      <c r="C117" s="483"/>
      <c r="D117" s="354"/>
      <c r="E117" s="235" t="s">
        <v>141</v>
      </c>
      <c r="F117" s="990">
        <v>0</v>
      </c>
      <c r="G117" s="990">
        <v>0</v>
      </c>
      <c r="H117" s="333"/>
      <c r="I117" s="234">
        <f t="shared" si="12"/>
        <v>0</v>
      </c>
      <c r="J117" s="2770"/>
      <c r="K117" s="2770"/>
      <c r="L117" s="2770"/>
      <c r="M117" s="2771"/>
      <c r="N117" s="438"/>
      <c r="O117" s="600"/>
    </row>
    <row r="118" spans="1:15" ht="30" customHeight="1">
      <c r="A118" s="292" t="s">
        <v>1089</v>
      </c>
      <c r="B118" s="354" t="s">
        <v>231</v>
      </c>
      <c r="C118" s="354"/>
      <c r="D118" s="354"/>
      <c r="E118" s="235" t="s">
        <v>141</v>
      </c>
      <c r="F118" s="990">
        <v>0</v>
      </c>
      <c r="G118" s="990">
        <v>0</v>
      </c>
      <c r="H118" s="333"/>
      <c r="I118" s="234">
        <f t="shared" si="12"/>
        <v>0</v>
      </c>
      <c r="J118" s="2770"/>
      <c r="K118" s="2770"/>
      <c r="L118" s="2770"/>
      <c r="M118" s="2771"/>
      <c r="N118" s="438"/>
      <c r="O118" s="600"/>
    </row>
    <row r="119" spans="1:15" ht="30" customHeight="1">
      <c r="A119" s="292" t="s">
        <v>1090</v>
      </c>
      <c r="B119" s="354" t="s">
        <v>154</v>
      </c>
      <c r="C119" s="354"/>
      <c r="D119" s="354"/>
      <c r="E119" s="235" t="s">
        <v>141</v>
      </c>
      <c r="F119" s="990">
        <v>0</v>
      </c>
      <c r="G119" s="990">
        <v>0</v>
      </c>
      <c r="H119" s="333"/>
      <c r="I119" s="234">
        <f t="shared" si="12"/>
        <v>0</v>
      </c>
      <c r="J119" s="2770"/>
      <c r="K119" s="2770"/>
      <c r="L119" s="2770"/>
      <c r="M119" s="2771"/>
    </row>
    <row r="120" spans="1:15" ht="30" customHeight="1">
      <c r="A120" s="292" t="s">
        <v>1091</v>
      </c>
      <c r="B120" s="354" t="s">
        <v>155</v>
      </c>
      <c r="C120" s="354"/>
      <c r="D120" s="354"/>
      <c r="E120" s="235" t="s">
        <v>141</v>
      </c>
      <c r="F120" s="990">
        <v>0</v>
      </c>
      <c r="G120" s="990">
        <v>0</v>
      </c>
      <c r="H120" s="333"/>
      <c r="I120" s="234">
        <f t="shared" si="12"/>
        <v>0</v>
      </c>
      <c r="J120" s="2770"/>
      <c r="K120" s="2770"/>
      <c r="L120" s="2770"/>
      <c r="M120" s="2771"/>
    </row>
    <row r="121" spans="1:15" ht="30" customHeight="1" thickBot="1">
      <c r="A121" s="869" t="s">
        <v>1092</v>
      </c>
      <c r="B121" s="870" t="s">
        <v>238</v>
      </c>
      <c r="C121" s="870"/>
      <c r="D121" s="871"/>
      <c r="E121" s="872"/>
      <c r="F121" s="872"/>
      <c r="G121" s="873"/>
      <c r="H121" s="893"/>
      <c r="I121" s="891">
        <f>SUM(I115:I120)</f>
        <v>0</v>
      </c>
      <c r="J121" s="2785"/>
      <c r="K121" s="2785"/>
      <c r="L121" s="2785"/>
      <c r="M121" s="2786"/>
    </row>
    <row r="122" spans="1:15" ht="30" customHeight="1">
      <c r="A122" s="874">
        <v>31.84</v>
      </c>
      <c r="B122" s="564" t="s">
        <v>307</v>
      </c>
      <c r="C122" s="564"/>
      <c r="D122" s="564"/>
      <c r="E122" s="358" t="s">
        <v>85</v>
      </c>
      <c r="F122" s="358" t="s">
        <v>878</v>
      </c>
      <c r="G122" s="1015">
        <v>0</v>
      </c>
      <c r="H122" s="342"/>
      <c r="I122" s="558">
        <f>ROUND(G122*$I$112,0)</f>
        <v>0</v>
      </c>
      <c r="J122" s="2787"/>
      <c r="K122" s="2787"/>
      <c r="L122" s="2787"/>
      <c r="M122" s="2788"/>
    </row>
    <row r="123" spans="1:15" ht="30" customHeight="1">
      <c r="A123" s="292">
        <v>31.85</v>
      </c>
      <c r="B123" s="575" t="s">
        <v>92</v>
      </c>
      <c r="C123" s="575"/>
      <c r="D123" s="575"/>
      <c r="E123" s="562" t="s">
        <v>85</v>
      </c>
      <c r="F123" s="235" t="s">
        <v>878</v>
      </c>
      <c r="G123" s="993">
        <v>0</v>
      </c>
      <c r="H123" s="234"/>
      <c r="I123" s="237">
        <f>ROUND(G123*$I$112,0)</f>
        <v>0</v>
      </c>
      <c r="J123" s="2770"/>
      <c r="K123" s="2770"/>
      <c r="L123" s="2770"/>
      <c r="M123" s="2771"/>
    </row>
    <row r="124" spans="1:15" ht="30" customHeight="1">
      <c r="A124" s="292">
        <v>31.86</v>
      </c>
      <c r="B124" s="319" t="s">
        <v>169</v>
      </c>
      <c r="C124" s="319"/>
      <c r="D124" s="319"/>
      <c r="E124" s="235" t="s">
        <v>85</v>
      </c>
      <c r="F124" s="235" t="s">
        <v>878</v>
      </c>
      <c r="G124" s="993">
        <v>0</v>
      </c>
      <c r="H124" s="234"/>
      <c r="I124" s="237">
        <f>ROUND(G124*$I$112,0)</f>
        <v>0</v>
      </c>
      <c r="J124" s="2770"/>
      <c r="K124" s="2770"/>
      <c r="L124" s="2770"/>
      <c r="M124" s="2771"/>
    </row>
    <row r="125" spans="1:15" ht="20.100000000000001" customHeight="1">
      <c r="A125" s="2804" t="s">
        <v>180</v>
      </c>
      <c r="B125" s="2805"/>
      <c r="C125" s="2805"/>
      <c r="D125" s="2805"/>
      <c r="E125" s="2805"/>
      <c r="F125" s="2805"/>
      <c r="G125" s="2805"/>
      <c r="H125" s="559">
        <f>$H$112</f>
        <v>0</v>
      </c>
      <c r="I125" s="263">
        <f>I124+I123+I122+I121+I113+I112</f>
        <v>0</v>
      </c>
      <c r="J125" s="2779"/>
      <c r="K125" s="2779"/>
      <c r="L125" s="2779"/>
      <c r="M125" s="2780"/>
    </row>
    <row r="126" spans="1:15" ht="20.100000000000001" customHeight="1">
      <c r="A126" s="516"/>
      <c r="B126" s="472" t="s">
        <v>219</v>
      </c>
      <c r="C126" s="517"/>
      <c r="D126" s="517"/>
      <c r="E126" s="517"/>
      <c r="F126" s="517"/>
      <c r="G126" s="517"/>
      <c r="H126" s="894"/>
      <c r="I126" s="894"/>
      <c r="J126" s="2779"/>
      <c r="K126" s="2779"/>
      <c r="L126" s="2779"/>
      <c r="M126" s="2780"/>
    </row>
    <row r="127" spans="1:15" ht="30" customHeight="1">
      <c r="A127" s="292">
        <v>31.87</v>
      </c>
      <c r="B127" s="483" t="s">
        <v>373</v>
      </c>
      <c r="C127" s="483"/>
      <c r="D127" s="483"/>
      <c r="E127" s="235" t="s">
        <v>100</v>
      </c>
      <c r="F127" s="990">
        <v>0</v>
      </c>
      <c r="G127" s="990">
        <v>0</v>
      </c>
      <c r="H127" s="332">
        <f t="shared" ref="H127:H133" si="13">F127</f>
        <v>0</v>
      </c>
      <c r="I127" s="237">
        <f t="shared" ref="I127:I133" si="14">ROUND(F127*G127,0)</f>
        <v>0</v>
      </c>
      <c r="J127" s="2770"/>
      <c r="K127" s="2770"/>
      <c r="L127" s="2770"/>
      <c r="M127" s="2771"/>
    </row>
    <row r="128" spans="1:15" ht="30" customHeight="1">
      <c r="A128" s="292">
        <f>A127+0.01</f>
        <v>31.880000000000003</v>
      </c>
      <c r="B128" s="354" t="s">
        <v>1755</v>
      </c>
      <c r="C128" s="354"/>
      <c r="D128" s="354"/>
      <c r="E128" s="235" t="s">
        <v>100</v>
      </c>
      <c r="F128" s="990">
        <v>0</v>
      </c>
      <c r="G128" s="990">
        <v>0</v>
      </c>
      <c r="H128" s="332">
        <f t="shared" si="13"/>
        <v>0</v>
      </c>
      <c r="I128" s="237">
        <f t="shared" si="14"/>
        <v>0</v>
      </c>
      <c r="J128" s="2770"/>
      <c r="K128" s="2770"/>
      <c r="L128" s="2770"/>
      <c r="M128" s="2771"/>
    </row>
    <row r="129" spans="1:15" ht="30" customHeight="1">
      <c r="A129" s="292">
        <f t="shared" ref="A129:A136" si="15">A128+0.01</f>
        <v>31.890000000000004</v>
      </c>
      <c r="B129" s="354" t="s">
        <v>1756</v>
      </c>
      <c r="C129" s="354"/>
      <c r="D129" s="354"/>
      <c r="E129" s="235" t="s">
        <v>100</v>
      </c>
      <c r="F129" s="990">
        <v>0</v>
      </c>
      <c r="G129" s="990">
        <v>0</v>
      </c>
      <c r="H129" s="332">
        <f t="shared" si="13"/>
        <v>0</v>
      </c>
      <c r="I129" s="237">
        <f t="shared" si="14"/>
        <v>0</v>
      </c>
      <c r="J129" s="2770"/>
      <c r="K129" s="2770"/>
      <c r="L129" s="2770"/>
      <c r="M129" s="2771"/>
    </row>
    <row r="130" spans="1:15" ht="30" customHeight="1">
      <c r="A130" s="292">
        <f t="shared" si="15"/>
        <v>31.900000000000006</v>
      </c>
      <c r="B130" s="354" t="s">
        <v>1761</v>
      </c>
      <c r="C130" s="354"/>
      <c r="D130" s="354"/>
      <c r="E130" s="235" t="s">
        <v>100</v>
      </c>
      <c r="F130" s="990">
        <v>0</v>
      </c>
      <c r="G130" s="990">
        <v>0</v>
      </c>
      <c r="H130" s="332">
        <f t="shared" si="13"/>
        <v>0</v>
      </c>
      <c r="I130" s="237">
        <f t="shared" si="14"/>
        <v>0</v>
      </c>
      <c r="J130" s="2770"/>
      <c r="K130" s="2770"/>
      <c r="L130" s="2770"/>
      <c r="M130" s="2771"/>
    </row>
    <row r="131" spans="1:15" ht="30" customHeight="1">
      <c r="A131" s="292">
        <f t="shared" si="15"/>
        <v>31.910000000000007</v>
      </c>
      <c r="B131" s="354" t="s">
        <v>1762</v>
      </c>
      <c r="C131" s="354"/>
      <c r="D131" s="354"/>
      <c r="E131" s="235" t="s">
        <v>100</v>
      </c>
      <c r="F131" s="990">
        <v>0</v>
      </c>
      <c r="G131" s="990">
        <v>0</v>
      </c>
      <c r="H131" s="332">
        <f t="shared" si="13"/>
        <v>0</v>
      </c>
      <c r="I131" s="237">
        <f t="shared" si="14"/>
        <v>0</v>
      </c>
      <c r="J131" s="2770"/>
      <c r="K131" s="2770"/>
      <c r="L131" s="2770"/>
      <c r="M131" s="2771"/>
    </row>
    <row r="132" spans="1:15" ht="30" customHeight="1">
      <c r="A132" s="292">
        <f t="shared" si="15"/>
        <v>31.920000000000009</v>
      </c>
      <c r="B132" s="354" t="s">
        <v>617</v>
      </c>
      <c r="C132" s="354"/>
      <c r="D132" s="354"/>
      <c r="E132" s="235" t="s">
        <v>100</v>
      </c>
      <c r="F132" s="990">
        <v>0</v>
      </c>
      <c r="G132" s="990">
        <v>0</v>
      </c>
      <c r="H132" s="332">
        <f t="shared" si="13"/>
        <v>0</v>
      </c>
      <c r="I132" s="237">
        <f t="shared" si="14"/>
        <v>0</v>
      </c>
      <c r="J132" s="2770"/>
      <c r="K132" s="2770"/>
      <c r="L132" s="2770"/>
      <c r="M132" s="2771"/>
    </row>
    <row r="133" spans="1:15" ht="30" customHeight="1">
      <c r="A133" s="292">
        <f t="shared" si="15"/>
        <v>31.93000000000001</v>
      </c>
      <c r="B133" s="354" t="s">
        <v>167</v>
      </c>
      <c r="C133" s="354"/>
      <c r="D133" s="354"/>
      <c r="E133" s="235" t="s">
        <v>100</v>
      </c>
      <c r="F133" s="990">
        <v>0</v>
      </c>
      <c r="G133" s="990">
        <v>0</v>
      </c>
      <c r="H133" s="332">
        <f t="shared" si="13"/>
        <v>0</v>
      </c>
      <c r="I133" s="237">
        <f t="shared" si="14"/>
        <v>0</v>
      </c>
      <c r="J133" s="2770"/>
      <c r="K133" s="2770"/>
      <c r="L133" s="2770"/>
      <c r="M133" s="2771"/>
    </row>
    <row r="134" spans="1:15" ht="30" customHeight="1">
      <c r="A134" s="292">
        <f t="shared" si="15"/>
        <v>31.940000000000012</v>
      </c>
      <c r="B134" s="354" t="s">
        <v>168</v>
      </c>
      <c r="C134" s="354"/>
      <c r="D134" s="354"/>
      <c r="E134" s="235" t="s">
        <v>85</v>
      </c>
      <c r="F134" s="235">
        <v>1</v>
      </c>
      <c r="G134" s="990">
        <v>0</v>
      </c>
      <c r="H134" s="234"/>
      <c r="I134" s="237">
        <f>ROUND(F134*G134,0)</f>
        <v>0</v>
      </c>
      <c r="J134" s="2770"/>
      <c r="K134" s="2770"/>
      <c r="L134" s="2770"/>
      <c r="M134" s="2771"/>
    </row>
    <row r="135" spans="1:15" ht="30" customHeight="1">
      <c r="A135" s="292">
        <f t="shared" si="15"/>
        <v>31.950000000000014</v>
      </c>
      <c r="B135" s="354" t="s">
        <v>189</v>
      </c>
      <c r="C135" s="354"/>
      <c r="D135" s="354"/>
      <c r="E135" s="235" t="s">
        <v>85</v>
      </c>
      <c r="F135" s="235">
        <v>1</v>
      </c>
      <c r="G135" s="990">
        <v>0</v>
      </c>
      <c r="H135" s="234"/>
      <c r="I135" s="237">
        <f>ROUND(F135*G135,0)</f>
        <v>0</v>
      </c>
      <c r="J135" s="2770"/>
      <c r="K135" s="2770"/>
      <c r="L135" s="2770"/>
      <c r="M135" s="2771"/>
    </row>
    <row r="136" spans="1:15" ht="30" customHeight="1">
      <c r="A136" s="292">
        <f t="shared" si="15"/>
        <v>31.960000000000015</v>
      </c>
      <c r="B136" s="483" t="s">
        <v>1638</v>
      </c>
      <c r="C136" s="354"/>
      <c r="D136" s="354"/>
      <c r="E136" s="235" t="s">
        <v>85</v>
      </c>
      <c r="F136" s="235">
        <v>1</v>
      </c>
      <c r="G136" s="990">
        <v>0</v>
      </c>
      <c r="H136" s="234"/>
      <c r="I136" s="237">
        <f>ROUND(F136*G136,0)</f>
        <v>0</v>
      </c>
      <c r="J136" s="2770"/>
      <c r="K136" s="2770"/>
      <c r="L136" s="2770"/>
      <c r="M136" s="2771"/>
    </row>
    <row r="137" spans="1:15" ht="20.100000000000001" customHeight="1">
      <c r="A137" s="2801" t="s">
        <v>647</v>
      </c>
      <c r="B137" s="2802"/>
      <c r="C137" s="2802"/>
      <c r="D137" s="2802"/>
      <c r="E137" s="2802"/>
      <c r="F137" s="2802"/>
      <c r="G137" s="2803"/>
      <c r="H137" s="559">
        <f>SUM(H127:H136)</f>
        <v>0</v>
      </c>
      <c r="I137" s="263">
        <f>SUM(I127:I136)</f>
        <v>0</v>
      </c>
      <c r="J137" s="2779"/>
      <c r="K137" s="2779"/>
      <c r="L137" s="2779"/>
      <c r="M137" s="2780"/>
    </row>
    <row r="138" spans="1:15" ht="30" customHeight="1" thickBot="1">
      <c r="A138" s="864">
        <v>31.97</v>
      </c>
      <c r="B138" s="865" t="s">
        <v>133</v>
      </c>
      <c r="C138" s="865"/>
      <c r="D138" s="865"/>
      <c r="E138" s="835" t="s">
        <v>85</v>
      </c>
      <c r="F138" s="835">
        <v>1</v>
      </c>
      <c r="G138" s="991">
        <v>0</v>
      </c>
      <c r="H138" s="238"/>
      <c r="I138" s="239">
        <f>ROUND(F138*G138,0)</f>
        <v>0</v>
      </c>
      <c r="J138" s="2781"/>
      <c r="K138" s="2781"/>
      <c r="L138" s="2781"/>
      <c r="M138" s="2782"/>
      <c r="N138" s="438"/>
      <c r="O138" s="596"/>
    </row>
    <row r="139" spans="1:15" ht="30" customHeight="1">
      <c r="A139" s="866">
        <v>31.98</v>
      </c>
      <c r="B139" s="867" t="s">
        <v>707</v>
      </c>
      <c r="C139" s="867"/>
      <c r="D139" s="867"/>
      <c r="E139" s="633"/>
      <c r="F139" s="633"/>
      <c r="G139" s="634"/>
      <c r="H139" s="635"/>
      <c r="I139" s="892"/>
      <c r="J139" s="2783" t="s">
        <v>395</v>
      </c>
      <c r="K139" s="2783"/>
      <c r="L139" s="2783"/>
      <c r="M139" s="2784"/>
      <c r="N139" s="438"/>
      <c r="O139" s="600"/>
    </row>
    <row r="140" spans="1:15" ht="30" customHeight="1">
      <c r="A140" s="292" t="s">
        <v>1093</v>
      </c>
      <c r="B140" s="354" t="s">
        <v>841</v>
      </c>
      <c r="C140" s="354"/>
      <c r="D140" s="354"/>
      <c r="E140" s="235" t="s">
        <v>141</v>
      </c>
      <c r="F140" s="990">
        <v>0</v>
      </c>
      <c r="G140" s="990">
        <v>0</v>
      </c>
      <c r="H140" s="333"/>
      <c r="I140" s="234">
        <f t="shared" ref="I140:I145" si="16">G140*F140</f>
        <v>0</v>
      </c>
      <c r="J140" s="2770"/>
      <c r="K140" s="2770"/>
      <c r="L140" s="2770"/>
      <c r="M140" s="2771"/>
      <c r="N140" s="438"/>
      <c r="O140" s="600"/>
    </row>
    <row r="141" spans="1:15" ht="30" customHeight="1">
      <c r="A141" s="292" t="s">
        <v>1094</v>
      </c>
      <c r="B141" s="483" t="s">
        <v>842</v>
      </c>
      <c r="C141" s="483"/>
      <c r="D141" s="354"/>
      <c r="E141" s="235" t="s">
        <v>141</v>
      </c>
      <c r="F141" s="990">
        <v>0</v>
      </c>
      <c r="G141" s="990">
        <v>0</v>
      </c>
      <c r="H141" s="333"/>
      <c r="I141" s="234">
        <f t="shared" si="16"/>
        <v>0</v>
      </c>
      <c r="J141" s="2770"/>
      <c r="K141" s="2770"/>
      <c r="L141" s="2770"/>
      <c r="M141" s="2771"/>
      <c r="N141" s="438"/>
      <c r="O141" s="600"/>
    </row>
    <row r="142" spans="1:15" ht="30" customHeight="1">
      <c r="A142" s="292" t="s">
        <v>1095</v>
      </c>
      <c r="B142" s="483" t="s">
        <v>843</v>
      </c>
      <c r="C142" s="483"/>
      <c r="D142" s="354"/>
      <c r="E142" s="235" t="s">
        <v>141</v>
      </c>
      <c r="F142" s="990">
        <v>0</v>
      </c>
      <c r="G142" s="990">
        <v>0</v>
      </c>
      <c r="H142" s="333"/>
      <c r="I142" s="234">
        <f t="shared" si="16"/>
        <v>0</v>
      </c>
      <c r="J142" s="2770"/>
      <c r="K142" s="2770"/>
      <c r="L142" s="2770"/>
      <c r="M142" s="2771"/>
      <c r="N142" s="438"/>
      <c r="O142" s="600"/>
    </row>
    <row r="143" spans="1:15" ht="30" customHeight="1">
      <c r="A143" s="292" t="s">
        <v>1096</v>
      </c>
      <c r="B143" s="354" t="s">
        <v>231</v>
      </c>
      <c r="C143" s="354"/>
      <c r="D143" s="354"/>
      <c r="E143" s="235" t="s">
        <v>141</v>
      </c>
      <c r="F143" s="990">
        <v>0</v>
      </c>
      <c r="G143" s="990">
        <v>0</v>
      </c>
      <c r="H143" s="333"/>
      <c r="I143" s="234">
        <f t="shared" si="16"/>
        <v>0</v>
      </c>
      <c r="J143" s="2770"/>
      <c r="K143" s="2770"/>
      <c r="L143" s="2770"/>
      <c r="M143" s="2771"/>
      <c r="N143" s="438"/>
      <c r="O143" s="600"/>
    </row>
    <row r="144" spans="1:15" ht="30" customHeight="1">
      <c r="A144" s="292" t="s">
        <v>1097</v>
      </c>
      <c r="B144" s="354" t="s">
        <v>154</v>
      </c>
      <c r="C144" s="354"/>
      <c r="D144" s="354"/>
      <c r="E144" s="235" t="s">
        <v>141</v>
      </c>
      <c r="F144" s="990">
        <v>0</v>
      </c>
      <c r="G144" s="990">
        <v>0</v>
      </c>
      <c r="H144" s="333"/>
      <c r="I144" s="234">
        <f t="shared" si="16"/>
        <v>0</v>
      </c>
      <c r="J144" s="2770"/>
      <c r="K144" s="2770"/>
      <c r="L144" s="2770"/>
      <c r="M144" s="2771"/>
    </row>
    <row r="145" spans="1:13" ht="30" customHeight="1">
      <c r="A145" s="292" t="s">
        <v>1098</v>
      </c>
      <c r="B145" s="354" t="s">
        <v>155</v>
      </c>
      <c r="C145" s="354"/>
      <c r="D145" s="354"/>
      <c r="E145" s="235" t="s">
        <v>141</v>
      </c>
      <c r="F145" s="990">
        <v>0</v>
      </c>
      <c r="G145" s="990">
        <v>0</v>
      </c>
      <c r="H145" s="333"/>
      <c r="I145" s="234">
        <f t="shared" si="16"/>
        <v>0</v>
      </c>
      <c r="J145" s="2770"/>
      <c r="K145" s="2770"/>
      <c r="L145" s="2770"/>
      <c r="M145" s="2771"/>
    </row>
    <row r="146" spans="1:13" ht="30" customHeight="1" thickBot="1">
      <c r="A146" s="869" t="s">
        <v>1099</v>
      </c>
      <c r="B146" s="870" t="s">
        <v>238</v>
      </c>
      <c r="C146" s="870"/>
      <c r="D146" s="871"/>
      <c r="E146" s="872"/>
      <c r="F146" s="872"/>
      <c r="G146" s="873"/>
      <c r="H146" s="893"/>
      <c r="I146" s="891">
        <f>SUM(I140:I145)</f>
        <v>0</v>
      </c>
      <c r="J146" s="2785"/>
      <c r="K146" s="2785"/>
      <c r="L146" s="2785"/>
      <c r="M146" s="2786"/>
    </row>
    <row r="147" spans="1:13" ht="30" customHeight="1">
      <c r="A147" s="874">
        <v>31.99</v>
      </c>
      <c r="B147" s="564" t="s">
        <v>307</v>
      </c>
      <c r="C147" s="564"/>
      <c r="D147" s="564"/>
      <c r="E147" s="358" t="s">
        <v>85</v>
      </c>
      <c r="F147" s="358" t="s">
        <v>878</v>
      </c>
      <c r="G147" s="1015">
        <v>0</v>
      </c>
      <c r="H147" s="342"/>
      <c r="I147" s="558">
        <f>ROUND(G147*$I$137,0)</f>
        <v>0</v>
      </c>
      <c r="J147" s="2787"/>
      <c r="K147" s="2787"/>
      <c r="L147" s="2787"/>
      <c r="M147" s="2788"/>
    </row>
    <row r="148" spans="1:13" ht="30" customHeight="1">
      <c r="A148" s="550">
        <v>31.1</v>
      </c>
      <c r="B148" s="575" t="s">
        <v>92</v>
      </c>
      <c r="C148" s="575"/>
      <c r="D148" s="575"/>
      <c r="E148" s="562" t="s">
        <v>85</v>
      </c>
      <c r="F148" s="235" t="s">
        <v>878</v>
      </c>
      <c r="G148" s="993">
        <v>0</v>
      </c>
      <c r="H148" s="234"/>
      <c r="I148" s="237">
        <f>ROUND(G148*$I$137,0)</f>
        <v>0</v>
      </c>
      <c r="J148" s="2770"/>
      <c r="K148" s="2770"/>
      <c r="L148" s="2770"/>
      <c r="M148" s="2771"/>
    </row>
    <row r="149" spans="1:13" ht="30" customHeight="1">
      <c r="A149" s="550">
        <v>31.100999999999999</v>
      </c>
      <c r="B149" s="319" t="s">
        <v>169</v>
      </c>
      <c r="C149" s="319"/>
      <c r="D149" s="319"/>
      <c r="E149" s="235" t="s">
        <v>85</v>
      </c>
      <c r="F149" s="235" t="s">
        <v>878</v>
      </c>
      <c r="G149" s="993">
        <v>0</v>
      </c>
      <c r="H149" s="234"/>
      <c r="I149" s="237">
        <f>ROUND(G149*$I$137,0)</f>
        <v>0</v>
      </c>
      <c r="J149" s="2770"/>
      <c r="K149" s="2770"/>
      <c r="L149" s="2770"/>
      <c r="M149" s="2771"/>
    </row>
    <row r="150" spans="1:13" ht="20.100000000000001" customHeight="1">
      <c r="A150" s="2804" t="s">
        <v>181</v>
      </c>
      <c r="B150" s="2805"/>
      <c r="C150" s="2805"/>
      <c r="D150" s="2805"/>
      <c r="E150" s="2805"/>
      <c r="F150" s="2805"/>
      <c r="G150" s="2805"/>
      <c r="H150" s="559">
        <f>$H$137</f>
        <v>0</v>
      </c>
      <c r="I150" s="263">
        <f>I149+I148+I147+I146+I138+I137</f>
        <v>0</v>
      </c>
      <c r="J150" s="2779"/>
      <c r="K150" s="2779"/>
      <c r="L150" s="2779"/>
      <c r="M150" s="2780"/>
    </row>
    <row r="151" spans="1:13" ht="20.100000000000001" customHeight="1">
      <c r="A151" s="516"/>
      <c r="B151" s="472" t="s">
        <v>220</v>
      </c>
      <c r="C151" s="517"/>
      <c r="D151" s="517"/>
      <c r="E151" s="517"/>
      <c r="F151" s="517"/>
      <c r="G151" s="517"/>
      <c r="H151" s="894"/>
      <c r="I151" s="894"/>
      <c r="J151" s="2779"/>
      <c r="K151" s="2779"/>
      <c r="L151" s="2779"/>
      <c r="M151" s="2780"/>
    </row>
    <row r="152" spans="1:13" ht="30" customHeight="1">
      <c r="A152" s="550">
        <v>31.102</v>
      </c>
      <c r="B152" s="483" t="s">
        <v>373</v>
      </c>
      <c r="C152" s="483"/>
      <c r="D152" s="483"/>
      <c r="E152" s="235" t="s">
        <v>100</v>
      </c>
      <c r="F152" s="990">
        <v>0</v>
      </c>
      <c r="G152" s="990">
        <v>0</v>
      </c>
      <c r="H152" s="332">
        <f>F152</f>
        <v>0</v>
      </c>
      <c r="I152" s="237">
        <f t="shared" ref="I152:I159" si="17">ROUND(F152*G152,0)</f>
        <v>0</v>
      </c>
      <c r="J152" s="2770"/>
      <c r="K152" s="2770"/>
      <c r="L152" s="2770"/>
      <c r="M152" s="2771"/>
    </row>
    <row r="153" spans="1:13" ht="30" customHeight="1">
      <c r="A153" s="550">
        <f>A152+0.001</f>
        <v>31.103000000000002</v>
      </c>
      <c r="B153" s="354" t="s">
        <v>182</v>
      </c>
      <c r="C153" s="354"/>
      <c r="D153" s="354"/>
      <c r="E153" s="235" t="s">
        <v>100</v>
      </c>
      <c r="F153" s="990">
        <v>0</v>
      </c>
      <c r="G153" s="990">
        <v>0</v>
      </c>
      <c r="H153" s="332">
        <f>F153</f>
        <v>0</v>
      </c>
      <c r="I153" s="237">
        <f t="shared" si="17"/>
        <v>0</v>
      </c>
      <c r="J153" s="2770"/>
      <c r="K153" s="2770"/>
      <c r="L153" s="2770"/>
      <c r="M153" s="2771"/>
    </row>
    <row r="154" spans="1:13" ht="30" customHeight="1">
      <c r="A154" s="550">
        <f t="shared" ref="A154:A159" si="18">A153+0.001</f>
        <v>31.104000000000003</v>
      </c>
      <c r="B154" s="483" t="s">
        <v>629</v>
      </c>
      <c r="C154" s="483"/>
      <c r="D154" s="354"/>
      <c r="E154" s="235" t="s">
        <v>100</v>
      </c>
      <c r="F154" s="990">
        <v>0</v>
      </c>
      <c r="G154" s="990">
        <v>0</v>
      </c>
      <c r="H154" s="332">
        <f>F154</f>
        <v>0</v>
      </c>
      <c r="I154" s="237">
        <f t="shared" si="17"/>
        <v>0</v>
      </c>
      <c r="J154" s="2770"/>
      <c r="K154" s="2770"/>
      <c r="L154" s="2770"/>
      <c r="M154" s="2771"/>
    </row>
    <row r="155" spans="1:13" ht="30" customHeight="1">
      <c r="A155" s="550">
        <f t="shared" si="18"/>
        <v>31.105000000000004</v>
      </c>
      <c r="B155" s="354" t="s">
        <v>183</v>
      </c>
      <c r="C155" s="354"/>
      <c r="D155" s="354"/>
      <c r="E155" s="235" t="s">
        <v>100</v>
      </c>
      <c r="F155" s="990">
        <v>0</v>
      </c>
      <c r="G155" s="990">
        <v>0</v>
      </c>
      <c r="H155" s="332">
        <f>F155</f>
        <v>0</v>
      </c>
      <c r="I155" s="237">
        <f t="shared" si="17"/>
        <v>0</v>
      </c>
      <c r="J155" s="2770"/>
      <c r="K155" s="2770"/>
      <c r="L155" s="2770"/>
      <c r="M155" s="2771"/>
    </row>
    <row r="156" spans="1:13" ht="30" customHeight="1">
      <c r="A156" s="550">
        <f t="shared" si="18"/>
        <v>31.106000000000005</v>
      </c>
      <c r="B156" s="354" t="s">
        <v>167</v>
      </c>
      <c r="C156" s="354"/>
      <c r="D156" s="354"/>
      <c r="E156" s="235" t="s">
        <v>100</v>
      </c>
      <c r="F156" s="990">
        <v>0</v>
      </c>
      <c r="G156" s="990">
        <v>0</v>
      </c>
      <c r="H156" s="332">
        <f>F156</f>
        <v>0</v>
      </c>
      <c r="I156" s="237">
        <f t="shared" si="17"/>
        <v>0</v>
      </c>
      <c r="J156" s="2770"/>
      <c r="K156" s="2770"/>
      <c r="L156" s="2770"/>
      <c r="M156" s="2771"/>
    </row>
    <row r="157" spans="1:13" ht="30" customHeight="1">
      <c r="A157" s="550">
        <f t="shared" si="18"/>
        <v>31.107000000000006</v>
      </c>
      <c r="B157" s="354" t="s">
        <v>168</v>
      </c>
      <c r="C157" s="354"/>
      <c r="D157" s="354"/>
      <c r="E157" s="235" t="s">
        <v>85</v>
      </c>
      <c r="F157" s="235">
        <v>1</v>
      </c>
      <c r="G157" s="1008">
        <v>0</v>
      </c>
      <c r="H157" s="234"/>
      <c r="I157" s="237">
        <f t="shared" si="17"/>
        <v>0</v>
      </c>
      <c r="J157" s="2770"/>
      <c r="K157" s="2770"/>
      <c r="L157" s="2770"/>
      <c r="M157" s="2771"/>
    </row>
    <row r="158" spans="1:13" ht="30" customHeight="1">
      <c r="A158" s="550">
        <f t="shared" si="18"/>
        <v>31.108000000000008</v>
      </c>
      <c r="B158" s="354" t="s">
        <v>189</v>
      </c>
      <c r="C158" s="354"/>
      <c r="D158" s="354"/>
      <c r="E158" s="235" t="s">
        <v>85</v>
      </c>
      <c r="F158" s="235">
        <v>1</v>
      </c>
      <c r="G158" s="1008">
        <v>0</v>
      </c>
      <c r="H158" s="234"/>
      <c r="I158" s="237">
        <f t="shared" si="17"/>
        <v>0</v>
      </c>
      <c r="J158" s="2770"/>
      <c r="K158" s="2770"/>
      <c r="L158" s="2770"/>
      <c r="M158" s="2771"/>
    </row>
    <row r="159" spans="1:13" ht="30" customHeight="1">
      <c r="A159" s="550">
        <f t="shared" si="18"/>
        <v>31.109000000000009</v>
      </c>
      <c r="B159" s="483" t="s">
        <v>1638</v>
      </c>
      <c r="C159" s="354"/>
      <c r="D159" s="354"/>
      <c r="E159" s="235" t="s">
        <v>85</v>
      </c>
      <c r="F159" s="235">
        <v>1</v>
      </c>
      <c r="G159" s="1008">
        <v>0</v>
      </c>
      <c r="H159" s="234"/>
      <c r="I159" s="237">
        <f t="shared" si="17"/>
        <v>0</v>
      </c>
      <c r="J159" s="2770"/>
      <c r="K159" s="2770"/>
      <c r="L159" s="2770"/>
      <c r="M159" s="2771"/>
    </row>
    <row r="160" spans="1:13" ht="20.100000000000001" customHeight="1">
      <c r="A160" s="2801" t="s">
        <v>648</v>
      </c>
      <c r="B160" s="2802"/>
      <c r="C160" s="2802"/>
      <c r="D160" s="2802"/>
      <c r="E160" s="2802"/>
      <c r="F160" s="2802"/>
      <c r="G160" s="2803"/>
      <c r="H160" s="559">
        <f>SUM(H152:H159)</f>
        <v>0</v>
      </c>
      <c r="I160" s="263">
        <f>SUM(I152:I159)</f>
        <v>0</v>
      </c>
      <c r="J160" s="2779"/>
      <c r="K160" s="2779"/>
      <c r="L160" s="2779"/>
      <c r="M160" s="2780"/>
    </row>
    <row r="161" spans="1:15" ht="30" customHeight="1" thickBot="1">
      <c r="A161" s="875">
        <v>31.11</v>
      </c>
      <c r="B161" s="865" t="s">
        <v>133</v>
      </c>
      <c r="C161" s="865"/>
      <c r="D161" s="865"/>
      <c r="E161" s="835" t="s">
        <v>85</v>
      </c>
      <c r="F161" s="835">
        <v>1</v>
      </c>
      <c r="G161" s="1021">
        <v>0</v>
      </c>
      <c r="H161" s="238"/>
      <c r="I161" s="239">
        <f>ROUND(F161*G161,0)</f>
        <v>0</v>
      </c>
      <c r="J161" s="2781"/>
      <c r="K161" s="2781"/>
      <c r="L161" s="2781"/>
      <c r="M161" s="2782"/>
      <c r="N161" s="438"/>
      <c r="O161" s="596"/>
    </row>
    <row r="162" spans="1:15" ht="30" customHeight="1">
      <c r="A162" s="876">
        <v>31.111000000000001</v>
      </c>
      <c r="B162" s="867" t="s">
        <v>707</v>
      </c>
      <c r="C162" s="867"/>
      <c r="D162" s="867"/>
      <c r="E162" s="633"/>
      <c r="F162" s="633"/>
      <c r="G162" s="877"/>
      <c r="H162" s="635"/>
      <c r="I162" s="892"/>
      <c r="J162" s="2783" t="s">
        <v>395</v>
      </c>
      <c r="K162" s="2783"/>
      <c r="L162" s="2783"/>
      <c r="M162" s="2784"/>
      <c r="N162" s="438"/>
      <c r="O162" s="600"/>
    </row>
    <row r="163" spans="1:15" ht="30" customHeight="1">
      <c r="A163" s="292" t="s">
        <v>1100</v>
      </c>
      <c r="B163" s="354" t="s">
        <v>841</v>
      </c>
      <c r="C163" s="354"/>
      <c r="D163" s="354"/>
      <c r="E163" s="235" t="s">
        <v>141</v>
      </c>
      <c r="F163" s="990">
        <v>0</v>
      </c>
      <c r="G163" s="990">
        <v>0</v>
      </c>
      <c r="H163" s="333"/>
      <c r="I163" s="234">
        <f t="shared" ref="I163:I168" si="19">G163*F163</f>
        <v>0</v>
      </c>
      <c r="J163" s="2770"/>
      <c r="K163" s="2770"/>
      <c r="L163" s="2770"/>
      <c r="M163" s="2771"/>
      <c r="N163" s="438"/>
      <c r="O163" s="600"/>
    </row>
    <row r="164" spans="1:15" ht="30" customHeight="1">
      <c r="A164" s="292" t="s">
        <v>1101</v>
      </c>
      <c r="B164" s="483" t="s">
        <v>842</v>
      </c>
      <c r="C164" s="483"/>
      <c r="D164" s="354"/>
      <c r="E164" s="235" t="s">
        <v>141</v>
      </c>
      <c r="F164" s="990">
        <v>0</v>
      </c>
      <c r="G164" s="990">
        <v>0</v>
      </c>
      <c r="H164" s="333"/>
      <c r="I164" s="234">
        <f t="shared" si="19"/>
        <v>0</v>
      </c>
      <c r="J164" s="2770"/>
      <c r="K164" s="2770"/>
      <c r="L164" s="2770"/>
      <c r="M164" s="2771"/>
      <c r="N164" s="438"/>
      <c r="O164" s="600"/>
    </row>
    <row r="165" spans="1:15" ht="30" customHeight="1">
      <c r="A165" s="292" t="s">
        <v>1102</v>
      </c>
      <c r="B165" s="483" t="s">
        <v>843</v>
      </c>
      <c r="C165" s="483"/>
      <c r="D165" s="354"/>
      <c r="E165" s="235" t="s">
        <v>141</v>
      </c>
      <c r="F165" s="990">
        <v>0</v>
      </c>
      <c r="G165" s="990">
        <v>0</v>
      </c>
      <c r="H165" s="333"/>
      <c r="I165" s="234">
        <f t="shared" si="19"/>
        <v>0</v>
      </c>
      <c r="J165" s="2770"/>
      <c r="K165" s="2770"/>
      <c r="L165" s="2770"/>
      <c r="M165" s="2771"/>
      <c r="N165" s="438"/>
      <c r="O165" s="600"/>
    </row>
    <row r="166" spans="1:15" ht="30" customHeight="1">
      <c r="A166" s="292" t="s">
        <v>1103</v>
      </c>
      <c r="B166" s="354" t="s">
        <v>231</v>
      </c>
      <c r="C166" s="354"/>
      <c r="D166" s="354"/>
      <c r="E166" s="235" t="s">
        <v>141</v>
      </c>
      <c r="F166" s="990">
        <v>0</v>
      </c>
      <c r="G166" s="990">
        <v>0</v>
      </c>
      <c r="H166" s="333"/>
      <c r="I166" s="234">
        <f t="shared" si="19"/>
        <v>0</v>
      </c>
      <c r="J166" s="2770"/>
      <c r="K166" s="2770"/>
      <c r="L166" s="2770"/>
      <c r="M166" s="2771"/>
      <c r="N166" s="438"/>
      <c r="O166" s="600"/>
    </row>
    <row r="167" spans="1:15" ht="30" customHeight="1">
      <c r="A167" s="292" t="s">
        <v>1104</v>
      </c>
      <c r="B167" s="354" t="s">
        <v>154</v>
      </c>
      <c r="C167" s="354"/>
      <c r="D167" s="354"/>
      <c r="E167" s="235" t="s">
        <v>141</v>
      </c>
      <c r="F167" s="990">
        <v>0</v>
      </c>
      <c r="G167" s="990">
        <v>0</v>
      </c>
      <c r="H167" s="333"/>
      <c r="I167" s="234">
        <f t="shared" si="19"/>
        <v>0</v>
      </c>
      <c r="J167" s="2770"/>
      <c r="K167" s="2770"/>
      <c r="L167" s="2770"/>
      <c r="M167" s="2771"/>
    </row>
    <row r="168" spans="1:15" ht="30" customHeight="1">
      <c r="A168" s="292" t="s">
        <v>1105</v>
      </c>
      <c r="B168" s="354" t="s">
        <v>155</v>
      </c>
      <c r="C168" s="354"/>
      <c r="D168" s="354"/>
      <c r="E168" s="235" t="s">
        <v>141</v>
      </c>
      <c r="F168" s="990">
        <v>0</v>
      </c>
      <c r="G168" s="990">
        <v>0</v>
      </c>
      <c r="H168" s="333"/>
      <c r="I168" s="234">
        <f t="shared" si="19"/>
        <v>0</v>
      </c>
      <c r="J168" s="2770"/>
      <c r="K168" s="2770"/>
      <c r="L168" s="2770"/>
      <c r="M168" s="2771"/>
    </row>
    <row r="169" spans="1:15" ht="30" customHeight="1" thickBot="1">
      <c r="A169" s="869" t="s">
        <v>1106</v>
      </c>
      <c r="B169" s="870" t="s">
        <v>238</v>
      </c>
      <c r="C169" s="870"/>
      <c r="D169" s="871"/>
      <c r="E169" s="872"/>
      <c r="F169" s="872"/>
      <c r="G169" s="873"/>
      <c r="H169" s="893"/>
      <c r="I169" s="891">
        <f>SUM(I163:I168)</f>
        <v>0</v>
      </c>
      <c r="J169" s="2785"/>
      <c r="K169" s="2785"/>
      <c r="L169" s="2785"/>
      <c r="M169" s="2786"/>
    </row>
    <row r="170" spans="1:15" ht="30" customHeight="1">
      <c r="A170" s="889">
        <v>31.111999999999998</v>
      </c>
      <c r="B170" s="564" t="s">
        <v>307</v>
      </c>
      <c r="C170" s="564"/>
      <c r="D170" s="564"/>
      <c r="E170" s="358" t="s">
        <v>85</v>
      </c>
      <c r="F170" s="358" t="s">
        <v>878</v>
      </c>
      <c r="G170" s="1015">
        <v>0</v>
      </c>
      <c r="H170" s="342"/>
      <c r="I170" s="558">
        <f>ROUND(G170*$I$160,0)</f>
        <v>0</v>
      </c>
      <c r="J170" s="2787"/>
      <c r="K170" s="2787"/>
      <c r="L170" s="2787"/>
      <c r="M170" s="2788"/>
    </row>
    <row r="171" spans="1:15" ht="30" customHeight="1">
      <c r="A171" s="550">
        <v>31.113</v>
      </c>
      <c r="B171" s="575" t="s">
        <v>92</v>
      </c>
      <c r="C171" s="575"/>
      <c r="D171" s="575"/>
      <c r="E171" s="562" t="s">
        <v>85</v>
      </c>
      <c r="F171" s="235" t="s">
        <v>878</v>
      </c>
      <c r="G171" s="993">
        <v>0</v>
      </c>
      <c r="H171" s="234"/>
      <c r="I171" s="237">
        <f>ROUND(G171*$I$160,0)</f>
        <v>0</v>
      </c>
      <c r="J171" s="2770"/>
      <c r="K171" s="2770"/>
      <c r="L171" s="2770"/>
      <c r="M171" s="2771"/>
    </row>
    <row r="172" spans="1:15" ht="30" customHeight="1">
      <c r="A172" s="550">
        <v>31.114000000000001</v>
      </c>
      <c r="B172" s="319" t="s">
        <v>169</v>
      </c>
      <c r="C172" s="319"/>
      <c r="D172" s="319"/>
      <c r="E172" s="235" t="s">
        <v>85</v>
      </c>
      <c r="F172" s="235" t="s">
        <v>878</v>
      </c>
      <c r="G172" s="993">
        <v>0</v>
      </c>
      <c r="H172" s="234"/>
      <c r="I172" s="237">
        <f>ROUND(G172*$I$160,0)</f>
        <v>0</v>
      </c>
      <c r="J172" s="2770"/>
      <c r="K172" s="2770"/>
      <c r="L172" s="2770"/>
      <c r="M172" s="2771"/>
    </row>
    <row r="173" spans="1:15" ht="20.100000000000001" customHeight="1">
      <c r="A173" s="2804" t="s">
        <v>170</v>
      </c>
      <c r="B173" s="2805"/>
      <c r="C173" s="2805"/>
      <c r="D173" s="2805"/>
      <c r="E173" s="2805"/>
      <c r="F173" s="2805"/>
      <c r="G173" s="2805"/>
      <c r="H173" s="559">
        <f>$H$160</f>
        <v>0</v>
      </c>
      <c r="I173" s="263">
        <f>I172+I171+I170+I169+I161+I160</f>
        <v>0</v>
      </c>
      <c r="J173" s="2779"/>
      <c r="K173" s="2779"/>
      <c r="L173" s="2779"/>
      <c r="M173" s="2780"/>
    </row>
    <row r="174" spans="1:15" ht="20.100000000000001" customHeight="1">
      <c r="A174" s="516"/>
      <c r="B174" s="472" t="s">
        <v>221</v>
      </c>
      <c r="C174" s="517"/>
      <c r="D174" s="517"/>
      <c r="E174" s="517"/>
      <c r="F174" s="517"/>
      <c r="G174" s="517"/>
      <c r="H174" s="894"/>
      <c r="I174" s="894"/>
      <c r="J174" s="2779"/>
      <c r="K174" s="2779"/>
      <c r="L174" s="2779"/>
      <c r="M174" s="2780"/>
    </row>
    <row r="175" spans="1:15" ht="30" customHeight="1">
      <c r="A175" s="550">
        <v>31.114999999999998</v>
      </c>
      <c r="B175" s="483" t="s">
        <v>373</v>
      </c>
      <c r="C175" s="483"/>
      <c r="D175" s="483"/>
      <c r="E175" s="235" t="s">
        <v>100</v>
      </c>
      <c r="F175" s="990">
        <v>0</v>
      </c>
      <c r="G175" s="990">
        <v>0</v>
      </c>
      <c r="H175" s="332">
        <f t="shared" ref="H175:H190" si="20">F175</f>
        <v>0</v>
      </c>
      <c r="I175" s="237">
        <f t="shared" ref="I175:I195" si="21">ROUND(F175*G175,0)</f>
        <v>0</v>
      </c>
      <c r="J175" s="2770"/>
      <c r="K175" s="2770"/>
      <c r="L175" s="2770"/>
      <c r="M175" s="2771"/>
    </row>
    <row r="176" spans="1:15" ht="30" customHeight="1">
      <c r="A176" s="550">
        <f>A175+0.001</f>
        <v>31.116</v>
      </c>
      <c r="B176" s="354" t="s">
        <v>350</v>
      </c>
      <c r="C176" s="354"/>
      <c r="D176" s="354"/>
      <c r="E176" s="235" t="s">
        <v>100</v>
      </c>
      <c r="F176" s="990">
        <v>0</v>
      </c>
      <c r="G176" s="990">
        <v>0</v>
      </c>
      <c r="H176" s="332">
        <f t="shared" si="20"/>
        <v>0</v>
      </c>
      <c r="I176" s="237">
        <f t="shared" si="21"/>
        <v>0</v>
      </c>
      <c r="J176" s="2770"/>
      <c r="K176" s="2770"/>
      <c r="L176" s="2770"/>
      <c r="M176" s="2771"/>
    </row>
    <row r="177" spans="1:13" ht="30" customHeight="1">
      <c r="A177" s="550">
        <f t="shared" ref="A177:A195" si="22">A176+0.001</f>
        <v>31.117000000000001</v>
      </c>
      <c r="B177" s="354" t="s">
        <v>703</v>
      </c>
      <c r="C177" s="354"/>
      <c r="D177" s="354"/>
      <c r="E177" s="235" t="s">
        <v>100</v>
      </c>
      <c r="F177" s="990">
        <v>0</v>
      </c>
      <c r="G177" s="990">
        <v>0</v>
      </c>
      <c r="H177" s="332">
        <f t="shared" si="20"/>
        <v>0</v>
      </c>
      <c r="I177" s="237">
        <f t="shared" si="21"/>
        <v>0</v>
      </c>
      <c r="J177" s="2770"/>
      <c r="K177" s="2770"/>
      <c r="L177" s="2770"/>
      <c r="M177" s="2771"/>
    </row>
    <row r="178" spans="1:13" ht="30" customHeight="1">
      <c r="A178" s="550">
        <f t="shared" si="22"/>
        <v>31.118000000000002</v>
      </c>
      <c r="B178" s="354" t="s">
        <v>1763</v>
      </c>
      <c r="C178" s="354"/>
      <c r="D178" s="354"/>
      <c r="E178" s="235" t="s">
        <v>100</v>
      </c>
      <c r="F178" s="990">
        <v>0</v>
      </c>
      <c r="G178" s="990">
        <v>0</v>
      </c>
      <c r="H178" s="332">
        <f t="shared" si="20"/>
        <v>0</v>
      </c>
      <c r="I178" s="237">
        <f t="shared" si="21"/>
        <v>0</v>
      </c>
      <c r="J178" s="2770"/>
      <c r="K178" s="2770"/>
      <c r="L178" s="2770"/>
      <c r="M178" s="2771"/>
    </row>
    <row r="179" spans="1:13" ht="30" customHeight="1">
      <c r="A179" s="550">
        <f t="shared" si="22"/>
        <v>31.119000000000003</v>
      </c>
      <c r="B179" s="354" t="s">
        <v>1764</v>
      </c>
      <c r="C179" s="354"/>
      <c r="D179" s="354"/>
      <c r="E179" s="235" t="s">
        <v>100</v>
      </c>
      <c r="F179" s="990">
        <v>0</v>
      </c>
      <c r="G179" s="990">
        <v>0</v>
      </c>
      <c r="H179" s="332">
        <f t="shared" si="20"/>
        <v>0</v>
      </c>
      <c r="I179" s="237">
        <f t="shared" si="21"/>
        <v>0</v>
      </c>
      <c r="J179" s="2770"/>
      <c r="K179" s="2770"/>
      <c r="L179" s="2770"/>
      <c r="M179" s="2771"/>
    </row>
    <row r="180" spans="1:13" ht="30" customHeight="1">
      <c r="A180" s="550">
        <f t="shared" si="22"/>
        <v>31.120000000000005</v>
      </c>
      <c r="B180" s="354" t="s">
        <v>660</v>
      </c>
      <c r="C180" s="354"/>
      <c r="D180" s="354"/>
      <c r="E180" s="235" t="s">
        <v>100</v>
      </c>
      <c r="F180" s="990">
        <v>0</v>
      </c>
      <c r="G180" s="990">
        <v>0</v>
      </c>
      <c r="H180" s="332">
        <f t="shared" si="20"/>
        <v>0</v>
      </c>
      <c r="I180" s="237">
        <f t="shared" si="21"/>
        <v>0</v>
      </c>
      <c r="J180" s="2770"/>
      <c r="K180" s="2770"/>
      <c r="L180" s="2770"/>
      <c r="M180" s="2771"/>
    </row>
    <row r="181" spans="1:13" ht="30" customHeight="1">
      <c r="A181" s="550">
        <f t="shared" si="22"/>
        <v>31.121000000000006</v>
      </c>
      <c r="B181" s="354" t="s">
        <v>186</v>
      </c>
      <c r="C181" s="354"/>
      <c r="D181" s="354"/>
      <c r="E181" s="235" t="s">
        <v>100</v>
      </c>
      <c r="F181" s="990">
        <v>0</v>
      </c>
      <c r="G181" s="990">
        <v>0</v>
      </c>
      <c r="H181" s="332">
        <f t="shared" si="20"/>
        <v>0</v>
      </c>
      <c r="I181" s="237">
        <f t="shared" si="21"/>
        <v>0</v>
      </c>
      <c r="J181" s="2770"/>
      <c r="K181" s="2770"/>
      <c r="L181" s="2770"/>
      <c r="M181" s="2771"/>
    </row>
    <row r="182" spans="1:13" ht="30" customHeight="1">
      <c r="A182" s="550">
        <f t="shared" si="22"/>
        <v>31.122000000000007</v>
      </c>
      <c r="B182" s="354" t="s">
        <v>1765</v>
      </c>
      <c r="C182" s="354"/>
      <c r="D182" s="354"/>
      <c r="E182" s="235" t="s">
        <v>100</v>
      </c>
      <c r="F182" s="990">
        <v>0</v>
      </c>
      <c r="G182" s="990">
        <v>0</v>
      </c>
      <c r="H182" s="332">
        <f t="shared" si="20"/>
        <v>0</v>
      </c>
      <c r="I182" s="237">
        <f t="shared" si="21"/>
        <v>0</v>
      </c>
      <c r="J182" s="2770"/>
      <c r="K182" s="2770"/>
      <c r="L182" s="2770"/>
      <c r="M182" s="2771"/>
    </row>
    <row r="183" spans="1:13" ht="30" customHeight="1">
      <c r="A183" s="550">
        <f t="shared" si="22"/>
        <v>31.123000000000008</v>
      </c>
      <c r="B183" s="354" t="s">
        <v>1766</v>
      </c>
      <c r="C183" s="354"/>
      <c r="D183" s="354"/>
      <c r="E183" s="235" t="s">
        <v>100</v>
      </c>
      <c r="F183" s="990">
        <v>0</v>
      </c>
      <c r="G183" s="990">
        <v>0</v>
      </c>
      <c r="H183" s="332">
        <f t="shared" si="20"/>
        <v>0</v>
      </c>
      <c r="I183" s="237">
        <f t="shared" si="21"/>
        <v>0</v>
      </c>
      <c r="J183" s="2770"/>
      <c r="K183" s="2770"/>
      <c r="L183" s="2770"/>
      <c r="M183" s="2771"/>
    </row>
    <row r="184" spans="1:13" ht="30" customHeight="1">
      <c r="A184" s="550">
        <f t="shared" si="22"/>
        <v>31.124000000000009</v>
      </c>
      <c r="B184" s="354" t="s">
        <v>1767</v>
      </c>
      <c r="C184" s="354"/>
      <c r="D184" s="354"/>
      <c r="E184" s="235" t="s">
        <v>100</v>
      </c>
      <c r="F184" s="990">
        <v>0</v>
      </c>
      <c r="G184" s="990">
        <v>0</v>
      </c>
      <c r="H184" s="332">
        <f t="shared" si="20"/>
        <v>0</v>
      </c>
      <c r="I184" s="237">
        <f t="shared" si="21"/>
        <v>0</v>
      </c>
      <c r="J184" s="2770"/>
      <c r="K184" s="2770"/>
      <c r="L184" s="2770"/>
      <c r="M184" s="2771"/>
    </row>
    <row r="185" spans="1:13" ht="30" customHeight="1">
      <c r="A185" s="550">
        <f t="shared" si="22"/>
        <v>31.125000000000011</v>
      </c>
      <c r="B185" s="354" t="s">
        <v>1768</v>
      </c>
      <c r="C185" s="354"/>
      <c r="D185" s="354"/>
      <c r="E185" s="235" t="s">
        <v>100</v>
      </c>
      <c r="F185" s="990">
        <v>0</v>
      </c>
      <c r="G185" s="990">
        <v>0</v>
      </c>
      <c r="H185" s="332">
        <f t="shared" si="20"/>
        <v>0</v>
      </c>
      <c r="I185" s="237">
        <f t="shared" si="21"/>
        <v>0</v>
      </c>
      <c r="J185" s="2770"/>
      <c r="K185" s="2770"/>
      <c r="L185" s="2770"/>
      <c r="M185" s="2771"/>
    </row>
    <row r="186" spans="1:13" ht="30" customHeight="1">
      <c r="A186" s="550">
        <f t="shared" si="22"/>
        <v>31.126000000000012</v>
      </c>
      <c r="B186" s="354" t="s">
        <v>1769</v>
      </c>
      <c r="C186" s="354"/>
      <c r="D186" s="354"/>
      <c r="E186" s="235" t="s">
        <v>100</v>
      </c>
      <c r="F186" s="990">
        <v>0</v>
      </c>
      <c r="G186" s="990">
        <v>0</v>
      </c>
      <c r="H186" s="332">
        <f t="shared" si="20"/>
        <v>0</v>
      </c>
      <c r="I186" s="237">
        <f t="shared" si="21"/>
        <v>0</v>
      </c>
      <c r="J186" s="2770"/>
      <c r="K186" s="2770"/>
      <c r="L186" s="2770"/>
      <c r="M186" s="2771"/>
    </row>
    <row r="187" spans="1:13" ht="30" customHeight="1">
      <c r="A187" s="550">
        <f t="shared" si="22"/>
        <v>31.127000000000013</v>
      </c>
      <c r="B187" s="354" t="s">
        <v>1770</v>
      </c>
      <c r="C187" s="354"/>
      <c r="D187" s="354"/>
      <c r="E187" s="235" t="s">
        <v>100</v>
      </c>
      <c r="F187" s="990">
        <v>0</v>
      </c>
      <c r="G187" s="990">
        <v>0</v>
      </c>
      <c r="H187" s="332">
        <f t="shared" si="20"/>
        <v>0</v>
      </c>
      <c r="I187" s="237">
        <f t="shared" si="21"/>
        <v>0</v>
      </c>
      <c r="J187" s="2770"/>
      <c r="K187" s="2770"/>
      <c r="L187" s="2770"/>
      <c r="M187" s="2771"/>
    </row>
    <row r="188" spans="1:13" ht="30" customHeight="1">
      <c r="A188" s="550">
        <f t="shared" si="22"/>
        <v>31.128000000000014</v>
      </c>
      <c r="B188" s="354" t="s">
        <v>1771</v>
      </c>
      <c r="C188" s="354"/>
      <c r="D188" s="354"/>
      <c r="E188" s="235" t="s">
        <v>100</v>
      </c>
      <c r="F188" s="990">
        <v>0</v>
      </c>
      <c r="G188" s="990">
        <v>0</v>
      </c>
      <c r="H188" s="332">
        <f t="shared" si="20"/>
        <v>0</v>
      </c>
      <c r="I188" s="237">
        <f t="shared" si="21"/>
        <v>0</v>
      </c>
      <c r="J188" s="2770"/>
      <c r="K188" s="2770"/>
      <c r="L188" s="2770"/>
      <c r="M188" s="2771"/>
    </row>
    <row r="189" spans="1:13" ht="30" customHeight="1">
      <c r="A189" s="550">
        <f t="shared" si="22"/>
        <v>31.129000000000016</v>
      </c>
      <c r="B189" s="354" t="s">
        <v>1772</v>
      </c>
      <c r="C189" s="354"/>
      <c r="D189" s="354"/>
      <c r="E189" s="235" t="s">
        <v>100</v>
      </c>
      <c r="F189" s="990">
        <v>0</v>
      </c>
      <c r="G189" s="990">
        <v>0</v>
      </c>
      <c r="H189" s="332">
        <f t="shared" si="20"/>
        <v>0</v>
      </c>
      <c r="I189" s="237">
        <f t="shared" si="21"/>
        <v>0</v>
      </c>
      <c r="J189" s="2770"/>
      <c r="K189" s="2770"/>
      <c r="L189" s="2770"/>
      <c r="M189" s="2771"/>
    </row>
    <row r="190" spans="1:13" ht="30" customHeight="1">
      <c r="A190" s="550">
        <f>A189+0.001</f>
        <v>31.130000000000017</v>
      </c>
      <c r="B190" s="354" t="s">
        <v>898</v>
      </c>
      <c r="C190" s="354"/>
      <c r="D190" s="354"/>
      <c r="E190" s="235" t="s">
        <v>100</v>
      </c>
      <c r="F190" s="990">
        <v>0</v>
      </c>
      <c r="G190" s="990">
        <v>0</v>
      </c>
      <c r="H190" s="332">
        <f t="shared" si="20"/>
        <v>0</v>
      </c>
      <c r="I190" s="237">
        <f t="shared" si="21"/>
        <v>0</v>
      </c>
      <c r="J190" s="2770"/>
      <c r="K190" s="2770"/>
      <c r="L190" s="2770"/>
      <c r="M190" s="2771"/>
    </row>
    <row r="191" spans="1:13" ht="30" customHeight="1">
      <c r="A191" s="550">
        <f t="shared" si="22"/>
        <v>31.131000000000018</v>
      </c>
      <c r="B191" s="354" t="s">
        <v>167</v>
      </c>
      <c r="C191" s="354"/>
      <c r="D191" s="354"/>
      <c r="E191" s="235" t="s">
        <v>85</v>
      </c>
      <c r="F191" s="235">
        <v>1</v>
      </c>
      <c r="G191" s="990">
        <v>0</v>
      </c>
      <c r="H191" s="234"/>
      <c r="I191" s="237">
        <f t="shared" si="21"/>
        <v>0</v>
      </c>
      <c r="J191" s="2770"/>
      <c r="K191" s="2770"/>
      <c r="L191" s="2770"/>
      <c r="M191" s="2771"/>
    </row>
    <row r="192" spans="1:13" ht="30" customHeight="1">
      <c r="A192" s="550">
        <f t="shared" si="22"/>
        <v>31.132000000000019</v>
      </c>
      <c r="B192" s="354" t="s">
        <v>187</v>
      </c>
      <c r="C192" s="354"/>
      <c r="D192" s="354"/>
      <c r="E192" s="235" t="s">
        <v>85</v>
      </c>
      <c r="F192" s="235">
        <v>1</v>
      </c>
      <c r="G192" s="990">
        <v>0</v>
      </c>
      <c r="H192" s="234"/>
      <c r="I192" s="237">
        <f>ROUND(F192*G192,0)</f>
        <v>0</v>
      </c>
      <c r="J192" s="2770"/>
      <c r="K192" s="2770"/>
      <c r="L192" s="2770"/>
      <c r="M192" s="2771"/>
    </row>
    <row r="193" spans="1:15" ht="30" customHeight="1">
      <c r="A193" s="550">
        <f t="shared" si="22"/>
        <v>31.13300000000002</v>
      </c>
      <c r="B193" s="354" t="s">
        <v>168</v>
      </c>
      <c r="C193" s="354"/>
      <c r="D193" s="354"/>
      <c r="E193" s="235" t="s">
        <v>85</v>
      </c>
      <c r="F193" s="235">
        <v>1</v>
      </c>
      <c r="G193" s="990">
        <v>0</v>
      </c>
      <c r="H193" s="234"/>
      <c r="I193" s="237">
        <f t="shared" si="21"/>
        <v>0</v>
      </c>
      <c r="J193" s="2770"/>
      <c r="K193" s="2770"/>
      <c r="L193" s="2770"/>
      <c r="M193" s="2771"/>
    </row>
    <row r="194" spans="1:15" ht="30" customHeight="1">
      <c r="A194" s="550">
        <f t="shared" si="22"/>
        <v>31.134000000000022</v>
      </c>
      <c r="B194" s="354" t="s">
        <v>189</v>
      </c>
      <c r="C194" s="354"/>
      <c r="D194" s="354"/>
      <c r="E194" s="235" t="s">
        <v>85</v>
      </c>
      <c r="F194" s="235">
        <v>1</v>
      </c>
      <c r="G194" s="990">
        <v>0</v>
      </c>
      <c r="H194" s="234"/>
      <c r="I194" s="237">
        <f t="shared" si="21"/>
        <v>0</v>
      </c>
      <c r="J194" s="2770"/>
      <c r="K194" s="2770"/>
      <c r="L194" s="2770"/>
      <c r="M194" s="2771"/>
    </row>
    <row r="195" spans="1:15" ht="30" customHeight="1">
      <c r="A195" s="550">
        <f t="shared" si="22"/>
        <v>31.135000000000023</v>
      </c>
      <c r="B195" s="483" t="s">
        <v>1638</v>
      </c>
      <c r="C195" s="354"/>
      <c r="D195" s="354"/>
      <c r="E195" s="235" t="s">
        <v>85</v>
      </c>
      <c r="F195" s="235">
        <v>1</v>
      </c>
      <c r="G195" s="990">
        <v>0</v>
      </c>
      <c r="H195" s="234"/>
      <c r="I195" s="237">
        <f t="shared" si="21"/>
        <v>0</v>
      </c>
      <c r="J195" s="2770"/>
      <c r="K195" s="2770"/>
      <c r="L195" s="2770"/>
      <c r="M195" s="2771"/>
    </row>
    <row r="196" spans="1:15" ht="20.100000000000001" customHeight="1">
      <c r="A196" s="2801" t="s">
        <v>649</v>
      </c>
      <c r="B196" s="2802"/>
      <c r="C196" s="2802"/>
      <c r="D196" s="2802"/>
      <c r="E196" s="2802"/>
      <c r="F196" s="2802"/>
      <c r="G196" s="2803"/>
      <c r="H196" s="559">
        <f>SUM(H175:H195)</f>
        <v>0</v>
      </c>
      <c r="I196" s="263">
        <f>SUM(I175:I195)</f>
        <v>0</v>
      </c>
      <c r="J196" s="2779"/>
      <c r="K196" s="2779"/>
      <c r="L196" s="2779"/>
      <c r="M196" s="2780"/>
    </row>
    <row r="197" spans="1:15" ht="30" customHeight="1" thickBot="1">
      <c r="A197" s="875">
        <v>31.135999999999999</v>
      </c>
      <c r="B197" s="865" t="s">
        <v>133</v>
      </c>
      <c r="C197" s="865"/>
      <c r="D197" s="865"/>
      <c r="E197" s="835" t="s">
        <v>85</v>
      </c>
      <c r="F197" s="835">
        <v>1</v>
      </c>
      <c r="G197" s="1021">
        <v>0</v>
      </c>
      <c r="H197" s="238"/>
      <c r="I197" s="239">
        <f>ROUND(F197*G197,0)</f>
        <v>0</v>
      </c>
      <c r="J197" s="2781"/>
      <c r="K197" s="2781"/>
      <c r="L197" s="2781"/>
      <c r="M197" s="2782"/>
      <c r="N197" s="438"/>
      <c r="O197" s="596"/>
    </row>
    <row r="198" spans="1:15" ht="30" customHeight="1">
      <c r="A198" s="876">
        <v>31.137</v>
      </c>
      <c r="B198" s="867" t="s">
        <v>707</v>
      </c>
      <c r="C198" s="867"/>
      <c r="D198" s="867"/>
      <c r="E198" s="633"/>
      <c r="F198" s="633"/>
      <c r="G198" s="877"/>
      <c r="H198" s="635"/>
      <c r="I198" s="892"/>
      <c r="J198" s="2783" t="s">
        <v>395</v>
      </c>
      <c r="K198" s="2783"/>
      <c r="L198" s="2783"/>
      <c r="M198" s="2784"/>
      <c r="N198" s="438"/>
      <c r="O198" s="600"/>
    </row>
    <row r="199" spans="1:15" ht="30" customHeight="1">
      <c r="A199" s="292" t="s">
        <v>1107</v>
      </c>
      <c r="B199" s="354" t="s">
        <v>841</v>
      </c>
      <c r="C199" s="354"/>
      <c r="D199" s="354"/>
      <c r="E199" s="235" t="s">
        <v>141</v>
      </c>
      <c r="F199" s="990">
        <v>0</v>
      </c>
      <c r="G199" s="990">
        <v>0</v>
      </c>
      <c r="H199" s="333"/>
      <c r="I199" s="234">
        <f t="shared" ref="I199:I204" si="23">G199*F199</f>
        <v>0</v>
      </c>
      <c r="J199" s="2770"/>
      <c r="K199" s="2770"/>
      <c r="L199" s="2770"/>
      <c r="M199" s="2771"/>
      <c r="N199" s="438"/>
      <c r="O199" s="600"/>
    </row>
    <row r="200" spans="1:15" ht="30" customHeight="1">
      <c r="A200" s="292" t="s">
        <v>1108</v>
      </c>
      <c r="B200" s="483" t="s">
        <v>842</v>
      </c>
      <c r="C200" s="483"/>
      <c r="D200" s="354"/>
      <c r="E200" s="235" t="s">
        <v>141</v>
      </c>
      <c r="F200" s="990">
        <v>0</v>
      </c>
      <c r="G200" s="990">
        <v>0</v>
      </c>
      <c r="H200" s="333"/>
      <c r="I200" s="234">
        <f t="shared" si="23"/>
        <v>0</v>
      </c>
      <c r="J200" s="2770"/>
      <c r="K200" s="2770"/>
      <c r="L200" s="2770"/>
      <c r="M200" s="2771"/>
      <c r="N200" s="438"/>
      <c r="O200" s="600"/>
    </row>
    <row r="201" spans="1:15" ht="30" customHeight="1">
      <c r="A201" s="292" t="s">
        <v>1109</v>
      </c>
      <c r="B201" s="483" t="s">
        <v>843</v>
      </c>
      <c r="C201" s="483"/>
      <c r="D201" s="354"/>
      <c r="E201" s="235" t="s">
        <v>141</v>
      </c>
      <c r="F201" s="990">
        <v>0</v>
      </c>
      <c r="G201" s="990">
        <v>0</v>
      </c>
      <c r="H201" s="333"/>
      <c r="I201" s="234">
        <f t="shared" si="23"/>
        <v>0</v>
      </c>
      <c r="J201" s="2770"/>
      <c r="K201" s="2770"/>
      <c r="L201" s="2770"/>
      <c r="M201" s="2771"/>
      <c r="N201" s="438"/>
      <c r="O201" s="600"/>
    </row>
    <row r="202" spans="1:15" ht="30" customHeight="1">
      <c r="A202" s="292" t="s">
        <v>1110</v>
      </c>
      <c r="B202" s="354" t="s">
        <v>231</v>
      </c>
      <c r="C202" s="354"/>
      <c r="D202" s="354"/>
      <c r="E202" s="235" t="s">
        <v>141</v>
      </c>
      <c r="F202" s="990">
        <v>0</v>
      </c>
      <c r="G202" s="990">
        <v>0</v>
      </c>
      <c r="H202" s="333"/>
      <c r="I202" s="234">
        <f t="shared" si="23"/>
        <v>0</v>
      </c>
      <c r="J202" s="2770"/>
      <c r="K202" s="2770"/>
      <c r="L202" s="2770"/>
      <c r="M202" s="2771"/>
      <c r="N202" s="438"/>
      <c r="O202" s="600"/>
    </row>
    <row r="203" spans="1:15" ht="30" customHeight="1">
      <c r="A203" s="292" t="s">
        <v>1111</v>
      </c>
      <c r="B203" s="354" t="s">
        <v>154</v>
      </c>
      <c r="C203" s="354"/>
      <c r="D203" s="354"/>
      <c r="E203" s="235" t="s">
        <v>141</v>
      </c>
      <c r="F203" s="990">
        <v>0</v>
      </c>
      <c r="G203" s="990">
        <v>0</v>
      </c>
      <c r="H203" s="333"/>
      <c r="I203" s="234">
        <f t="shared" si="23"/>
        <v>0</v>
      </c>
      <c r="J203" s="2770"/>
      <c r="K203" s="2770"/>
      <c r="L203" s="2770"/>
      <c r="M203" s="2771"/>
    </row>
    <row r="204" spans="1:15" ht="30" customHeight="1">
      <c r="A204" s="292" t="s">
        <v>1112</v>
      </c>
      <c r="B204" s="354" t="s">
        <v>155</v>
      </c>
      <c r="C204" s="354"/>
      <c r="D204" s="354"/>
      <c r="E204" s="235" t="s">
        <v>141</v>
      </c>
      <c r="F204" s="990">
        <v>0</v>
      </c>
      <c r="G204" s="990">
        <v>0</v>
      </c>
      <c r="H204" s="333"/>
      <c r="I204" s="234">
        <f t="shared" si="23"/>
        <v>0</v>
      </c>
      <c r="J204" s="2770"/>
      <c r="K204" s="2770"/>
      <c r="L204" s="2770"/>
      <c r="M204" s="2771"/>
    </row>
    <row r="205" spans="1:15" ht="30" customHeight="1" thickBot="1">
      <c r="A205" s="869" t="s">
        <v>1113</v>
      </c>
      <c r="B205" s="870" t="s">
        <v>238</v>
      </c>
      <c r="C205" s="870"/>
      <c r="D205" s="871"/>
      <c r="E205" s="872"/>
      <c r="F205" s="872"/>
      <c r="G205" s="873"/>
      <c r="H205" s="893"/>
      <c r="I205" s="891">
        <f>SUM(I199:I204)</f>
        <v>0</v>
      </c>
      <c r="J205" s="2785"/>
      <c r="K205" s="2785"/>
      <c r="L205" s="2785"/>
      <c r="M205" s="2786"/>
    </row>
    <row r="206" spans="1:15" ht="30" customHeight="1">
      <c r="A206" s="889">
        <v>31.138000000000002</v>
      </c>
      <c r="B206" s="564" t="s">
        <v>307</v>
      </c>
      <c r="C206" s="564"/>
      <c r="D206" s="564"/>
      <c r="E206" s="358" t="s">
        <v>85</v>
      </c>
      <c r="F206" s="358" t="s">
        <v>878</v>
      </c>
      <c r="G206" s="1015">
        <v>0</v>
      </c>
      <c r="H206" s="342"/>
      <c r="I206" s="558">
        <f>ROUND(G206*$I$196,0)</f>
        <v>0</v>
      </c>
      <c r="J206" s="2787"/>
      <c r="K206" s="2787"/>
      <c r="L206" s="2787"/>
      <c r="M206" s="2788"/>
    </row>
    <row r="207" spans="1:15" ht="30" customHeight="1">
      <c r="A207" s="550">
        <v>31.138999999999999</v>
      </c>
      <c r="B207" s="575" t="s">
        <v>92</v>
      </c>
      <c r="C207" s="575"/>
      <c r="D207" s="575"/>
      <c r="E207" s="562" t="s">
        <v>85</v>
      </c>
      <c r="F207" s="235" t="s">
        <v>878</v>
      </c>
      <c r="G207" s="993">
        <v>0</v>
      </c>
      <c r="H207" s="234"/>
      <c r="I207" s="237">
        <f>ROUND(G207*$I$196,0)</f>
        <v>0</v>
      </c>
      <c r="J207" s="2770"/>
      <c r="K207" s="2770"/>
      <c r="L207" s="2770"/>
      <c r="M207" s="2771"/>
    </row>
    <row r="208" spans="1:15" ht="30" customHeight="1">
      <c r="A208" s="550">
        <v>31.14</v>
      </c>
      <c r="B208" s="319" t="s">
        <v>169</v>
      </c>
      <c r="C208" s="319"/>
      <c r="D208" s="319"/>
      <c r="E208" s="235" t="s">
        <v>85</v>
      </c>
      <c r="F208" s="235" t="s">
        <v>878</v>
      </c>
      <c r="G208" s="993">
        <v>0</v>
      </c>
      <c r="H208" s="234"/>
      <c r="I208" s="237">
        <f>ROUND(G208*$I$196,0)</f>
        <v>0</v>
      </c>
      <c r="J208" s="2770"/>
      <c r="K208" s="2770"/>
      <c r="L208" s="2770"/>
      <c r="M208" s="2771"/>
    </row>
    <row r="209" spans="1:16" ht="20.100000000000001" customHeight="1">
      <c r="A209" s="2804" t="s">
        <v>188</v>
      </c>
      <c r="B209" s="2805"/>
      <c r="C209" s="2805"/>
      <c r="D209" s="2805"/>
      <c r="E209" s="2805"/>
      <c r="F209" s="2805"/>
      <c r="G209" s="2805"/>
      <c r="H209" s="559">
        <f>$H$196</f>
        <v>0</v>
      </c>
      <c r="I209" s="263">
        <f>SUM(I205:I208)+I197+I196</f>
        <v>0</v>
      </c>
      <c r="J209" s="2779"/>
      <c r="K209" s="2779"/>
      <c r="L209" s="2779"/>
      <c r="M209" s="2780"/>
    </row>
    <row r="210" spans="1:16" ht="20.100000000000001" customHeight="1">
      <c r="A210" s="2801" t="s">
        <v>351</v>
      </c>
      <c r="B210" s="2802"/>
      <c r="C210" s="2802"/>
      <c r="D210" s="2802"/>
      <c r="E210" s="2802"/>
      <c r="F210" s="2802"/>
      <c r="G210" s="2803"/>
      <c r="H210" s="559">
        <f>SUM(H209,H173,H150,H125,H96,H56)</f>
        <v>0</v>
      </c>
      <c r="I210" s="263">
        <f>SUM(I209,I173,I150,I125,I96,I56)</f>
        <v>0</v>
      </c>
      <c r="J210" s="2779"/>
      <c r="K210" s="2779"/>
      <c r="L210" s="2779"/>
      <c r="M210" s="2780"/>
      <c r="N210" s="408"/>
      <c r="O210" s="408"/>
      <c r="P210" s="408"/>
    </row>
    <row r="211" spans="1:16" ht="30" customHeight="1">
      <c r="A211" s="890">
        <v>31.140999999999998</v>
      </c>
      <c r="B211" s="1124" t="s">
        <v>1878</v>
      </c>
      <c r="C211" s="862"/>
      <c r="D211" s="241"/>
      <c r="E211" s="235" t="s">
        <v>85</v>
      </c>
      <c r="F211" s="835">
        <v>1</v>
      </c>
      <c r="G211" s="1021">
        <v>0</v>
      </c>
      <c r="H211" s="238"/>
      <c r="I211" s="239">
        <f>ROUND(F211*G211,0)</f>
        <v>0</v>
      </c>
      <c r="J211" s="2770"/>
      <c r="K211" s="2770"/>
      <c r="L211" s="2770"/>
      <c r="M211" s="2771"/>
    </row>
    <row r="212" spans="1:16" ht="30" customHeight="1">
      <c r="A212" s="1138" t="s">
        <v>1852</v>
      </c>
      <c r="B212" s="1124" t="s">
        <v>1853</v>
      </c>
      <c r="C212" s="862"/>
      <c r="D212" s="241"/>
      <c r="E212" s="235" t="s">
        <v>85</v>
      </c>
      <c r="F212" s="543">
        <v>1</v>
      </c>
      <c r="G212" s="1021">
        <v>0</v>
      </c>
      <c r="H212" s="238"/>
      <c r="I212" s="238">
        <f>ROUND(F212*G212,0)</f>
        <v>0</v>
      </c>
      <c r="J212" s="2563"/>
      <c r="K212" s="2793"/>
      <c r="L212" s="2793"/>
      <c r="M212" s="2794"/>
    </row>
    <row r="213" spans="1:16" ht="30" customHeight="1">
      <c r="A213" s="1138" t="s">
        <v>1854</v>
      </c>
      <c r="B213" s="1124" t="s">
        <v>1855</v>
      </c>
      <c r="C213" s="862"/>
      <c r="D213" s="241"/>
      <c r="E213" s="235" t="s">
        <v>85</v>
      </c>
      <c r="F213" s="543">
        <v>1</v>
      </c>
      <c r="G213" s="1021">
        <v>0</v>
      </c>
      <c r="H213" s="238"/>
      <c r="I213" s="238">
        <f>ROUND(F213*G213,0)</f>
        <v>0</v>
      </c>
      <c r="J213" s="2563"/>
      <c r="K213" s="2793"/>
      <c r="L213" s="2793"/>
      <c r="M213" s="2794"/>
    </row>
    <row r="214" spans="1:16" ht="30" customHeight="1">
      <c r="A214" s="1138" t="s">
        <v>1856</v>
      </c>
      <c r="B214" s="1124" t="s">
        <v>1857</v>
      </c>
      <c r="C214" s="862"/>
      <c r="D214" s="241"/>
      <c r="E214" s="235" t="s">
        <v>85</v>
      </c>
      <c r="F214" s="543">
        <v>1</v>
      </c>
      <c r="G214" s="1021">
        <v>0</v>
      </c>
      <c r="H214" s="238"/>
      <c r="I214" s="238">
        <f>ROUND(F214*G214,0)</f>
        <v>0</v>
      </c>
      <c r="J214" s="2563"/>
      <c r="K214" s="2793"/>
      <c r="L214" s="2793"/>
      <c r="M214" s="2794"/>
    </row>
    <row r="215" spans="1:16" ht="30" customHeight="1">
      <c r="A215" s="550">
        <v>31.141999999999999</v>
      </c>
      <c r="B215" s="241" t="s">
        <v>78</v>
      </c>
      <c r="C215" s="241"/>
      <c r="D215" s="241"/>
      <c r="E215" s="235" t="s">
        <v>85</v>
      </c>
      <c r="F215" s="235" t="s">
        <v>878</v>
      </c>
      <c r="G215" s="993">
        <v>0</v>
      </c>
      <c r="H215" s="895"/>
      <c r="I215" s="234">
        <f>ROUND(G215*I210,0)</f>
        <v>0</v>
      </c>
      <c r="J215" s="2486"/>
      <c r="K215" s="2486"/>
      <c r="L215" s="2486"/>
      <c r="M215" s="2792"/>
    </row>
    <row r="216" spans="1:16" ht="134.25" customHeight="1">
      <c r="A216" s="878">
        <v>31.143000000000001</v>
      </c>
      <c r="B216" s="879" t="s">
        <v>1114</v>
      </c>
      <c r="C216" s="879"/>
      <c r="D216" s="241"/>
      <c r="E216" s="235" t="s">
        <v>1115</v>
      </c>
      <c r="F216" s="880" t="s">
        <v>1116</v>
      </c>
      <c r="G216" s="881" t="s">
        <v>1116</v>
      </c>
      <c r="H216" s="896" t="s">
        <v>1116</v>
      </c>
      <c r="I216" s="897" t="s">
        <v>1116</v>
      </c>
      <c r="J216" s="2768" t="s">
        <v>1117</v>
      </c>
      <c r="K216" s="2768"/>
      <c r="L216" s="2768"/>
      <c r="M216" s="2789"/>
    </row>
    <row r="217" spans="1:16" ht="20.100000000000001" customHeight="1" thickBot="1">
      <c r="A217" s="2818" t="s">
        <v>299</v>
      </c>
      <c r="B217" s="2507"/>
      <c r="C217" s="2507"/>
      <c r="D217" s="2507"/>
      <c r="E217" s="2507"/>
      <c r="F217" s="2507"/>
      <c r="G217" s="2507"/>
      <c r="H217" s="486">
        <f>$H$210</f>
        <v>0</v>
      </c>
      <c r="I217" s="264">
        <f>SUM(I210:I216)</f>
        <v>0</v>
      </c>
      <c r="J217" s="2790"/>
      <c r="K217" s="2790"/>
      <c r="L217" s="2790"/>
      <c r="M217" s="2791"/>
    </row>
    <row r="218" spans="1:16" ht="12.75" customHeight="1">
      <c r="A218" s="602"/>
      <c r="B218" s="602"/>
      <c r="C218" s="602"/>
      <c r="D218" s="602"/>
      <c r="E218" s="602"/>
      <c r="F218" s="602"/>
      <c r="G218" s="602"/>
      <c r="H218" s="548"/>
      <c r="I218" s="356"/>
      <c r="J218" s="356"/>
      <c r="K218" s="356"/>
      <c r="L218" s="603"/>
    </row>
    <row r="219" spans="1:16" ht="13.8" thickBot="1"/>
    <row r="220" spans="1:16" ht="30" customHeight="1">
      <c r="A220" s="2766" t="s">
        <v>585</v>
      </c>
      <c r="B220" s="2767"/>
      <c r="C220" s="2767"/>
      <c r="D220" s="2767"/>
      <c r="E220" s="2767"/>
      <c r="F220" s="2767"/>
      <c r="G220" s="2767"/>
      <c r="H220" s="2767"/>
      <c r="I220" s="2767"/>
      <c r="J220" s="2403"/>
      <c r="K220" s="2756" t="s">
        <v>164</v>
      </c>
      <c r="L220" s="2641" t="s">
        <v>575</v>
      </c>
      <c r="M220" s="2458" t="s">
        <v>576</v>
      </c>
    </row>
    <row r="221" spans="1:16" ht="20.100000000000001" customHeight="1">
      <c r="A221" s="2466" t="s">
        <v>1427</v>
      </c>
      <c r="B221" s="2452"/>
      <c r="C221" s="2452" t="s">
        <v>514</v>
      </c>
      <c r="D221" s="2452"/>
      <c r="E221" s="2452"/>
      <c r="F221" s="2452"/>
      <c r="G221" s="2452"/>
      <c r="H221" s="2452"/>
      <c r="I221" s="2459" t="s">
        <v>156</v>
      </c>
      <c r="J221" s="2763" t="s">
        <v>102</v>
      </c>
      <c r="K221" s="2757"/>
      <c r="L221" s="2773"/>
      <c r="M221" s="2460"/>
    </row>
    <row r="222" spans="1:16" s="284" customFormat="1" ht="47.4" thickBot="1">
      <c r="A222" s="2761"/>
      <c r="B222" s="2762"/>
      <c r="C222" s="899" t="s">
        <v>1423</v>
      </c>
      <c r="D222" s="899" t="s">
        <v>1424</v>
      </c>
      <c r="E222" s="899" t="s">
        <v>218</v>
      </c>
      <c r="F222" s="899" t="s">
        <v>1425</v>
      </c>
      <c r="G222" s="899" t="s">
        <v>220</v>
      </c>
      <c r="H222" s="899" t="s">
        <v>221</v>
      </c>
      <c r="I222" s="2765"/>
      <c r="J222" s="2764"/>
      <c r="K222" s="2758"/>
      <c r="L222" s="2774"/>
      <c r="M222" s="2772"/>
    </row>
    <row r="223" spans="1:16" s="284" customFormat="1" ht="20.100000000000001" customHeight="1">
      <c r="A223" s="2816" t="s">
        <v>841</v>
      </c>
      <c r="B223" s="2817"/>
      <c r="C223" s="342">
        <f>I46</f>
        <v>0</v>
      </c>
      <c r="D223" s="342">
        <f>I86</f>
        <v>0</v>
      </c>
      <c r="E223" s="342">
        <f>I115</f>
        <v>0</v>
      </c>
      <c r="F223" s="342">
        <f>I140</f>
        <v>0</v>
      </c>
      <c r="G223" s="342">
        <f>I163</f>
        <v>0</v>
      </c>
      <c r="H223" s="884">
        <f>I199</f>
        <v>0</v>
      </c>
      <c r="I223" s="906">
        <f>F46+F86+F115+F140+F163+F199</f>
        <v>0</v>
      </c>
      <c r="J223" s="1036">
        <f>SUM(C223:H223)</f>
        <v>0</v>
      </c>
      <c r="K223" s="394"/>
      <c r="L223" s="898"/>
      <c r="M223" s="1005">
        <v>0</v>
      </c>
    </row>
    <row r="224" spans="1:16" s="284" customFormat="1" ht="20.100000000000001" customHeight="1">
      <c r="A224" s="2117" t="s">
        <v>842</v>
      </c>
      <c r="B224" s="2119"/>
      <c r="C224" s="332">
        <f>I47</f>
        <v>0</v>
      </c>
      <c r="D224" s="332">
        <f>I87</f>
        <v>0</v>
      </c>
      <c r="E224" s="234">
        <f>I116</f>
        <v>0</v>
      </c>
      <c r="F224" s="234">
        <f>I141</f>
        <v>0</v>
      </c>
      <c r="G224" s="234">
        <f>I164</f>
        <v>0</v>
      </c>
      <c r="H224" s="882">
        <f>I200</f>
        <v>0</v>
      </c>
      <c r="I224" s="900">
        <f>F47+F87+F116+F141+F164+F200</f>
        <v>0</v>
      </c>
      <c r="J224" s="884">
        <f>SUM(C224:H224)</f>
        <v>0</v>
      </c>
      <c r="K224" s="332"/>
      <c r="L224" s="732"/>
      <c r="M224" s="1006">
        <v>0</v>
      </c>
    </row>
    <row r="225" spans="1:13" s="284" customFormat="1" ht="20.100000000000001" customHeight="1">
      <c r="A225" s="2117" t="s">
        <v>843</v>
      </c>
      <c r="B225" s="2119"/>
      <c r="C225" s="332">
        <f>I48</f>
        <v>0</v>
      </c>
      <c r="D225" s="332">
        <f>I88</f>
        <v>0</v>
      </c>
      <c r="E225" s="234">
        <f>I117</f>
        <v>0</v>
      </c>
      <c r="F225" s="234">
        <f>I142</f>
        <v>0</v>
      </c>
      <c r="G225" s="234">
        <f>I165</f>
        <v>0</v>
      </c>
      <c r="H225" s="882">
        <f>I201</f>
        <v>0</v>
      </c>
      <c r="I225" s="900">
        <f>F48+F88+F117+F142+F165+F201</f>
        <v>0</v>
      </c>
      <c r="J225" s="884">
        <f>SUM(C225:H225)</f>
        <v>0</v>
      </c>
      <c r="K225" s="332"/>
      <c r="L225" s="732"/>
      <c r="M225" s="1006">
        <v>0</v>
      </c>
    </row>
    <row r="226" spans="1:13" s="284" customFormat="1" ht="20.100000000000001" customHeight="1">
      <c r="A226" s="2811" t="s">
        <v>231</v>
      </c>
      <c r="B226" s="2578"/>
      <c r="C226" s="332">
        <f>I49</f>
        <v>0</v>
      </c>
      <c r="D226" s="332">
        <f>I89</f>
        <v>0</v>
      </c>
      <c r="E226" s="234">
        <f>I118</f>
        <v>0</v>
      </c>
      <c r="F226" s="234">
        <f>I143</f>
        <v>0</v>
      </c>
      <c r="G226" s="234">
        <f>I166</f>
        <v>0</v>
      </c>
      <c r="H226" s="882">
        <f>I202</f>
        <v>0</v>
      </c>
      <c r="I226" s="900">
        <f>F49+F89+F118+F143+F166+F202</f>
        <v>0</v>
      </c>
      <c r="J226" s="884">
        <f>SUM(C226:H226)</f>
        <v>0</v>
      </c>
      <c r="K226" s="332"/>
      <c r="L226" s="732"/>
      <c r="M226" s="1006">
        <v>0</v>
      </c>
    </row>
    <row r="227" spans="1:13" s="284" customFormat="1" ht="20.100000000000001" customHeight="1" thickBot="1">
      <c r="A227" s="2814" t="s">
        <v>238</v>
      </c>
      <c r="B227" s="2815"/>
      <c r="C227" s="901"/>
      <c r="D227" s="901"/>
      <c r="E227" s="637"/>
      <c r="F227" s="637"/>
      <c r="G227" s="637"/>
      <c r="H227" s="883"/>
      <c r="I227" s="908">
        <f>SUM(I223:I226)</f>
        <v>0</v>
      </c>
      <c r="J227" s="883">
        <f>SUM(J223:J226)</f>
        <v>0</v>
      </c>
      <c r="K227" s="340"/>
      <c r="L227" s="887" t="s">
        <v>1402</v>
      </c>
      <c r="M227" s="266">
        <f>SUM(M223:M226)</f>
        <v>0</v>
      </c>
    </row>
    <row r="228" spans="1:13" s="284" customFormat="1" ht="20.100000000000001" customHeight="1" thickTop="1">
      <c r="A228" s="2795" t="s">
        <v>861</v>
      </c>
      <c r="B228" s="2796"/>
      <c r="C228" s="394">
        <f>I50</f>
        <v>0</v>
      </c>
      <c r="D228" s="394">
        <f>I90</f>
        <v>0</v>
      </c>
      <c r="E228" s="342">
        <f>I119</f>
        <v>0</v>
      </c>
      <c r="F228" s="342">
        <f>I144</f>
        <v>0</v>
      </c>
      <c r="G228" s="342">
        <f>I167</f>
        <v>0</v>
      </c>
      <c r="H228" s="884">
        <f>I203</f>
        <v>0</v>
      </c>
      <c r="I228" s="900">
        <f>F50+F90+F119+F144+F167+F203</f>
        <v>0</v>
      </c>
      <c r="J228" s="884">
        <f>SUM(C228:H228)</f>
        <v>0</v>
      </c>
      <c r="K228" s="332"/>
      <c r="L228" s="905" t="s">
        <v>1418</v>
      </c>
      <c r="M228" s="310" t="s">
        <v>1116</v>
      </c>
    </row>
    <row r="229" spans="1:13" s="284" customFormat="1" ht="20.100000000000001" customHeight="1" thickBot="1">
      <c r="A229" s="2797" t="s">
        <v>155</v>
      </c>
      <c r="B229" s="2798"/>
      <c r="C229" s="902">
        <f>I51</f>
        <v>0</v>
      </c>
      <c r="D229" s="902">
        <f>I91</f>
        <v>0</v>
      </c>
      <c r="E229" s="346">
        <f>I120</f>
        <v>0</v>
      </c>
      <c r="F229" s="346">
        <f>I145</f>
        <v>0</v>
      </c>
      <c r="G229" s="346">
        <f>I168</f>
        <v>0</v>
      </c>
      <c r="H229" s="885">
        <f>I204</f>
        <v>0</v>
      </c>
      <c r="I229" s="903">
        <f>F51+F91+F120+F145+F168+F204</f>
        <v>0</v>
      </c>
      <c r="J229" s="885">
        <f>SUM(C229:H229)</f>
        <v>0</v>
      </c>
      <c r="K229" s="332"/>
      <c r="L229" s="815" t="s">
        <v>1418</v>
      </c>
      <c r="M229" s="311" t="s">
        <v>1116</v>
      </c>
    </row>
    <row r="230" spans="1:13" s="305" customFormat="1" ht="20.100000000000001" customHeight="1" thickTop="1" thickBot="1">
      <c r="A230" s="2799" t="s">
        <v>111</v>
      </c>
      <c r="B230" s="2800"/>
      <c r="C230" s="904"/>
      <c r="D230" s="904"/>
      <c r="E230" s="631"/>
      <c r="F230" s="631"/>
      <c r="G230" s="631"/>
      <c r="H230" s="886"/>
      <c r="I230" s="907">
        <f>SUM(I227:I229)</f>
        <v>0</v>
      </c>
      <c r="J230" s="886">
        <f>SUM(J227:J229)</f>
        <v>0</v>
      </c>
      <c r="K230" s="340"/>
      <c r="L230" s="888" t="s">
        <v>1426</v>
      </c>
      <c r="M230" s="350">
        <f>M227</f>
        <v>0</v>
      </c>
    </row>
    <row r="231" spans="1:13" s="284" customFormat="1" ht="15.6">
      <c r="A231" s="306"/>
      <c r="E231" s="307"/>
      <c r="F231" s="307"/>
      <c r="G231" s="307"/>
      <c r="H231" s="364"/>
      <c r="M231" s="364" t="s">
        <v>1405</v>
      </c>
    </row>
    <row r="232" spans="1:13" s="284" customFormat="1" ht="15.6">
      <c r="A232" s="640" t="s">
        <v>1417</v>
      </c>
      <c r="D232" s="307"/>
      <c r="E232" s="307"/>
      <c r="F232" s="307"/>
      <c r="G232" s="364"/>
      <c r="H232" s="4"/>
      <c r="I232" s="364"/>
      <c r="J232" s="364"/>
      <c r="K232" s="364"/>
    </row>
  </sheetData>
  <mergeCells count="292">
    <mergeCell ref="B45:C45"/>
    <mergeCell ref="A160:G160"/>
    <mergeCell ref="A125:G125"/>
    <mergeCell ref="A137:G137"/>
    <mergeCell ref="A150:G150"/>
    <mergeCell ref="A226:B226"/>
    <mergeCell ref="A225:B225"/>
    <mergeCell ref="A227:B227"/>
    <mergeCell ref="A224:B224"/>
    <mergeCell ref="A223:B223"/>
    <mergeCell ref="A217:G217"/>
    <mergeCell ref="A173:G173"/>
    <mergeCell ref="A210:G210"/>
    <mergeCell ref="A209:G209"/>
    <mergeCell ref="A196:G196"/>
    <mergeCell ref="B49:C49"/>
    <mergeCell ref="B48:C48"/>
    <mergeCell ref="B47:C47"/>
    <mergeCell ref="B46:C46"/>
    <mergeCell ref="A228:B228"/>
    <mergeCell ref="A229:B229"/>
    <mergeCell ref="A230:B230"/>
    <mergeCell ref="D4:I4"/>
    <mergeCell ref="D5:I5"/>
    <mergeCell ref="D6:I6"/>
    <mergeCell ref="A5:C5"/>
    <mergeCell ref="A4:C4"/>
    <mergeCell ref="A43:G43"/>
    <mergeCell ref="A96:G96"/>
    <mergeCell ref="A83:G83"/>
    <mergeCell ref="A112:G112"/>
    <mergeCell ref="A56:G56"/>
    <mergeCell ref="B55:C55"/>
    <mergeCell ref="B54:C54"/>
    <mergeCell ref="B53:C53"/>
    <mergeCell ref="B52:C52"/>
    <mergeCell ref="B51:C51"/>
    <mergeCell ref="B50:C50"/>
    <mergeCell ref="B34:C34"/>
    <mergeCell ref="B33:C33"/>
    <mergeCell ref="B32:C32"/>
    <mergeCell ref="B31:C31"/>
    <mergeCell ref="B30:C30"/>
    <mergeCell ref="J216:M216"/>
    <mergeCell ref="J217:M217"/>
    <mergeCell ref="J206:M206"/>
    <mergeCell ref="J207:M207"/>
    <mergeCell ref="J208:M208"/>
    <mergeCell ref="J209:M209"/>
    <mergeCell ref="J210:M210"/>
    <mergeCell ref="J211:M211"/>
    <mergeCell ref="J215:M215"/>
    <mergeCell ref="J212:M212"/>
    <mergeCell ref="J213:M213"/>
    <mergeCell ref="J214:M214"/>
    <mergeCell ref="J204:M204"/>
    <mergeCell ref="J205:M205"/>
    <mergeCell ref="J198:M198"/>
    <mergeCell ref="J195:M195"/>
    <mergeCell ref="J196:M196"/>
    <mergeCell ref="J197:M197"/>
    <mergeCell ref="J199:M199"/>
    <mergeCell ref="J200:M200"/>
    <mergeCell ref="J201:M201"/>
    <mergeCell ref="J202:M202"/>
    <mergeCell ref="J203:M203"/>
    <mergeCell ref="J180:M180"/>
    <mergeCell ref="J181:M181"/>
    <mergeCell ref="J182:M182"/>
    <mergeCell ref="J183:M183"/>
    <mergeCell ref="J184:M184"/>
    <mergeCell ref="J175:M175"/>
    <mergeCell ref="J176:M176"/>
    <mergeCell ref="J177:M177"/>
    <mergeCell ref="J178:M178"/>
    <mergeCell ref="J179:M179"/>
    <mergeCell ref="J190:M190"/>
    <mergeCell ref="J191:M191"/>
    <mergeCell ref="J192:M192"/>
    <mergeCell ref="J193:M193"/>
    <mergeCell ref="J194:M194"/>
    <mergeCell ref="J185:M185"/>
    <mergeCell ref="J186:M186"/>
    <mergeCell ref="J187:M187"/>
    <mergeCell ref="J188:M188"/>
    <mergeCell ref="J189:M189"/>
    <mergeCell ref="J173:M173"/>
    <mergeCell ref="J174:M174"/>
    <mergeCell ref="J163:M163"/>
    <mergeCell ref="J164:M164"/>
    <mergeCell ref="J165:M165"/>
    <mergeCell ref="J166:M166"/>
    <mergeCell ref="J167:M167"/>
    <mergeCell ref="J168:M168"/>
    <mergeCell ref="J169:M169"/>
    <mergeCell ref="J170:M170"/>
    <mergeCell ref="J171:M171"/>
    <mergeCell ref="J172:M172"/>
    <mergeCell ref="J162:M162"/>
    <mergeCell ref="J161:M161"/>
    <mergeCell ref="J160:M160"/>
    <mergeCell ref="J152:M152"/>
    <mergeCell ref="J153:M153"/>
    <mergeCell ref="J154:M154"/>
    <mergeCell ref="J155:M155"/>
    <mergeCell ref="J156:M156"/>
    <mergeCell ref="J157:M157"/>
    <mergeCell ref="J158:M158"/>
    <mergeCell ref="J159:M159"/>
    <mergeCell ref="J139:M139"/>
    <mergeCell ref="J138:M138"/>
    <mergeCell ref="J134:M134"/>
    <mergeCell ref="J135:M135"/>
    <mergeCell ref="J136:M136"/>
    <mergeCell ref="J137:M137"/>
    <mergeCell ref="J150:M150"/>
    <mergeCell ref="J151:M151"/>
    <mergeCell ref="J140:M140"/>
    <mergeCell ref="J141:M141"/>
    <mergeCell ref="J142:M142"/>
    <mergeCell ref="J143:M143"/>
    <mergeCell ref="J144:M144"/>
    <mergeCell ref="J145:M145"/>
    <mergeCell ref="J146:M146"/>
    <mergeCell ref="J147:M147"/>
    <mergeCell ref="J148:M148"/>
    <mergeCell ref="J149:M149"/>
    <mergeCell ref="J132:M132"/>
    <mergeCell ref="J133:M133"/>
    <mergeCell ref="J115:M115"/>
    <mergeCell ref="J116:M116"/>
    <mergeCell ref="J117:M117"/>
    <mergeCell ref="J118:M118"/>
    <mergeCell ref="J119:M119"/>
    <mergeCell ref="J120:M120"/>
    <mergeCell ref="J121:M121"/>
    <mergeCell ref="J122:M122"/>
    <mergeCell ref="J123:M123"/>
    <mergeCell ref="J124:M124"/>
    <mergeCell ref="J125:M125"/>
    <mergeCell ref="J126:M126"/>
    <mergeCell ref="J127:M127"/>
    <mergeCell ref="J128:M128"/>
    <mergeCell ref="J129:M129"/>
    <mergeCell ref="J130:M130"/>
    <mergeCell ref="J131:M131"/>
    <mergeCell ref="J114:M114"/>
    <mergeCell ref="J113:M113"/>
    <mergeCell ref="J98:M98"/>
    <mergeCell ref="J99:M99"/>
    <mergeCell ref="J100:M100"/>
    <mergeCell ref="J101:M101"/>
    <mergeCell ref="J102:M102"/>
    <mergeCell ref="J103:M103"/>
    <mergeCell ref="J104:M104"/>
    <mergeCell ref="J105:M105"/>
    <mergeCell ref="J106:M106"/>
    <mergeCell ref="J107:M107"/>
    <mergeCell ref="J108:M108"/>
    <mergeCell ref="J109:M109"/>
    <mergeCell ref="J110:M110"/>
    <mergeCell ref="J111:M111"/>
    <mergeCell ref="J112:M112"/>
    <mergeCell ref="J96:M96"/>
    <mergeCell ref="J97:M97"/>
    <mergeCell ref="J86:M86"/>
    <mergeCell ref="J87:M87"/>
    <mergeCell ref="J88:M88"/>
    <mergeCell ref="J89:M89"/>
    <mergeCell ref="J90:M90"/>
    <mergeCell ref="J91:M91"/>
    <mergeCell ref="J92:M92"/>
    <mergeCell ref="J93:M93"/>
    <mergeCell ref="J94:M94"/>
    <mergeCell ref="J95:M95"/>
    <mergeCell ref="J85:M85"/>
    <mergeCell ref="J84:M84"/>
    <mergeCell ref="J83:M83"/>
    <mergeCell ref="J58:M58"/>
    <mergeCell ref="J59:M59"/>
    <mergeCell ref="J60:M60"/>
    <mergeCell ref="J61:M61"/>
    <mergeCell ref="J62:M62"/>
    <mergeCell ref="J63:M63"/>
    <mergeCell ref="J64:M64"/>
    <mergeCell ref="J65:M65"/>
    <mergeCell ref="J66:M66"/>
    <mergeCell ref="J67:M67"/>
    <mergeCell ref="J68:M68"/>
    <mergeCell ref="J69:M69"/>
    <mergeCell ref="J70:M70"/>
    <mergeCell ref="J82:M82"/>
    <mergeCell ref="J76:M76"/>
    <mergeCell ref="J77:M77"/>
    <mergeCell ref="J78:M78"/>
    <mergeCell ref="J79:M79"/>
    <mergeCell ref="J80:M80"/>
    <mergeCell ref="J71:M71"/>
    <mergeCell ref="J72:M72"/>
    <mergeCell ref="J73:M73"/>
    <mergeCell ref="J74:M74"/>
    <mergeCell ref="J75:M75"/>
    <mergeCell ref="J18:M18"/>
    <mergeCell ref="J38:M38"/>
    <mergeCell ref="J29:M29"/>
    <mergeCell ref="J30:M30"/>
    <mergeCell ref="J31:M31"/>
    <mergeCell ref="J32:M32"/>
    <mergeCell ref="J49:M49"/>
    <mergeCell ref="J44:M44"/>
    <mergeCell ref="J26:M26"/>
    <mergeCell ref="J56:M56"/>
    <mergeCell ref="J57:M57"/>
    <mergeCell ref="J45:M45"/>
    <mergeCell ref="J50:M50"/>
    <mergeCell ref="J51:M51"/>
    <mergeCell ref="J52:M52"/>
    <mergeCell ref="J53:M53"/>
    <mergeCell ref="J54:M54"/>
    <mergeCell ref="J55:M55"/>
    <mergeCell ref="J81:M81"/>
    <mergeCell ref="J27:M27"/>
    <mergeCell ref="J28:M28"/>
    <mergeCell ref="J33:M33"/>
    <mergeCell ref="M220:M222"/>
    <mergeCell ref="L220:L222"/>
    <mergeCell ref="J6:M6"/>
    <mergeCell ref="J11:M11"/>
    <mergeCell ref="J10:M10"/>
    <mergeCell ref="J9:M9"/>
    <mergeCell ref="J12:M12"/>
    <mergeCell ref="J13:M13"/>
    <mergeCell ref="J43:M43"/>
    <mergeCell ref="J46:M46"/>
    <mergeCell ref="J47:M47"/>
    <mergeCell ref="J48:M48"/>
    <mergeCell ref="J19:M19"/>
    <mergeCell ref="J20:M20"/>
    <mergeCell ref="J21:M21"/>
    <mergeCell ref="J22:M22"/>
    <mergeCell ref="J23:M23"/>
    <mergeCell ref="J14:M14"/>
    <mergeCell ref="J15:M15"/>
    <mergeCell ref="J16:M16"/>
    <mergeCell ref="J17:M17"/>
    <mergeCell ref="J39:M39"/>
    <mergeCell ref="J5:M5"/>
    <mergeCell ref="J40:M40"/>
    <mergeCell ref="J41:M41"/>
    <mergeCell ref="J42:M42"/>
    <mergeCell ref="A6:C6"/>
    <mergeCell ref="B23:C23"/>
    <mergeCell ref="B22:C22"/>
    <mergeCell ref="B21:C21"/>
    <mergeCell ref="B20:C20"/>
    <mergeCell ref="B19:C19"/>
    <mergeCell ref="B18:C18"/>
    <mergeCell ref="B17:C17"/>
    <mergeCell ref="B16:C16"/>
    <mergeCell ref="B15:C15"/>
    <mergeCell ref="B14:C14"/>
    <mergeCell ref="B13:C13"/>
    <mergeCell ref="J34:M34"/>
    <mergeCell ref="J35:M35"/>
    <mergeCell ref="J36:M36"/>
    <mergeCell ref="J37:M37"/>
    <mergeCell ref="J24:M24"/>
    <mergeCell ref="J25:M25"/>
    <mergeCell ref="K220:K222"/>
    <mergeCell ref="J4:M4"/>
    <mergeCell ref="B44:C44"/>
    <mergeCell ref="A221:B222"/>
    <mergeCell ref="C221:H221"/>
    <mergeCell ref="J221:J222"/>
    <mergeCell ref="I221:I222"/>
    <mergeCell ref="A220:J220"/>
    <mergeCell ref="B26:C26"/>
    <mergeCell ref="B25:C25"/>
    <mergeCell ref="B24:C24"/>
    <mergeCell ref="B42:C42"/>
    <mergeCell ref="B41:C41"/>
    <mergeCell ref="B12:C12"/>
    <mergeCell ref="B11:C11"/>
    <mergeCell ref="B40:C40"/>
    <mergeCell ref="B39:C39"/>
    <mergeCell ref="B38:C38"/>
    <mergeCell ref="B37:C37"/>
    <mergeCell ref="B36:C36"/>
    <mergeCell ref="B35:C35"/>
    <mergeCell ref="B29:C29"/>
    <mergeCell ref="B28:C28"/>
    <mergeCell ref="B27:C27"/>
  </mergeCells>
  <phoneticPr fontId="0" type="noConversion"/>
  <dataValidations disablePrompts="1" count="1">
    <dataValidation type="list" allowBlank="1" showInputMessage="1" showErrorMessage="1" sqref="L223:L226" xr:uid="{00000000-0002-0000-3200-000000000000}">
      <formula1>yesno</formula1>
    </dataValidation>
  </dataValidations>
  <printOptions horizontalCentered="1"/>
  <pageMargins left="0.5" right="0.5" top="1" bottom="1" header="0.5" footer="0.34"/>
  <pageSetup scale="53" fitToHeight="9" orientation="landscape" horizontalDpi="300" verticalDpi="300" r:id="rId1"/>
  <headerFooter alignWithMargins="0">
    <oddHeader>&amp;C&amp;"Arial,Bold"&amp;14&amp;U&amp;A</oddHeader>
    <oddFooter>&amp;L&amp;F
&amp;A&amp;CPage &amp;P of &amp;N&amp;R&amp;D</oddFooter>
  </headerFooter>
  <rowBreaks count="2" manualBreakCount="2">
    <brk id="29" max="11" man="1"/>
    <brk id="68" max="11" man="1"/>
  </rowBreaks>
  <ignoredErrors>
    <ignoredError sqref="J227"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187D0-6B4F-4143-AE95-8EC9623E236F}">
  <sheetPr codeName="Sheet52"/>
  <dimension ref="A1:A45"/>
  <sheetViews>
    <sheetView showGridLines="0" zoomScaleNormal="100" zoomScaleSheetLayoutView="100" workbookViewId="0"/>
  </sheetViews>
  <sheetFormatPr defaultColWidth="9.109375" defaultRowHeight="13.2"/>
  <cols>
    <col min="1" max="1" width="118" style="245" customWidth="1"/>
    <col min="2" max="16384" width="9.109375" style="245"/>
  </cols>
  <sheetData>
    <row r="1" spans="1:1">
      <c r="A1" s="1080" t="s">
        <v>1809</v>
      </c>
    </row>
    <row r="2" spans="1:1">
      <c r="A2" s="253"/>
    </row>
    <row r="3" spans="1:1" ht="39.6">
      <c r="A3" s="1076" t="s">
        <v>1808</v>
      </c>
    </row>
    <row r="4" spans="1:1">
      <c r="A4" s="1076" t="s">
        <v>1807</v>
      </c>
    </row>
    <row r="5" spans="1:1" ht="39.6">
      <c r="A5" s="247" t="s">
        <v>1806</v>
      </c>
    </row>
    <row r="7" spans="1:1">
      <c r="A7" s="571" t="s">
        <v>1187</v>
      </c>
    </row>
    <row r="9" spans="1:1" ht="26.4">
      <c r="A9" s="1076" t="s">
        <v>1805</v>
      </c>
    </row>
    <row r="10" spans="1:1">
      <c r="A10" s="1076" t="s">
        <v>1804</v>
      </c>
    </row>
    <row r="11" spans="1:1">
      <c r="A11" s="1076" t="s">
        <v>1803</v>
      </c>
    </row>
    <row r="12" spans="1:1">
      <c r="A12" s="1076" t="s">
        <v>1802</v>
      </c>
    </row>
    <row r="13" spans="1:1">
      <c r="A13" s="1076" t="s">
        <v>1801</v>
      </c>
    </row>
    <row r="14" spans="1:1">
      <c r="A14" s="1076" t="s">
        <v>1800</v>
      </c>
    </row>
    <row r="15" spans="1:1">
      <c r="A15" s="1077"/>
    </row>
    <row r="16" spans="1:1">
      <c r="A16" s="1078" t="s">
        <v>1188</v>
      </c>
    </row>
    <row r="17" spans="1:1">
      <c r="A17" s="1077"/>
    </row>
    <row r="18" spans="1:1" ht="26.4">
      <c r="A18" s="1076" t="s">
        <v>1799</v>
      </c>
    </row>
    <row r="19" spans="1:1">
      <c r="A19" s="1076" t="s">
        <v>1798</v>
      </c>
    </row>
    <row r="20" spans="1:1" ht="26.4">
      <c r="A20" s="1076" t="s">
        <v>1797</v>
      </c>
    </row>
    <row r="21" spans="1:1">
      <c r="A21" s="1076" t="s">
        <v>1796</v>
      </c>
    </row>
    <row r="22" spans="1:1">
      <c r="A22" s="1076" t="s">
        <v>1795</v>
      </c>
    </row>
    <row r="23" spans="1:1">
      <c r="A23" s="1076" t="s">
        <v>1794</v>
      </c>
    </row>
    <row r="24" spans="1:1">
      <c r="A24" s="1076" t="s">
        <v>1793</v>
      </c>
    </row>
    <row r="25" spans="1:1">
      <c r="A25" s="1079"/>
    </row>
    <row r="26" spans="1:1" ht="26.4">
      <c r="A26" s="1076" t="s">
        <v>1792</v>
      </c>
    </row>
    <row r="27" spans="1:1">
      <c r="A27" s="1076" t="s">
        <v>1791</v>
      </c>
    </row>
    <row r="28" spans="1:1">
      <c r="A28" s="1076" t="s">
        <v>1790</v>
      </c>
    </row>
    <row r="29" spans="1:1">
      <c r="A29" s="245" t="s">
        <v>1789</v>
      </c>
    </row>
    <row r="31" spans="1:1">
      <c r="A31" s="1078" t="s">
        <v>1788</v>
      </c>
    </row>
    <row r="32" spans="1:1">
      <c r="A32" s="1077"/>
    </row>
    <row r="33" spans="1:1">
      <c r="A33" s="1076" t="s">
        <v>1787</v>
      </c>
    </row>
    <row r="34" spans="1:1" ht="26.4">
      <c r="A34" s="1076" t="s">
        <v>1786</v>
      </c>
    </row>
    <row r="35" spans="1:1">
      <c r="A35" s="1076"/>
    </row>
    <row r="36" spans="1:1">
      <c r="A36" s="1076" t="s">
        <v>1785</v>
      </c>
    </row>
    <row r="37" spans="1:1">
      <c r="A37" s="1076" t="s">
        <v>1784</v>
      </c>
    </row>
    <row r="38" spans="1:1">
      <c r="A38" s="1076" t="s">
        <v>1783</v>
      </c>
    </row>
    <row r="39" spans="1:1">
      <c r="A39" s="1076" t="s">
        <v>1782</v>
      </c>
    </row>
    <row r="40" spans="1:1">
      <c r="A40" s="1076" t="s">
        <v>1781</v>
      </c>
    </row>
    <row r="41" spans="1:1">
      <c r="A41" s="1076" t="s">
        <v>1780</v>
      </c>
    </row>
    <row r="42" spans="1:1">
      <c r="A42" s="1076" t="s">
        <v>1779</v>
      </c>
    </row>
    <row r="43" spans="1:1" ht="26.4">
      <c r="A43" s="1076" t="s">
        <v>1778</v>
      </c>
    </row>
    <row r="44" spans="1:1">
      <c r="A44" s="1076" t="s">
        <v>1777</v>
      </c>
    </row>
    <row r="45" spans="1:1">
      <c r="A45" s="245" t="s">
        <v>1776</v>
      </c>
    </row>
  </sheetData>
  <printOptions horizontalCentered="1" verticalCentered="1"/>
  <pageMargins left="0.75" right="0.75" top="1" bottom="1" header="0.5" footer="0.5"/>
  <pageSetup scale="96" orientation="landscape" r:id="rId1"/>
  <headerFooter alignWithMargins="0"/>
  <rowBreaks count="1" manualBreakCount="1">
    <brk id="30"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1:I32"/>
  <sheetViews>
    <sheetView showGridLines="0" zoomScaleNormal="100" zoomScaleSheetLayoutView="100" workbookViewId="0"/>
  </sheetViews>
  <sheetFormatPr defaultColWidth="9.109375" defaultRowHeight="13.2"/>
  <cols>
    <col min="1" max="1" width="6.33203125" style="357" customWidth="1"/>
    <col min="2" max="2" width="50.6640625" style="4" customWidth="1"/>
    <col min="3" max="6" width="12.6640625" style="4" customWidth="1"/>
    <col min="7" max="7" width="54.33203125" style="4" customWidth="1"/>
    <col min="8" max="8" width="23.6640625" style="4" customWidth="1"/>
    <col min="9" max="9" width="12.6640625" style="4" customWidth="1"/>
    <col min="10" max="16384" width="9.109375" style="4"/>
  </cols>
  <sheetData>
    <row r="1" spans="1:9" s="305" customFormat="1" ht="20.100000000000001" customHeight="1">
      <c r="A1" s="440" t="s">
        <v>595</v>
      </c>
      <c r="I1" s="920" t="str">
        <f>'Project Information'!$B$3</f>
        <v>Enter project name &amp; description</v>
      </c>
    </row>
    <row r="2" spans="1:9" s="305" customFormat="1" ht="20.100000000000001" customHeight="1">
      <c r="A2" s="441"/>
      <c r="I2" s="920" t="str">
        <f>'Project Information'!$B$1</f>
        <v>999999-1-32-01</v>
      </c>
    </row>
    <row r="3" spans="1:9" s="240" customFormat="1" ht="14.4" thickBot="1">
      <c r="A3" s="413"/>
      <c r="B3" s="286"/>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c r="A9" s="315" t="s">
        <v>79</v>
      </c>
      <c r="B9" s="353" t="s">
        <v>190</v>
      </c>
      <c r="C9" s="282" t="s">
        <v>87</v>
      </c>
      <c r="D9" s="282" t="s">
        <v>101</v>
      </c>
      <c r="E9" s="282" t="s">
        <v>706</v>
      </c>
      <c r="F9" s="282" t="s">
        <v>102</v>
      </c>
      <c r="G9" s="2362" t="s">
        <v>164</v>
      </c>
      <c r="H9" s="2512"/>
      <c r="I9" s="2513"/>
    </row>
    <row r="10" spans="1:9" ht="30" customHeight="1">
      <c r="A10" s="287">
        <v>32.1</v>
      </c>
      <c r="B10" s="281" t="s">
        <v>1538</v>
      </c>
      <c r="C10" s="235" t="s">
        <v>85</v>
      </c>
      <c r="D10" s="234">
        <v>1</v>
      </c>
      <c r="E10" s="990">
        <v>0</v>
      </c>
      <c r="F10" s="237">
        <f>ROUND(D10*E10,0)</f>
        <v>0</v>
      </c>
      <c r="G10" s="2394"/>
      <c r="H10" s="2509"/>
      <c r="I10" s="2510"/>
    </row>
    <row r="11" spans="1:9" ht="30" customHeight="1">
      <c r="A11" s="287">
        <v>32.200000000000003</v>
      </c>
      <c r="B11" s="319" t="s">
        <v>632</v>
      </c>
      <c r="C11" s="235" t="s">
        <v>85</v>
      </c>
      <c r="D11" s="234">
        <v>1</v>
      </c>
      <c r="E11" s="990">
        <v>0</v>
      </c>
      <c r="F11" s="237">
        <f>ROUND((E11*D11),0)</f>
        <v>0</v>
      </c>
      <c r="G11" s="2394"/>
      <c r="H11" s="2509"/>
      <c r="I11" s="2510"/>
    </row>
    <row r="12" spans="1:9" ht="30" customHeight="1">
      <c r="A12" s="287">
        <v>32.299999999999997</v>
      </c>
      <c r="B12" s="319" t="s">
        <v>90</v>
      </c>
      <c r="C12" s="235" t="s">
        <v>85</v>
      </c>
      <c r="D12" s="234">
        <v>1</v>
      </c>
      <c r="E12" s="990">
        <v>0</v>
      </c>
      <c r="F12" s="237">
        <f>ROUND((E12*D12),0)</f>
        <v>0</v>
      </c>
      <c r="G12" s="2394"/>
      <c r="H12" s="2509"/>
      <c r="I12" s="2510"/>
    </row>
    <row r="13" spans="1:9" ht="30" customHeight="1">
      <c r="A13" s="287">
        <v>32.4</v>
      </c>
      <c r="B13" s="281" t="s">
        <v>1539</v>
      </c>
      <c r="C13" s="235" t="s">
        <v>85</v>
      </c>
      <c r="D13" s="234">
        <v>1</v>
      </c>
      <c r="E13" s="990">
        <v>0</v>
      </c>
      <c r="F13" s="237">
        <f>ROUND((E13*D13),0)</f>
        <v>0</v>
      </c>
      <c r="G13" s="2394"/>
      <c r="H13" s="2509"/>
      <c r="I13" s="2510"/>
    </row>
    <row r="14" spans="1:9" ht="30" customHeight="1">
      <c r="A14" s="287">
        <v>32.5</v>
      </c>
      <c r="B14" s="281" t="s">
        <v>1540</v>
      </c>
      <c r="C14" s="235" t="s">
        <v>85</v>
      </c>
      <c r="D14" s="234">
        <v>1</v>
      </c>
      <c r="E14" s="990">
        <v>0</v>
      </c>
      <c r="F14" s="237">
        <f>ROUND((E14*D14),0)</f>
        <v>0</v>
      </c>
      <c r="G14" s="2394"/>
      <c r="H14" s="2509"/>
      <c r="I14" s="2510"/>
    </row>
    <row r="15" spans="1:9" ht="27.75" customHeight="1">
      <c r="A15" s="2463" t="s">
        <v>633</v>
      </c>
      <c r="B15" s="2464"/>
      <c r="C15" s="2464"/>
      <c r="D15" s="2464"/>
      <c r="E15" s="2464"/>
      <c r="F15" s="263">
        <f>SUM(F10:F14)</f>
        <v>0</v>
      </c>
      <c r="G15" s="2531"/>
      <c r="H15" s="2532"/>
      <c r="I15" s="2533"/>
    </row>
    <row r="16" spans="1:9" ht="30" customHeight="1">
      <c r="A16" s="942" t="s">
        <v>1541</v>
      </c>
      <c r="B16" s="319" t="s">
        <v>82</v>
      </c>
      <c r="C16" s="235" t="s">
        <v>85</v>
      </c>
      <c r="D16" s="909">
        <v>1</v>
      </c>
      <c r="E16" s="237">
        <f>F31</f>
        <v>0</v>
      </c>
      <c r="F16" s="237">
        <f>ROUND((E16*D16),0)</f>
        <v>0</v>
      </c>
      <c r="G16" s="2394" t="s">
        <v>578</v>
      </c>
      <c r="H16" s="2509"/>
      <c r="I16" s="2510"/>
    </row>
    <row r="17" spans="1:9" ht="30" customHeight="1">
      <c r="A17" s="942" t="s">
        <v>1542</v>
      </c>
      <c r="B17" s="319" t="s">
        <v>307</v>
      </c>
      <c r="C17" s="235" t="s">
        <v>85</v>
      </c>
      <c r="D17" s="334" t="s">
        <v>878</v>
      </c>
      <c r="E17" s="993">
        <v>0</v>
      </c>
      <c r="F17" s="237">
        <f>ROUND(E17*F15,0)</f>
        <v>0</v>
      </c>
      <c r="G17" s="2394"/>
      <c r="H17" s="2509"/>
      <c r="I17" s="2510"/>
    </row>
    <row r="18" spans="1:9" ht="30" customHeight="1">
      <c r="A18" s="942" t="s">
        <v>1543</v>
      </c>
      <c r="B18" s="319" t="s">
        <v>169</v>
      </c>
      <c r="C18" s="235" t="s">
        <v>85</v>
      </c>
      <c r="D18" s="347" t="s">
        <v>878</v>
      </c>
      <c r="E18" s="993">
        <v>0</v>
      </c>
      <c r="F18" s="234">
        <f>ROUND(E18*F15,0)</f>
        <v>0</v>
      </c>
      <c r="G18" s="2394"/>
      <c r="H18" s="2509"/>
      <c r="I18" s="2510"/>
    </row>
    <row r="19" spans="1:9" ht="27.75" customHeight="1">
      <c r="A19" s="2819" t="s">
        <v>634</v>
      </c>
      <c r="B19" s="2820"/>
      <c r="C19" s="2820"/>
      <c r="D19" s="2820"/>
      <c r="E19" s="2820"/>
      <c r="F19" s="263">
        <f>SUM(F16:F18)</f>
        <v>0</v>
      </c>
      <c r="G19" s="2531"/>
      <c r="H19" s="2532"/>
      <c r="I19" s="2533"/>
    </row>
    <row r="20" spans="1:9" ht="30" customHeight="1">
      <c r="A20" s="942" t="s">
        <v>1544</v>
      </c>
      <c r="B20" s="319" t="s">
        <v>78</v>
      </c>
      <c r="C20" s="235" t="s">
        <v>85</v>
      </c>
      <c r="D20" s="259" t="s">
        <v>878</v>
      </c>
      <c r="E20" s="993">
        <v>0</v>
      </c>
      <c r="F20" s="234">
        <f>ROUND(E20*(F19+F15),0)</f>
        <v>0</v>
      </c>
      <c r="G20" s="2394"/>
      <c r="H20" s="2509"/>
      <c r="I20" s="2510"/>
    </row>
    <row r="21" spans="1:9" ht="27.75" customHeight="1" thickBot="1">
      <c r="A21" s="2461" t="s">
        <v>1428</v>
      </c>
      <c r="B21" s="2462"/>
      <c r="C21" s="2462"/>
      <c r="D21" s="2462"/>
      <c r="E21" s="2462"/>
      <c r="F21" s="264">
        <f>SUM(F15+F19+F20)</f>
        <v>0</v>
      </c>
      <c r="G21" s="2545"/>
      <c r="H21" s="2392"/>
      <c r="I21" s="2393"/>
    </row>
    <row r="22" spans="1:9" ht="13.8" thickBot="1">
      <c r="A22" s="597"/>
    </row>
    <row r="23" spans="1:9" s="284" customFormat="1" ht="36.75" customHeight="1" thickBot="1">
      <c r="A23" s="2414" t="s">
        <v>82</v>
      </c>
      <c r="B23" s="2113"/>
      <c r="C23" s="296" t="s">
        <v>87</v>
      </c>
      <c r="D23" s="296" t="s">
        <v>101</v>
      </c>
      <c r="E23" s="296" t="s">
        <v>706</v>
      </c>
      <c r="F23" s="296" t="s">
        <v>102</v>
      </c>
      <c r="G23" s="296"/>
      <c r="H23" s="296" t="s">
        <v>575</v>
      </c>
      <c r="I23" s="297" t="s">
        <v>576</v>
      </c>
    </row>
    <row r="24" spans="1:9" s="284" customFormat="1" ht="20.100000000000001" customHeight="1">
      <c r="A24" s="2579" t="s">
        <v>136</v>
      </c>
      <c r="B24" s="2580"/>
      <c r="C24" s="298" t="s">
        <v>141</v>
      </c>
      <c r="D24" s="1002">
        <v>0</v>
      </c>
      <c r="E24" s="1002">
        <v>0</v>
      </c>
      <c r="F24" s="260">
        <f>E24*D24</f>
        <v>0</v>
      </c>
      <c r="G24" s="1026"/>
      <c r="H24" s="299"/>
      <c r="I24" s="1005">
        <v>0</v>
      </c>
    </row>
    <row r="25" spans="1:9" s="284" customFormat="1" ht="20.100000000000001" customHeight="1">
      <c r="A25" s="2577" t="s">
        <v>630</v>
      </c>
      <c r="B25" s="2578"/>
      <c r="C25" s="300" t="s">
        <v>141</v>
      </c>
      <c r="D25" s="1003">
        <v>0</v>
      </c>
      <c r="E25" s="1003">
        <v>0</v>
      </c>
      <c r="F25" s="261">
        <f>E25*D25</f>
        <v>0</v>
      </c>
      <c r="G25" s="1027"/>
      <c r="H25" s="301"/>
      <c r="I25" s="1006">
        <v>0</v>
      </c>
    </row>
    <row r="26" spans="1:9" s="284" customFormat="1" ht="20.100000000000001" customHeight="1">
      <c r="A26" s="2577" t="s">
        <v>631</v>
      </c>
      <c r="B26" s="2578"/>
      <c r="C26" s="300" t="s">
        <v>141</v>
      </c>
      <c r="D26" s="1003">
        <v>0</v>
      </c>
      <c r="E26" s="1003">
        <v>0</v>
      </c>
      <c r="F26" s="261">
        <f>E26*D26</f>
        <v>0</v>
      </c>
      <c r="G26" s="1027"/>
      <c r="H26" s="301"/>
      <c r="I26" s="1006">
        <v>0</v>
      </c>
    </row>
    <row r="27" spans="1:9" s="284" customFormat="1" ht="20.100000000000001" customHeight="1">
      <c r="A27" s="2577" t="s">
        <v>231</v>
      </c>
      <c r="B27" s="2578"/>
      <c r="C27" s="300" t="s">
        <v>141</v>
      </c>
      <c r="D27" s="1003">
        <v>0</v>
      </c>
      <c r="E27" s="1003">
        <v>0</v>
      </c>
      <c r="F27" s="261">
        <f>E27*D27</f>
        <v>0</v>
      </c>
      <c r="G27" s="1027"/>
      <c r="H27" s="301"/>
      <c r="I27" s="1006">
        <v>0</v>
      </c>
    </row>
    <row r="28" spans="1:9" s="284" customFormat="1" ht="20.100000000000001" customHeight="1" thickBot="1">
      <c r="A28" s="2408" t="s">
        <v>238</v>
      </c>
      <c r="B28" s="2409"/>
      <c r="C28" s="302"/>
      <c r="D28" s="302"/>
      <c r="E28" s="302"/>
      <c r="F28" s="265">
        <f>SUM(F24:F27)</f>
        <v>0</v>
      </c>
      <c r="G28" s="1028"/>
      <c r="H28" s="576" t="s">
        <v>1402</v>
      </c>
      <c r="I28" s="266">
        <f>SUM(I24:I27)</f>
        <v>0</v>
      </c>
    </row>
    <row r="29" spans="1:9" s="284" customFormat="1" ht="20.100000000000001" customHeight="1" thickTop="1">
      <c r="A29" s="2410" t="s">
        <v>861</v>
      </c>
      <c r="B29" s="2411"/>
      <c r="C29" s="298" t="s">
        <v>141</v>
      </c>
      <c r="D29" s="1002">
        <v>0</v>
      </c>
      <c r="E29" s="1002">
        <v>0</v>
      </c>
      <c r="F29" s="260">
        <f>E29*D29</f>
        <v>0</v>
      </c>
      <c r="G29" s="2575" t="s">
        <v>1403</v>
      </c>
      <c r="H29" s="2576"/>
      <c r="I29" s="310" t="s">
        <v>1116</v>
      </c>
    </row>
    <row r="30" spans="1:9" s="284" customFormat="1" ht="20.100000000000001" customHeight="1" thickBot="1">
      <c r="A30" s="2412" t="s">
        <v>155</v>
      </c>
      <c r="B30" s="2413"/>
      <c r="C30" s="303" t="s">
        <v>141</v>
      </c>
      <c r="D30" s="1004">
        <v>0</v>
      </c>
      <c r="E30" s="1004">
        <v>0</v>
      </c>
      <c r="F30" s="262">
        <f>E30*D30</f>
        <v>0</v>
      </c>
      <c r="G30" s="2569" t="s">
        <v>1404</v>
      </c>
      <c r="H30" s="2570"/>
      <c r="I30" s="311" t="s">
        <v>1116</v>
      </c>
    </row>
    <row r="31" spans="1:9" s="305" customFormat="1" ht="20.100000000000001" customHeight="1" thickTop="1" thickBot="1">
      <c r="A31" s="2092" t="s">
        <v>156</v>
      </c>
      <c r="B31" s="2093"/>
      <c r="C31" s="304"/>
      <c r="D31" s="304"/>
      <c r="E31" s="304"/>
      <c r="F31" s="267">
        <f>SUM(F28:F30)</f>
        <v>0</v>
      </c>
      <c r="G31" s="1030"/>
      <c r="H31" s="577" t="s">
        <v>1414</v>
      </c>
      <c r="I31" s="313">
        <f>I28</f>
        <v>0</v>
      </c>
    </row>
    <row r="32" spans="1:9" s="284" customFormat="1" ht="15.6">
      <c r="A32" s="306"/>
      <c r="C32" s="307"/>
      <c r="D32" s="307"/>
      <c r="E32" s="307"/>
      <c r="F32" s="364" t="s">
        <v>1451</v>
      </c>
      <c r="G32" s="364"/>
      <c r="H32" s="4"/>
      <c r="I32" s="364" t="s">
        <v>1405</v>
      </c>
    </row>
  </sheetData>
  <mergeCells count="36">
    <mergeCell ref="A4:B4"/>
    <mergeCell ref="A5:B5"/>
    <mergeCell ref="A6:B6"/>
    <mergeCell ref="C6:F6"/>
    <mergeCell ref="C5:F5"/>
    <mergeCell ref="C4:F4"/>
    <mergeCell ref="A23:B23"/>
    <mergeCell ref="G29:H29"/>
    <mergeCell ref="G30:H30"/>
    <mergeCell ref="A15:E15"/>
    <mergeCell ref="A19:E19"/>
    <mergeCell ref="A21:E21"/>
    <mergeCell ref="A31:B31"/>
    <mergeCell ref="A27:B27"/>
    <mergeCell ref="A26:B26"/>
    <mergeCell ref="A25:B25"/>
    <mergeCell ref="A24:B24"/>
    <mergeCell ref="A28:B28"/>
    <mergeCell ref="A29:B29"/>
    <mergeCell ref="A30:B30"/>
    <mergeCell ref="G4:I4"/>
    <mergeCell ref="G9:I9"/>
    <mergeCell ref="G15:I15"/>
    <mergeCell ref="G19:I19"/>
    <mergeCell ref="G21:I21"/>
    <mergeCell ref="G5:I5"/>
    <mergeCell ref="G6:I6"/>
    <mergeCell ref="G10:I10"/>
    <mergeCell ref="G11:I11"/>
    <mergeCell ref="G12:I12"/>
    <mergeCell ref="G13:I13"/>
    <mergeCell ref="G14:I14"/>
    <mergeCell ref="G16:I16"/>
    <mergeCell ref="G17:I17"/>
    <mergeCell ref="G18:I18"/>
    <mergeCell ref="G20:I20"/>
  </mergeCells>
  <phoneticPr fontId="0" type="noConversion"/>
  <dataValidations disablePrompts="1" count="1">
    <dataValidation type="list" allowBlank="1" showInputMessage="1" showErrorMessage="1" sqref="H24:H27" xr:uid="{00000000-0002-0000-3300-000000000000}">
      <formula1>yesno</formula1>
    </dataValidation>
  </dataValidations>
  <printOptions horizontalCentered="1"/>
  <pageMargins left="0.5" right="0.5" top="1" bottom="1" header="0.5" footer="0.34"/>
  <pageSetup scale="60" orientation="landscape" r:id="rId1"/>
  <headerFooter alignWithMargins="0">
    <oddHeader>&amp;C&amp;"Arial,Bold"&amp;14&amp;U&amp;A</oddHeader>
    <oddFooter>&amp;L&amp;F
&amp;A&amp;CPage &amp;P of &amp;N&amp;R&amp;D</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A23"/>
  <sheetViews>
    <sheetView showGridLines="0" zoomScaleNormal="100" zoomScaleSheetLayoutView="115" workbookViewId="0"/>
  </sheetViews>
  <sheetFormatPr defaultColWidth="9.109375" defaultRowHeight="13.2"/>
  <cols>
    <col min="1" max="1" width="118" style="586" customWidth="1"/>
    <col min="2" max="16384" width="9.109375" style="586"/>
  </cols>
  <sheetData>
    <row r="1" spans="1:1" s="623" customFormat="1" ht="20.100000000000001" customHeight="1">
      <c r="A1" s="713" t="s">
        <v>1371</v>
      </c>
    </row>
    <row r="2" spans="1:1" s="623" customFormat="1" ht="20.100000000000001" customHeight="1">
      <c r="A2" s="621"/>
    </row>
    <row r="3" spans="1:1" ht="26.4">
      <c r="A3" s="598" t="s">
        <v>1372</v>
      </c>
    </row>
    <row r="4" spans="1:1">
      <c r="A4" s="598"/>
    </row>
    <row r="5" spans="1:1" ht="26.4">
      <c r="A5" s="598" t="s">
        <v>1373</v>
      </c>
    </row>
    <row r="7" spans="1:1">
      <c r="A7" s="910" t="s">
        <v>1297</v>
      </c>
    </row>
    <row r="9" spans="1:1">
      <c r="A9" s="599" t="s">
        <v>1374</v>
      </c>
    </row>
    <row r="10" spans="1:1">
      <c r="A10" s="599" t="s">
        <v>1375</v>
      </c>
    </row>
    <row r="11" spans="1:1">
      <c r="A11" s="599" t="s">
        <v>1376</v>
      </c>
    </row>
    <row r="12" spans="1:1">
      <c r="A12" s="599"/>
    </row>
    <row r="13" spans="1:1">
      <c r="A13" s="911" t="s">
        <v>1298</v>
      </c>
    </row>
    <row r="14" spans="1:1">
      <c r="A14" s="599"/>
    </row>
    <row r="15" spans="1:1">
      <c r="A15" s="599" t="s">
        <v>1377</v>
      </c>
    </row>
    <row r="16" spans="1:1">
      <c r="A16" s="599" t="s">
        <v>1378</v>
      </c>
    </row>
    <row r="17" spans="1:1">
      <c r="A17" s="599"/>
    </row>
    <row r="18" spans="1:1">
      <c r="A18" s="599"/>
    </row>
    <row r="19" spans="1:1">
      <c r="A19" s="911" t="s">
        <v>1309</v>
      </c>
    </row>
    <row r="20" spans="1:1">
      <c r="A20" s="599"/>
    </row>
    <row r="21" spans="1:1">
      <c r="A21" s="599" t="s">
        <v>1379</v>
      </c>
    </row>
    <row r="22" spans="1:1">
      <c r="A22" s="599" t="s">
        <v>1380</v>
      </c>
    </row>
    <row r="23" spans="1:1">
      <c r="A23" s="599" t="s">
        <v>1381</v>
      </c>
    </row>
  </sheetData>
  <pageMargins left="0.5" right="0.5" top="1" bottom="1" header="0.5" footer="0.34"/>
  <pageSetup scale="89" orientation="landscape" r:id="rId1"/>
  <headerFooter alignWithMargins="0">
    <oddHeader>&amp;C&amp;"Arial,Bold"&amp;14&amp;U&amp;A</oddHeader>
    <oddFooter>&amp;L&amp;F
&amp;A&amp;CPage &amp;P of &amp;N&amp;R&amp;D</oddFooter>
  </headerFooter>
  <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1:L46"/>
  <sheetViews>
    <sheetView showGridLines="0" zoomScaleNormal="100" zoomScaleSheetLayoutView="100" workbookViewId="0"/>
  </sheetViews>
  <sheetFormatPr defaultColWidth="9.109375" defaultRowHeight="13.2"/>
  <cols>
    <col min="1" max="1" width="6.33203125" style="357" customWidth="1"/>
    <col min="2" max="2" width="50.6640625" style="4" customWidth="1"/>
    <col min="3" max="6" width="12.6640625" style="4" customWidth="1"/>
    <col min="7" max="7" width="55.5546875" style="4" customWidth="1"/>
    <col min="8" max="8" width="21.33203125" style="4" customWidth="1"/>
    <col min="9" max="9" width="12.6640625" style="4" customWidth="1"/>
    <col min="10" max="10" width="9.109375" style="4"/>
    <col min="11" max="12" width="9.109375" style="4" hidden="1" customWidth="1"/>
    <col min="13" max="16384" width="9.109375" style="4"/>
  </cols>
  <sheetData>
    <row r="1" spans="1:9" s="305" customFormat="1" ht="20.100000000000001" customHeight="1">
      <c r="A1" s="440" t="s">
        <v>595</v>
      </c>
      <c r="I1" s="920" t="str">
        <f>'Project Information'!$B$3</f>
        <v>Enter project name &amp; description</v>
      </c>
    </row>
    <row r="2" spans="1:9" s="305" customFormat="1" ht="20.100000000000001" customHeight="1">
      <c r="A2" s="441"/>
      <c r="I2" s="920" t="str">
        <f>'Project Information'!$B$1</f>
        <v>999999-1-32-01</v>
      </c>
    </row>
    <row r="3" spans="1:9" s="240" customFormat="1" ht="14.4" thickBot="1">
      <c r="A3" s="413"/>
      <c r="B3" s="286"/>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c r="A9" s="315" t="s">
        <v>79</v>
      </c>
      <c r="B9" s="353" t="s">
        <v>190</v>
      </c>
      <c r="C9" s="282" t="s">
        <v>87</v>
      </c>
      <c r="D9" s="282" t="s">
        <v>101</v>
      </c>
      <c r="E9" s="282" t="s">
        <v>706</v>
      </c>
      <c r="F9" s="282" t="s">
        <v>102</v>
      </c>
      <c r="G9" s="2362" t="s">
        <v>164</v>
      </c>
      <c r="H9" s="2512"/>
      <c r="I9" s="2513"/>
    </row>
    <row r="10" spans="1:9" ht="30" customHeight="1">
      <c r="A10" s="287">
        <v>33.1</v>
      </c>
      <c r="B10" s="319" t="s">
        <v>964</v>
      </c>
      <c r="C10" s="234" t="s">
        <v>1545</v>
      </c>
      <c r="D10" s="1007">
        <v>0</v>
      </c>
      <c r="E10" s="990">
        <v>0</v>
      </c>
      <c r="F10" s="237">
        <f>ROUND(D10*E10,0)</f>
        <v>0</v>
      </c>
      <c r="G10" s="2394"/>
      <c r="H10" s="2395"/>
      <c r="I10" s="2396"/>
    </row>
    <row r="11" spans="1:9" ht="30" customHeight="1">
      <c r="A11" s="287">
        <v>33.200000000000003</v>
      </c>
      <c r="B11" s="281" t="s">
        <v>1879</v>
      </c>
      <c r="C11" s="235" t="s">
        <v>85</v>
      </c>
      <c r="D11" s="234">
        <v>1</v>
      </c>
      <c r="E11" s="990">
        <v>0</v>
      </c>
      <c r="F11" s="237">
        <f t="shared" ref="F11:F26" si="0">ROUND((E11*D11),0)</f>
        <v>0</v>
      </c>
      <c r="G11" s="2394"/>
      <c r="H11" s="2395"/>
      <c r="I11" s="2396"/>
    </row>
    <row r="12" spans="1:9" ht="30" customHeight="1">
      <c r="A12" s="287">
        <v>33.299999999999997</v>
      </c>
      <c r="B12" s="281" t="s">
        <v>1880</v>
      </c>
      <c r="C12" s="289" t="s">
        <v>1545</v>
      </c>
      <c r="D12" s="1007">
        <v>0</v>
      </c>
      <c r="E12" s="990">
        <v>0</v>
      </c>
      <c r="F12" s="237">
        <f t="shared" si="0"/>
        <v>0</v>
      </c>
      <c r="G12" s="2394"/>
      <c r="H12" s="2395"/>
      <c r="I12" s="2396"/>
    </row>
    <row r="13" spans="1:9" ht="30" customHeight="1">
      <c r="A13" s="287">
        <v>33.4</v>
      </c>
      <c r="B13" s="319" t="s">
        <v>653</v>
      </c>
      <c r="C13" s="235" t="s">
        <v>85</v>
      </c>
      <c r="D13" s="234">
        <v>1</v>
      </c>
      <c r="E13" s="990">
        <v>0</v>
      </c>
      <c r="F13" s="237">
        <f t="shared" si="0"/>
        <v>0</v>
      </c>
      <c r="G13" s="2394"/>
      <c r="H13" s="2395"/>
      <c r="I13" s="2396"/>
    </row>
    <row r="14" spans="1:9" ht="30" customHeight="1">
      <c r="A14" s="287">
        <v>33.5</v>
      </c>
      <c r="B14" s="319" t="s">
        <v>22</v>
      </c>
      <c r="C14" s="234" t="s">
        <v>1545</v>
      </c>
      <c r="D14" s="1007">
        <v>0</v>
      </c>
      <c r="E14" s="990">
        <v>0</v>
      </c>
      <c r="F14" s="237">
        <f t="shared" si="0"/>
        <v>0</v>
      </c>
      <c r="G14" s="2394"/>
      <c r="H14" s="2395"/>
      <c r="I14" s="2396"/>
    </row>
    <row r="15" spans="1:9" ht="30" customHeight="1">
      <c r="A15" s="287">
        <v>33.6</v>
      </c>
      <c r="B15" s="319" t="s">
        <v>1018</v>
      </c>
      <c r="C15" s="235" t="s">
        <v>85</v>
      </c>
      <c r="D15" s="234">
        <v>1</v>
      </c>
      <c r="E15" s="990">
        <v>0</v>
      </c>
      <c r="F15" s="237">
        <f t="shared" si="0"/>
        <v>0</v>
      </c>
      <c r="G15" s="2394"/>
      <c r="H15" s="2395"/>
      <c r="I15" s="2396"/>
    </row>
    <row r="16" spans="1:9" ht="30" customHeight="1">
      <c r="A16" s="287">
        <v>33.700000000000003</v>
      </c>
      <c r="B16" s="319" t="s">
        <v>654</v>
      </c>
      <c r="C16" s="235" t="s">
        <v>85</v>
      </c>
      <c r="D16" s="234">
        <v>1</v>
      </c>
      <c r="E16" s="990">
        <v>0</v>
      </c>
      <c r="F16" s="237">
        <f t="shared" si="0"/>
        <v>0</v>
      </c>
      <c r="G16" s="2394"/>
      <c r="H16" s="2395"/>
      <c r="I16" s="2396"/>
    </row>
    <row r="17" spans="1:12" ht="30" customHeight="1">
      <c r="A17" s="287">
        <v>33.799999999999997</v>
      </c>
      <c r="B17" s="319" t="s">
        <v>655</v>
      </c>
      <c r="C17" s="234" t="s">
        <v>1545</v>
      </c>
      <c r="D17" s="1007">
        <v>0</v>
      </c>
      <c r="E17" s="990">
        <v>0</v>
      </c>
      <c r="F17" s="237">
        <f t="shared" si="0"/>
        <v>0</v>
      </c>
      <c r="G17" s="2394"/>
      <c r="H17" s="2395"/>
      <c r="I17" s="2396"/>
    </row>
    <row r="18" spans="1:12" ht="30" customHeight="1">
      <c r="A18" s="287">
        <v>33.9</v>
      </c>
      <c r="B18" s="319" t="s">
        <v>656</v>
      </c>
      <c r="C18" s="234" t="s">
        <v>1545</v>
      </c>
      <c r="D18" s="1007">
        <v>0</v>
      </c>
      <c r="E18" s="990">
        <v>0</v>
      </c>
      <c r="F18" s="237">
        <f t="shared" si="0"/>
        <v>0</v>
      </c>
      <c r="G18" s="2394"/>
      <c r="H18" s="2395"/>
      <c r="I18" s="2396"/>
    </row>
    <row r="19" spans="1:12" ht="30" customHeight="1">
      <c r="A19" s="290">
        <v>33.1</v>
      </c>
      <c r="B19" s="319" t="s">
        <v>657</v>
      </c>
      <c r="C19" s="234" t="s">
        <v>1871</v>
      </c>
      <c r="D19" s="1007">
        <v>0</v>
      </c>
      <c r="E19" s="990">
        <v>0</v>
      </c>
      <c r="F19" s="237">
        <f t="shared" si="0"/>
        <v>0</v>
      </c>
      <c r="G19" s="2394"/>
      <c r="H19" s="2395"/>
      <c r="I19" s="2396"/>
    </row>
    <row r="20" spans="1:12" ht="30" customHeight="1">
      <c r="A20" s="290">
        <v>33.11</v>
      </c>
      <c r="B20" s="281" t="s">
        <v>1881</v>
      </c>
      <c r="C20" s="234" t="s">
        <v>1545</v>
      </c>
      <c r="D20" s="1007">
        <v>0</v>
      </c>
      <c r="E20" s="990">
        <v>0</v>
      </c>
      <c r="F20" s="237">
        <f t="shared" si="0"/>
        <v>0</v>
      </c>
      <c r="G20" s="2394"/>
      <c r="H20" s="2395"/>
      <c r="I20" s="2396"/>
    </row>
    <row r="21" spans="1:12" ht="30" customHeight="1">
      <c r="A21" s="290">
        <v>33.119999999999997</v>
      </c>
      <c r="B21" s="281" t="s">
        <v>1882</v>
      </c>
      <c r="C21" s="234" t="s">
        <v>1545</v>
      </c>
      <c r="D21" s="1007">
        <v>0</v>
      </c>
      <c r="E21" s="990">
        <v>0</v>
      </c>
      <c r="F21" s="237">
        <f t="shared" si="0"/>
        <v>0</v>
      </c>
      <c r="G21" s="2394"/>
      <c r="H21" s="2395"/>
      <c r="I21" s="2396"/>
    </row>
    <row r="22" spans="1:12" ht="30" customHeight="1">
      <c r="A22" s="2583">
        <v>33.130000000000003</v>
      </c>
      <c r="B22" s="2122" t="s">
        <v>2047</v>
      </c>
      <c r="C22" s="2523" t="s">
        <v>1913</v>
      </c>
      <c r="D22" s="2567">
        <v>0</v>
      </c>
      <c r="E22" s="392" t="s">
        <v>1869</v>
      </c>
      <c r="F22" s="2515">
        <v>0</v>
      </c>
      <c r="G22" s="2517"/>
      <c r="H22" s="2518"/>
      <c r="I22" s="2519"/>
      <c r="K22" s="4" t="s">
        <v>1840</v>
      </c>
      <c r="L22" s="4">
        <v>24</v>
      </c>
    </row>
    <row r="23" spans="1:12" ht="30" customHeight="1">
      <c r="A23" s="2584"/>
      <c r="B23" s="2123"/>
      <c r="C23" s="2566"/>
      <c r="D23" s="2568"/>
      <c r="E23" s="342">
        <f>ROUNDUP(IF(D22=0,0,IF(D22&lt;=6,L22,L22+((D22-6)*L23))),0)</f>
        <v>0</v>
      </c>
      <c r="F23" s="2559"/>
      <c r="G23" s="2560"/>
      <c r="H23" s="2561"/>
      <c r="I23" s="2562"/>
      <c r="K23" s="4" t="s">
        <v>1842</v>
      </c>
      <c r="L23" s="4">
        <v>2</v>
      </c>
    </row>
    <row r="24" spans="1:12" ht="30" customHeight="1">
      <c r="A24" s="290">
        <v>33.14</v>
      </c>
      <c r="B24" s="319" t="s">
        <v>189</v>
      </c>
      <c r="C24" s="235" t="s">
        <v>85</v>
      </c>
      <c r="D24" s="234">
        <v>1</v>
      </c>
      <c r="E24" s="990">
        <v>0</v>
      </c>
      <c r="F24" s="237">
        <f>ROUND((E24*D24),0)</f>
        <v>0</v>
      </c>
      <c r="G24" s="2394"/>
      <c r="H24" s="2395"/>
      <c r="I24" s="2396"/>
    </row>
    <row r="25" spans="1:12" ht="30" customHeight="1">
      <c r="A25" s="290">
        <v>33.15</v>
      </c>
      <c r="B25" s="319" t="s">
        <v>1637</v>
      </c>
      <c r="C25" s="235" t="s">
        <v>85</v>
      </c>
      <c r="D25" s="234">
        <v>1</v>
      </c>
      <c r="E25" s="990">
        <v>0</v>
      </c>
      <c r="F25" s="237">
        <f>ROUND((E25*D25),0)</f>
        <v>0</v>
      </c>
      <c r="G25" s="2394"/>
      <c r="H25" s="2395"/>
      <c r="I25" s="2396"/>
    </row>
    <row r="26" spans="1:12" ht="30" customHeight="1">
      <c r="A26" s="290">
        <v>33.159999999999997</v>
      </c>
      <c r="B26" s="319" t="s">
        <v>658</v>
      </c>
      <c r="C26" s="235" t="s">
        <v>85</v>
      </c>
      <c r="D26" s="234">
        <v>1</v>
      </c>
      <c r="E26" s="990">
        <v>0</v>
      </c>
      <c r="F26" s="237">
        <f t="shared" si="0"/>
        <v>0</v>
      </c>
      <c r="G26" s="2394"/>
      <c r="H26" s="2395"/>
      <c r="I26" s="2396"/>
    </row>
    <row r="27" spans="1:12" ht="20.100000000000001" customHeight="1">
      <c r="A27" s="2830" t="s">
        <v>650</v>
      </c>
      <c r="B27" s="2831"/>
      <c r="C27" s="2831"/>
      <c r="D27" s="2831"/>
      <c r="E27" s="2831"/>
      <c r="F27" s="1608">
        <f>SUM(F10:F26)</f>
        <v>0</v>
      </c>
      <c r="G27" s="2825"/>
      <c r="H27" s="2826"/>
      <c r="I27" s="2827"/>
    </row>
    <row r="28" spans="1:12" ht="30" customHeight="1">
      <c r="A28" s="292">
        <v>33.17</v>
      </c>
      <c r="B28" s="319" t="s">
        <v>133</v>
      </c>
      <c r="C28" s="235" t="s">
        <v>85</v>
      </c>
      <c r="D28" s="909">
        <v>1</v>
      </c>
      <c r="E28" s="990">
        <v>0</v>
      </c>
      <c r="F28" s="237">
        <f>ROUND((E28*D28),0)</f>
        <v>0</v>
      </c>
      <c r="G28" s="2394"/>
      <c r="H28" s="2395"/>
      <c r="I28" s="2396"/>
    </row>
    <row r="29" spans="1:12" ht="30" customHeight="1">
      <c r="A29" s="292">
        <v>33.18</v>
      </c>
      <c r="B29" s="319" t="s">
        <v>82</v>
      </c>
      <c r="C29" s="235" t="s">
        <v>85</v>
      </c>
      <c r="D29" s="909">
        <v>1</v>
      </c>
      <c r="E29" s="237">
        <f>F45</f>
        <v>0</v>
      </c>
      <c r="F29" s="237">
        <f>ROUND((E29*D29),0)</f>
        <v>0</v>
      </c>
      <c r="G29" s="2394" t="s">
        <v>578</v>
      </c>
      <c r="H29" s="2828"/>
      <c r="I29" s="2829"/>
    </row>
    <row r="30" spans="1:12" ht="30" customHeight="1">
      <c r="A30" s="292">
        <v>33.19</v>
      </c>
      <c r="B30" s="319" t="s">
        <v>307</v>
      </c>
      <c r="C30" s="235" t="s">
        <v>85</v>
      </c>
      <c r="D30" s="294" t="s">
        <v>878</v>
      </c>
      <c r="E30" s="993">
        <v>0</v>
      </c>
      <c r="F30" s="237">
        <f>ROUND(E30*F27,0)</f>
        <v>0</v>
      </c>
      <c r="G30" s="2394"/>
      <c r="H30" s="2395"/>
      <c r="I30" s="2396"/>
    </row>
    <row r="31" spans="1:12" ht="30" customHeight="1">
      <c r="A31" s="292">
        <v>33.200000000000003</v>
      </c>
      <c r="B31" s="319" t="s">
        <v>169</v>
      </c>
      <c r="C31" s="235" t="s">
        <v>85</v>
      </c>
      <c r="D31" s="259" t="s">
        <v>878</v>
      </c>
      <c r="E31" s="993">
        <v>0</v>
      </c>
      <c r="F31" s="237">
        <f>ROUND(E31*F27,0)</f>
        <v>0</v>
      </c>
      <c r="G31" s="2394"/>
      <c r="H31" s="2395"/>
      <c r="I31" s="2396"/>
    </row>
    <row r="32" spans="1:12" ht="20.100000000000001" customHeight="1">
      <c r="A32" s="2819" t="s">
        <v>651</v>
      </c>
      <c r="B32" s="2832"/>
      <c r="C32" s="2832"/>
      <c r="D32" s="2832"/>
      <c r="E32" s="2832"/>
      <c r="F32" s="263">
        <f>SUM(F28:F31)</f>
        <v>0</v>
      </c>
      <c r="G32" s="2531"/>
      <c r="H32" s="2532"/>
      <c r="I32" s="2533"/>
    </row>
    <row r="33" spans="1:9" ht="30" customHeight="1">
      <c r="A33" s="292">
        <v>33.21</v>
      </c>
      <c r="B33" s="319" t="s">
        <v>78</v>
      </c>
      <c r="C33" s="235" t="s">
        <v>85</v>
      </c>
      <c r="D33" s="259" t="s">
        <v>878</v>
      </c>
      <c r="E33" s="993">
        <v>0</v>
      </c>
      <c r="F33" s="237">
        <f>ROUND(E33*(F32+F27),0)</f>
        <v>0</v>
      </c>
      <c r="G33" s="2394"/>
      <c r="H33" s="2509"/>
      <c r="I33" s="2510"/>
    </row>
    <row r="34" spans="1:9" ht="20.100000000000001" customHeight="1" thickBot="1">
      <c r="A34" s="2461" t="s">
        <v>652</v>
      </c>
      <c r="B34" s="2462"/>
      <c r="C34" s="2462"/>
      <c r="D34" s="2462"/>
      <c r="E34" s="2462"/>
      <c r="F34" s="264">
        <f>SUM(F27+F32+F33)</f>
        <v>0</v>
      </c>
      <c r="G34" s="2545"/>
      <c r="H34" s="2392"/>
      <c r="I34" s="2393"/>
    </row>
    <row r="35" spans="1:9" ht="20.100000000000001" customHeight="1" thickBot="1">
      <c r="A35" s="355"/>
      <c r="B35" s="355"/>
      <c r="C35" s="355"/>
      <c r="D35" s="355"/>
      <c r="E35" s="355"/>
      <c r="F35" s="356"/>
      <c r="G35" s="356"/>
      <c r="H35" s="596"/>
    </row>
    <row r="36" spans="1:9" s="284" customFormat="1" ht="36.75" customHeight="1" thickBot="1">
      <c r="A36" s="2414" t="s">
        <v>82</v>
      </c>
      <c r="B36" s="2113"/>
      <c r="C36" s="296" t="s">
        <v>87</v>
      </c>
      <c r="D36" s="296" t="s">
        <v>101</v>
      </c>
      <c r="E36" s="296" t="s">
        <v>706</v>
      </c>
      <c r="F36" s="296" t="s">
        <v>102</v>
      </c>
      <c r="G36" s="296" t="s">
        <v>164</v>
      </c>
      <c r="H36" s="296" t="s">
        <v>575</v>
      </c>
      <c r="I36" s="297" t="s">
        <v>576</v>
      </c>
    </row>
    <row r="37" spans="1:9" s="284" customFormat="1" ht="20.100000000000001" customHeight="1">
      <c r="A37" s="2579" t="s">
        <v>136</v>
      </c>
      <c r="B37" s="2580"/>
      <c r="C37" s="358" t="s">
        <v>141</v>
      </c>
      <c r="D37" s="992">
        <v>0</v>
      </c>
      <c r="E37" s="992">
        <v>0</v>
      </c>
      <c r="F37" s="342">
        <f>E37*D37</f>
        <v>0</v>
      </c>
      <c r="G37" s="884"/>
      <c r="H37" s="912"/>
      <c r="I37" s="1005">
        <v>0</v>
      </c>
    </row>
    <row r="38" spans="1:9" s="284" customFormat="1" ht="20.100000000000001" customHeight="1">
      <c r="A38" s="2118" t="s">
        <v>148</v>
      </c>
      <c r="B38" s="2119"/>
      <c r="C38" s="235" t="s">
        <v>141</v>
      </c>
      <c r="D38" s="990">
        <v>0</v>
      </c>
      <c r="E38" s="990">
        <v>0</v>
      </c>
      <c r="F38" s="234">
        <f>E38*D38</f>
        <v>0</v>
      </c>
      <c r="G38" s="882"/>
      <c r="H38" s="646"/>
      <c r="I38" s="1006">
        <v>0</v>
      </c>
    </row>
    <row r="39" spans="1:9" s="284" customFormat="1" ht="20.100000000000001" customHeight="1">
      <c r="A39" s="2577" t="s">
        <v>1040</v>
      </c>
      <c r="B39" s="2578"/>
      <c r="C39" s="235" t="s">
        <v>141</v>
      </c>
      <c r="D39" s="990">
        <v>0</v>
      </c>
      <c r="E39" s="990">
        <v>0</v>
      </c>
      <c r="F39" s="234">
        <f>E39*D39</f>
        <v>0</v>
      </c>
      <c r="G39" s="882"/>
      <c r="H39" s="646"/>
      <c r="I39" s="1006">
        <v>0</v>
      </c>
    </row>
    <row r="40" spans="1:9" s="284" customFormat="1" ht="20.100000000000001" customHeight="1">
      <c r="A40" s="2577" t="s">
        <v>237</v>
      </c>
      <c r="B40" s="2578"/>
      <c r="C40" s="235" t="s">
        <v>141</v>
      </c>
      <c r="D40" s="990">
        <v>0</v>
      </c>
      <c r="E40" s="990">
        <v>0</v>
      </c>
      <c r="F40" s="234">
        <f>E40*D40</f>
        <v>0</v>
      </c>
      <c r="G40" s="882"/>
      <c r="H40" s="646"/>
      <c r="I40" s="1006">
        <v>0</v>
      </c>
    </row>
    <row r="41" spans="1:9" s="284" customFormat="1" ht="20.100000000000001" customHeight="1">
      <c r="A41" s="2577" t="s">
        <v>231</v>
      </c>
      <c r="B41" s="2578"/>
      <c r="C41" s="235" t="s">
        <v>141</v>
      </c>
      <c r="D41" s="990">
        <v>0</v>
      </c>
      <c r="E41" s="990">
        <v>0</v>
      </c>
      <c r="F41" s="234">
        <f>E41*D41</f>
        <v>0</v>
      </c>
      <c r="G41" s="882"/>
      <c r="H41" s="646"/>
      <c r="I41" s="1006">
        <v>0</v>
      </c>
    </row>
    <row r="42" spans="1:9" s="284" customFormat="1" ht="20.100000000000001" customHeight="1" thickBot="1">
      <c r="A42" s="2632" t="s">
        <v>238</v>
      </c>
      <c r="B42" s="2633"/>
      <c r="C42" s="636"/>
      <c r="D42" s="636"/>
      <c r="E42" s="636"/>
      <c r="F42" s="637">
        <f>SUM(F37:F41)</f>
        <v>0</v>
      </c>
      <c r="G42" s="883"/>
      <c r="H42" s="913" t="s">
        <v>1402</v>
      </c>
      <c r="I42" s="266">
        <f>SUM(I37:I41)</f>
        <v>0</v>
      </c>
    </row>
    <row r="43" spans="1:9" s="284" customFormat="1" ht="20.100000000000001" customHeight="1" thickTop="1">
      <c r="A43" s="2098" t="s">
        <v>861</v>
      </c>
      <c r="B43" s="2099"/>
      <c r="C43" s="358" t="s">
        <v>141</v>
      </c>
      <c r="D43" s="992">
        <v>0</v>
      </c>
      <c r="E43" s="992">
        <v>0</v>
      </c>
      <c r="F43" s="342">
        <f>E43*D43</f>
        <v>0</v>
      </c>
      <c r="G43" s="2821" t="s">
        <v>1403</v>
      </c>
      <c r="H43" s="2822"/>
      <c r="I43" s="310" t="s">
        <v>1116</v>
      </c>
    </row>
    <row r="44" spans="1:9" s="284" customFormat="1" ht="20.100000000000001" customHeight="1" thickBot="1">
      <c r="A44" s="2621" t="s">
        <v>155</v>
      </c>
      <c r="B44" s="2622"/>
      <c r="C44" s="361" t="s">
        <v>141</v>
      </c>
      <c r="D44" s="994">
        <v>0</v>
      </c>
      <c r="E44" s="994">
        <v>0</v>
      </c>
      <c r="F44" s="346">
        <f>E44*D44</f>
        <v>0</v>
      </c>
      <c r="G44" s="2823" t="s">
        <v>1404</v>
      </c>
      <c r="H44" s="2824"/>
      <c r="I44" s="311" t="s">
        <v>1116</v>
      </c>
    </row>
    <row r="45" spans="1:9" s="305" customFormat="1" ht="20.100000000000001" customHeight="1" thickTop="1" thickBot="1">
      <c r="A45" s="2092" t="s">
        <v>156</v>
      </c>
      <c r="B45" s="2093"/>
      <c r="C45" s="304"/>
      <c r="D45" s="304"/>
      <c r="E45" s="304"/>
      <c r="F45" s="267">
        <f>SUM(F42:F44)</f>
        <v>0</v>
      </c>
      <c r="G45" s="1030"/>
      <c r="H45" s="577" t="s">
        <v>1414</v>
      </c>
      <c r="I45" s="313">
        <f>I42</f>
        <v>0</v>
      </c>
    </row>
    <row r="46" spans="1:9" s="284" customFormat="1" ht="15.6">
      <c r="A46" s="914"/>
      <c r="B46" s="305"/>
      <c r="C46" s="733"/>
      <c r="D46" s="733"/>
      <c r="E46" s="733"/>
      <c r="F46" s="915" t="s">
        <v>1185</v>
      </c>
      <c r="G46" s="915"/>
      <c r="H46" s="596"/>
      <c r="I46" s="915" t="s">
        <v>1405</v>
      </c>
    </row>
  </sheetData>
  <mergeCells count="54">
    <mergeCell ref="A4:B4"/>
    <mergeCell ref="C4:F4"/>
    <mergeCell ref="A36:B36"/>
    <mergeCell ref="A37:B37"/>
    <mergeCell ref="A38:B38"/>
    <mergeCell ref="A5:B5"/>
    <mergeCell ref="C5:F5"/>
    <mergeCell ref="A6:B6"/>
    <mergeCell ref="C6:F6"/>
    <mergeCell ref="A34:E34"/>
    <mergeCell ref="A27:E27"/>
    <mergeCell ref="A32:E32"/>
    <mergeCell ref="A22:A23"/>
    <mergeCell ref="B22:B23"/>
    <mergeCell ref="F22:F23"/>
    <mergeCell ref="D22:D23"/>
    <mergeCell ref="C22:C23"/>
    <mergeCell ref="A45:B45"/>
    <mergeCell ref="A39:B39"/>
    <mergeCell ref="A41:B41"/>
    <mergeCell ref="A42:B42"/>
    <mergeCell ref="A43:B43"/>
    <mergeCell ref="A44:B44"/>
    <mergeCell ref="A40:B40"/>
    <mergeCell ref="G43:H43"/>
    <mergeCell ref="G44:H44"/>
    <mergeCell ref="G4:I4"/>
    <mergeCell ref="G5:I5"/>
    <mergeCell ref="G6:I6"/>
    <mergeCell ref="G9:I9"/>
    <mergeCell ref="G27:I27"/>
    <mergeCell ref="G32:I32"/>
    <mergeCell ref="G34:I34"/>
    <mergeCell ref="G29:I29"/>
    <mergeCell ref="G33:I33"/>
    <mergeCell ref="G28:I28"/>
    <mergeCell ref="G10:I10"/>
    <mergeCell ref="G11:I11"/>
    <mergeCell ref="G12:I12"/>
    <mergeCell ref="G18:I18"/>
    <mergeCell ref="G26:I26"/>
    <mergeCell ref="G30:I30"/>
    <mergeCell ref="G31:I31"/>
    <mergeCell ref="G13:I13"/>
    <mergeCell ref="G14:I14"/>
    <mergeCell ref="G15:I15"/>
    <mergeCell ref="G16:I16"/>
    <mergeCell ref="G17:I17"/>
    <mergeCell ref="G19:I19"/>
    <mergeCell ref="G20:I20"/>
    <mergeCell ref="G21:I21"/>
    <mergeCell ref="G24:I24"/>
    <mergeCell ref="G25:I25"/>
    <mergeCell ref="G22:I23"/>
  </mergeCells>
  <phoneticPr fontId="0" type="noConversion"/>
  <dataValidations disablePrompts="1" count="1">
    <dataValidation type="list" allowBlank="1" showInputMessage="1" showErrorMessage="1" sqref="H37:H41" xr:uid="{00000000-0002-0000-3500-000000000000}">
      <formula1>yesno</formula1>
    </dataValidation>
  </dataValidations>
  <printOptions horizontalCentered="1"/>
  <pageMargins left="0.5" right="0.5" top="1" bottom="1" header="0.5" footer="0.34"/>
  <pageSetup scale="62" orientation="landscape" r:id="rId1"/>
  <headerFooter alignWithMargins="0">
    <oddHeader>&amp;C&amp;"Arial,Bold"&amp;14&amp;U&amp;A</oddHeader>
    <oddFooter>&amp;L&amp;F
&amp;A&amp;CPage &amp;P of &amp;N&amp;R&amp;D</oddFooter>
  </headerFooter>
  <rowBreaks count="1" manualBreakCount="1">
    <brk id="27" max="7" man="1"/>
  </rowBreaks>
  <ignoredErrors>
    <ignoredError sqref="F27" formula="1"/>
  </ignoredErrors>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70B1-0450-4781-9F6C-6091AC8C0E35}">
  <sheetPr codeName="Sheet56">
    <pageSetUpPr fitToPage="1"/>
  </sheetPr>
  <dimension ref="A1:AN37"/>
  <sheetViews>
    <sheetView showGridLines="0" topLeftCell="B1" zoomScale="85" zoomScaleNormal="85" workbookViewId="0">
      <selection activeCell="B1" sqref="B1:C3"/>
    </sheetView>
  </sheetViews>
  <sheetFormatPr defaultColWidth="9.109375" defaultRowHeight="15.6"/>
  <cols>
    <col min="1" max="1" width="12.6640625" style="1105" hidden="1" customWidth="1"/>
    <col min="2" max="2" width="6.88671875" style="1112" customWidth="1"/>
    <col min="3" max="3" width="50.77734375" style="1113" customWidth="1"/>
    <col min="4" max="4" width="14.77734375" style="1113" customWidth="1"/>
    <col min="5" max="5" width="14.77734375" style="1112" customWidth="1"/>
    <col min="6" max="7" width="14.77734375" style="1114" customWidth="1"/>
    <col min="8" max="9" width="14.77734375" style="1115" customWidth="1"/>
    <col min="10" max="10" width="14.77734375" style="1105" customWidth="1"/>
    <col min="11" max="11" width="100.77734375" style="1105" customWidth="1"/>
    <col min="12" max="12" width="70.77734375" style="1105" customWidth="1"/>
    <col min="13" max="13" width="8.6640625" style="366" customWidth="1"/>
    <col min="14" max="14" width="15.5546875" style="366" customWidth="1"/>
    <col min="15" max="15" width="9.88671875" style="366" hidden="1" customWidth="1"/>
    <col min="16" max="24" width="12.77734375" style="366" hidden="1" customWidth="1"/>
    <col min="25" max="29" width="12.77734375" style="1104" hidden="1" customWidth="1"/>
    <col min="30" max="34" width="9.109375" style="1104"/>
    <col min="35" max="16384" width="9.109375" style="1105"/>
  </cols>
  <sheetData>
    <row r="1" spans="1:40" s="1103" customFormat="1" ht="15" customHeight="1">
      <c r="B1" s="2161" t="s">
        <v>592</v>
      </c>
      <c r="C1" s="2162"/>
      <c r="D1" s="2158" t="s">
        <v>2577</v>
      </c>
      <c r="E1" s="2158"/>
      <c r="F1" s="2158"/>
      <c r="G1" s="2158"/>
      <c r="H1" s="2158"/>
      <c r="I1" s="2158"/>
      <c r="J1" s="2158"/>
      <c r="K1" s="1083" t="str">
        <f>'Project Information'!B3</f>
        <v>Enter project name &amp; description</v>
      </c>
      <c r="L1" s="2145" t="s">
        <v>1819</v>
      </c>
      <c r="M1" s="1170"/>
      <c r="N1" s="1170"/>
      <c r="O1" s="1170"/>
      <c r="P1" s="1170"/>
      <c r="Q1" s="1171"/>
      <c r="R1" s="1171"/>
      <c r="S1" s="1171"/>
      <c r="T1" s="1171"/>
      <c r="U1" s="1171"/>
      <c r="V1" s="1170"/>
      <c r="W1" s="1170"/>
      <c r="X1" s="1170"/>
      <c r="Y1" s="1175"/>
      <c r="Z1" s="1175"/>
      <c r="AA1" s="1175"/>
      <c r="AB1" s="1126"/>
      <c r="AC1" s="1126"/>
      <c r="AD1" s="1126"/>
      <c r="AE1" s="1126"/>
      <c r="AF1" s="1126"/>
      <c r="AG1" s="1126"/>
      <c r="AH1" s="1126"/>
    </row>
    <row r="2" spans="1:40" s="1103" customFormat="1" ht="15" customHeight="1">
      <c r="B2" s="2163"/>
      <c r="C2" s="2164"/>
      <c r="D2" s="2159"/>
      <c r="E2" s="2159"/>
      <c r="F2" s="2159"/>
      <c r="G2" s="2159"/>
      <c r="H2" s="2159"/>
      <c r="I2" s="2159"/>
      <c r="J2" s="2159"/>
      <c r="K2" s="1084" t="str">
        <f>'Project Information'!B1</f>
        <v>999999-1-32-01</v>
      </c>
      <c r="L2" s="2146"/>
      <c r="M2" s="1170"/>
      <c r="N2" s="1170"/>
      <c r="O2" s="1170"/>
      <c r="P2" s="1170"/>
      <c r="Q2" s="1171"/>
      <c r="R2" s="1171"/>
      <c r="S2" s="1171"/>
      <c r="T2" s="1171"/>
      <c r="U2" s="1171"/>
      <c r="V2" s="1170"/>
      <c r="W2" s="1170"/>
      <c r="X2" s="1170"/>
      <c r="Y2" s="1175"/>
      <c r="Z2" s="1175"/>
      <c r="AA2" s="1175"/>
      <c r="AB2" s="1126"/>
      <c r="AC2" s="1126"/>
      <c r="AD2" s="1126"/>
      <c r="AE2" s="1126"/>
      <c r="AF2" s="1126"/>
      <c r="AG2" s="1126"/>
      <c r="AH2" s="1126"/>
    </row>
    <row r="3" spans="1:40" s="1086" customFormat="1" ht="15" customHeight="1" thickBot="1">
      <c r="B3" s="2165"/>
      <c r="C3" s="2166"/>
      <c r="D3" s="2160"/>
      <c r="E3" s="2160"/>
      <c r="F3" s="2160"/>
      <c r="G3" s="2160"/>
      <c r="H3" s="2160"/>
      <c r="I3" s="2160"/>
      <c r="J3" s="2160"/>
      <c r="K3" s="1085"/>
      <c r="L3" s="2147"/>
      <c r="M3" s="1174"/>
      <c r="N3" s="1174"/>
      <c r="O3" s="1174"/>
      <c r="P3" s="1174"/>
      <c r="Q3" s="1171"/>
      <c r="R3" s="1171"/>
      <c r="S3" s="1171"/>
      <c r="T3" s="1171"/>
      <c r="U3" s="1171"/>
      <c r="V3" s="1174"/>
      <c r="W3" s="1174"/>
      <c r="X3" s="1174"/>
      <c r="Y3" s="1228"/>
      <c r="Z3" s="1228"/>
      <c r="AA3" s="1228"/>
      <c r="AB3" s="1131"/>
      <c r="AC3" s="1131"/>
      <c r="AD3" s="1131"/>
      <c r="AE3" s="1131"/>
      <c r="AF3" s="1131"/>
      <c r="AG3" s="1131"/>
      <c r="AH3" s="1131"/>
    </row>
    <row r="4" spans="1:40" s="1086" customFormat="1" ht="30" customHeight="1" thickBot="1">
      <c r="B4" s="2223" t="s">
        <v>1396</v>
      </c>
      <c r="C4" s="2224"/>
      <c r="D4" s="2225" t="s">
        <v>1397</v>
      </c>
      <c r="E4" s="2225"/>
      <c r="F4" s="2225"/>
      <c r="G4" s="2225"/>
      <c r="H4" s="2225"/>
      <c r="I4" s="2225"/>
      <c r="J4" s="2225"/>
      <c r="K4" s="1139" t="s">
        <v>1398</v>
      </c>
      <c r="L4" s="1609" t="s">
        <v>2630</v>
      </c>
      <c r="M4" s="1174"/>
      <c r="N4" s="1174"/>
      <c r="O4" s="1174"/>
      <c r="P4" s="1174"/>
      <c r="Q4" s="1171"/>
      <c r="R4" s="1171"/>
      <c r="S4" s="1171"/>
      <c r="T4" s="1171"/>
      <c r="U4" s="1171"/>
      <c r="V4" s="1174"/>
      <c r="W4" s="1174"/>
      <c r="X4" s="1174"/>
      <c r="Y4" s="1228"/>
      <c r="Z4" s="1228"/>
      <c r="AA4" s="1228"/>
      <c r="AB4" s="1131"/>
      <c r="AC4" s="1131"/>
      <c r="AD4" s="1131"/>
      <c r="AE4" s="1131"/>
      <c r="AF4" s="1131"/>
      <c r="AG4" s="1131"/>
      <c r="AH4" s="1131"/>
    </row>
    <row r="5" spans="1:40" s="1086" customFormat="1" ht="30" customHeight="1">
      <c r="B5" s="2226" t="s">
        <v>1400</v>
      </c>
      <c r="C5" s="2227"/>
      <c r="D5" s="2228"/>
      <c r="E5" s="2228"/>
      <c r="F5" s="2228"/>
      <c r="G5" s="2228"/>
      <c r="H5" s="2228"/>
      <c r="I5" s="2228"/>
      <c r="J5" s="2228"/>
      <c r="K5" s="1087"/>
      <c r="L5" s="2278" t="s">
        <v>1820</v>
      </c>
      <c r="M5" s="1175"/>
      <c r="N5" s="1174"/>
      <c r="O5" s="1174"/>
      <c r="P5" s="1174"/>
      <c r="Q5" s="1229"/>
      <c r="R5" s="1229"/>
      <c r="S5" s="1229"/>
      <c r="T5" s="1229"/>
      <c r="U5" s="1229"/>
      <c r="V5" s="1174"/>
      <c r="W5" s="1174"/>
      <c r="X5" s="1174"/>
      <c r="Y5" s="1228"/>
      <c r="Z5" s="1228"/>
      <c r="AA5" s="1228"/>
      <c r="AB5" s="1131"/>
      <c r="AC5" s="1131"/>
      <c r="AD5" s="1131"/>
      <c r="AE5" s="1131"/>
      <c r="AF5" s="1131"/>
      <c r="AG5" s="1131"/>
      <c r="AH5" s="1131"/>
    </row>
    <row r="6" spans="1:40" s="1086" customFormat="1" ht="30" customHeight="1" thickBot="1">
      <c r="B6" s="2229" t="s">
        <v>1399</v>
      </c>
      <c r="C6" s="2230"/>
      <c r="D6" s="2231"/>
      <c r="E6" s="2231"/>
      <c r="F6" s="2231"/>
      <c r="G6" s="2231"/>
      <c r="H6" s="2231"/>
      <c r="I6" s="2231"/>
      <c r="J6" s="2231"/>
      <c r="K6" s="1088"/>
      <c r="L6" s="2279"/>
      <c r="M6" s="1175"/>
      <c r="N6" s="1174"/>
      <c r="O6" s="1174"/>
      <c r="P6" s="1174"/>
      <c r="Q6" s="1229"/>
      <c r="R6" s="1229"/>
      <c r="S6" s="1229"/>
      <c r="T6" s="1229"/>
      <c r="U6" s="1229"/>
      <c r="V6" s="1174"/>
      <c r="W6" s="1174"/>
      <c r="X6" s="1174"/>
      <c r="Y6" s="1228"/>
      <c r="Z6" s="1228"/>
      <c r="AA6" s="1228"/>
      <c r="AB6" s="1131"/>
      <c r="AC6" s="1131"/>
      <c r="AD6" s="1131"/>
      <c r="AE6" s="1131"/>
      <c r="AF6" s="1131"/>
      <c r="AG6" s="1131"/>
      <c r="AH6" s="1131"/>
    </row>
    <row r="7" spans="1:40" s="1086" customFormat="1" ht="15" customHeight="1">
      <c r="B7" s="1140" t="s">
        <v>1430</v>
      </c>
      <c r="C7" s="1210"/>
      <c r="D7" s="1211"/>
      <c r="E7" s="1211"/>
      <c r="F7" s="1211"/>
      <c r="G7" s="1211"/>
      <c r="H7" s="1211"/>
      <c r="I7" s="1211"/>
      <c r="J7" s="1211"/>
      <c r="K7" s="1212"/>
      <c r="L7" s="2279"/>
      <c r="M7" s="1175"/>
      <c r="N7" s="1174"/>
      <c r="O7" s="1174"/>
      <c r="P7" s="1174"/>
      <c r="Q7" s="1174"/>
      <c r="R7" s="1174"/>
      <c r="S7" s="1174"/>
      <c r="T7" s="1174"/>
      <c r="U7" s="1174"/>
      <c r="V7" s="1174"/>
      <c r="W7" s="1174"/>
      <c r="X7" s="1174"/>
      <c r="Y7" s="1228"/>
      <c r="Z7" s="1228"/>
      <c r="AA7" s="1228"/>
      <c r="AB7" s="1131"/>
      <c r="AC7" s="1131"/>
      <c r="AD7" s="1131"/>
      <c r="AE7" s="1131"/>
      <c r="AF7" s="1131"/>
      <c r="AG7" s="1131"/>
      <c r="AH7" s="1131"/>
    </row>
    <row r="8" spans="1:40" s="1086" customFormat="1" ht="15" customHeight="1" thickBot="1">
      <c r="B8" s="1213"/>
      <c r="C8" s="1214"/>
      <c r="D8" s="1215"/>
      <c r="E8" s="1215"/>
      <c r="F8" s="1215"/>
      <c r="G8" s="1215"/>
      <c r="H8" s="1215"/>
      <c r="I8" s="1215"/>
      <c r="J8" s="1215"/>
      <c r="K8" s="1216"/>
      <c r="L8" s="2279"/>
      <c r="M8" s="1175"/>
      <c r="N8" s="1174"/>
      <c r="O8" s="1174"/>
      <c r="P8" s="1174"/>
      <c r="Q8" s="1174"/>
      <c r="R8" s="1174"/>
      <c r="S8" s="1174"/>
      <c r="T8" s="1174"/>
      <c r="U8" s="1174"/>
      <c r="V8" s="1174"/>
      <c r="W8" s="1174"/>
      <c r="X8" s="1174"/>
      <c r="Y8" s="1228"/>
      <c r="Z8" s="1228"/>
      <c r="AA8" s="1228"/>
      <c r="AB8" s="1131"/>
      <c r="AC8" s="1131"/>
      <c r="AD8" s="1131"/>
      <c r="AE8" s="1131"/>
      <c r="AF8" s="1131"/>
      <c r="AG8" s="1131"/>
      <c r="AH8" s="1131"/>
      <c r="AI8" s="1131"/>
      <c r="AJ8" s="1131"/>
      <c r="AK8" s="1131"/>
      <c r="AL8" s="1131"/>
      <c r="AM8" s="1131"/>
      <c r="AN8" s="1131"/>
    </row>
    <row r="9" spans="1:40" s="1086" customFormat="1" ht="30" customHeight="1">
      <c r="B9" s="2251" t="s">
        <v>79</v>
      </c>
      <c r="C9" s="2253" t="s">
        <v>190</v>
      </c>
      <c r="D9" s="2182" t="s">
        <v>1821</v>
      </c>
      <c r="E9" s="2183"/>
      <c r="F9" s="2184"/>
      <c r="G9" s="2255" t="s">
        <v>1822</v>
      </c>
      <c r="H9" s="2255"/>
      <c r="I9" s="2255"/>
      <c r="J9" s="2255"/>
      <c r="K9" s="1148" t="s">
        <v>1823</v>
      </c>
      <c r="L9" s="2279"/>
      <c r="M9" s="1175"/>
      <c r="N9" s="2349"/>
      <c r="O9" s="2195" t="s">
        <v>190</v>
      </c>
      <c r="P9" s="2239" t="s">
        <v>1870</v>
      </c>
      <c r="Q9" s="2238"/>
      <c r="R9" s="2238"/>
      <c r="S9" s="2238"/>
      <c r="T9" s="2240"/>
      <c r="U9" s="2239" t="s">
        <v>1915</v>
      </c>
      <c r="V9" s="2238"/>
      <c r="W9" s="2240"/>
      <c r="X9" s="2239" t="s">
        <v>1961</v>
      </c>
      <c r="Y9" s="2238"/>
      <c r="Z9" s="2238"/>
      <c r="AA9" s="2239" t="s">
        <v>1862</v>
      </c>
      <c r="AB9" s="2238"/>
      <c r="AC9" s="2240"/>
      <c r="AD9" s="1131"/>
      <c r="AE9" s="1131"/>
      <c r="AF9" s="1131"/>
      <c r="AG9" s="1131"/>
      <c r="AH9" s="1131"/>
      <c r="AI9" s="1131"/>
      <c r="AJ9" s="1131"/>
      <c r="AK9" s="1131"/>
      <c r="AL9" s="1131"/>
      <c r="AM9" s="1131"/>
      <c r="AN9" s="1131"/>
    </row>
    <row r="10" spans="1:40" s="1104" customFormat="1" ht="30" customHeight="1" thickBot="1">
      <c r="B10" s="2556"/>
      <c r="C10" s="2550"/>
      <c r="D10" s="1149" t="s">
        <v>1824</v>
      </c>
      <c r="E10" s="1149" t="s">
        <v>87</v>
      </c>
      <c r="F10" s="1149" t="s">
        <v>1825</v>
      </c>
      <c r="G10" s="1149" t="s">
        <v>1826</v>
      </c>
      <c r="H10" s="1149" t="s">
        <v>1827</v>
      </c>
      <c r="I10" s="1149" t="s">
        <v>1196</v>
      </c>
      <c r="J10" s="1149" t="s">
        <v>1837</v>
      </c>
      <c r="K10" s="1151" t="s">
        <v>1829</v>
      </c>
      <c r="L10" s="2306"/>
      <c r="M10" s="1175"/>
      <c r="N10" s="2349"/>
      <c r="O10" s="2307"/>
      <c r="P10" s="1635" t="s">
        <v>1927</v>
      </c>
      <c r="Q10" s="1636" t="s">
        <v>1859</v>
      </c>
      <c r="R10" s="1636" t="s">
        <v>1860</v>
      </c>
      <c r="S10" s="1636" t="s">
        <v>1861</v>
      </c>
      <c r="T10" s="1637" t="s">
        <v>1928</v>
      </c>
      <c r="U10" s="1636" t="s">
        <v>1884</v>
      </c>
      <c r="V10" s="1636" t="s">
        <v>1833</v>
      </c>
      <c r="W10" s="1637" t="s">
        <v>1834</v>
      </c>
      <c r="X10" s="1635" t="s">
        <v>1929</v>
      </c>
      <c r="Y10" s="1636" t="s">
        <v>1930</v>
      </c>
      <c r="Z10" s="1636" t="s">
        <v>1931</v>
      </c>
      <c r="AA10" s="1635" t="s">
        <v>1932</v>
      </c>
      <c r="AB10" s="1636" t="s">
        <v>1933</v>
      </c>
      <c r="AC10" s="1637" t="s">
        <v>1934</v>
      </c>
      <c r="AD10" s="1131"/>
      <c r="AE10" s="1131"/>
      <c r="AF10" s="1131"/>
      <c r="AG10" s="1131"/>
      <c r="AH10" s="1131"/>
      <c r="AI10" s="1131"/>
      <c r="AJ10" s="1131"/>
      <c r="AK10" s="1131"/>
      <c r="AL10" s="1131"/>
      <c r="AM10" s="1131"/>
      <c r="AN10" s="1131"/>
    </row>
    <row r="11" spans="1:40" ht="30" customHeight="1">
      <c r="A11" s="1132" t="s">
        <v>2507</v>
      </c>
      <c r="B11" s="2248">
        <v>34.1</v>
      </c>
      <c r="C11" s="1933" t="s">
        <v>94</v>
      </c>
      <c r="D11" s="1238" t="s">
        <v>85</v>
      </c>
      <c r="E11" s="1658">
        <v>0</v>
      </c>
      <c r="F11" s="1885"/>
      <c r="G11" s="1644">
        <f>IF(E11=1,X11,0)</f>
        <v>0</v>
      </c>
      <c r="H11" s="1658">
        <v>0</v>
      </c>
      <c r="I11" s="1658">
        <v>0</v>
      </c>
      <c r="J11" s="1658">
        <v>0</v>
      </c>
      <c r="K11" s="1357"/>
      <c r="L11" s="2174" t="s">
        <v>1883</v>
      </c>
      <c r="M11" s="1170"/>
      <c r="N11" s="1235"/>
      <c r="O11" s="2553">
        <v>34.1</v>
      </c>
      <c r="P11" s="1188"/>
      <c r="Q11" s="1363"/>
      <c r="R11" s="1189"/>
      <c r="S11" s="1337"/>
      <c r="T11" s="1190"/>
      <c r="U11" s="1188"/>
      <c r="V11" s="1250"/>
      <c r="W11" s="1230"/>
      <c r="X11" s="1188">
        <v>4</v>
      </c>
      <c r="Y11" s="1404"/>
      <c r="Z11" s="1405"/>
      <c r="AA11" s="1188"/>
      <c r="AB11" s="1404"/>
      <c r="AC11" s="1406"/>
      <c r="AD11" s="1131"/>
      <c r="AE11" s="1131"/>
      <c r="AF11" s="1131"/>
      <c r="AG11" s="1131"/>
      <c r="AH11" s="1131"/>
      <c r="AI11" s="1131"/>
      <c r="AJ11" s="1131"/>
      <c r="AK11" s="1131"/>
      <c r="AL11" s="1131"/>
      <c r="AM11" s="1131"/>
      <c r="AN11" s="1131"/>
    </row>
    <row r="12" spans="1:40" ht="30" customHeight="1">
      <c r="A12" s="1132" t="s">
        <v>2508</v>
      </c>
      <c r="B12" s="2242"/>
      <c r="C12" s="1218" t="s">
        <v>1838</v>
      </c>
      <c r="D12" s="1238" t="s">
        <v>85</v>
      </c>
      <c r="E12" s="1221">
        <v>0</v>
      </c>
      <c r="F12" s="1403"/>
      <c r="G12" s="1238">
        <f>IF(E11=1,IF(E12=1,X12,0),0)</f>
        <v>0</v>
      </c>
      <c r="H12" s="1658">
        <v>0</v>
      </c>
      <c r="I12" s="1658">
        <v>0</v>
      </c>
      <c r="J12" s="1658">
        <v>0</v>
      </c>
      <c r="K12" s="1245"/>
      <c r="L12" s="2175"/>
      <c r="M12" s="1170"/>
      <c r="N12" s="1235"/>
      <c r="O12" s="2553"/>
      <c r="P12" s="1273"/>
      <c r="Q12" s="1276"/>
      <c r="R12" s="1274"/>
      <c r="S12" s="1343"/>
      <c r="T12" s="1275"/>
      <c r="U12" s="1318"/>
      <c r="V12" s="1276"/>
      <c r="W12" s="1277"/>
      <c r="X12" s="1273">
        <v>2</v>
      </c>
      <c r="Y12" s="1393"/>
      <c r="Z12" s="1395"/>
      <c r="AA12" s="1273"/>
      <c r="AB12" s="1393"/>
      <c r="AC12" s="1394"/>
      <c r="AE12" s="1132"/>
      <c r="AF12" s="1132"/>
      <c r="AG12" s="1132"/>
    </row>
    <row r="13" spans="1:40" ht="30" customHeight="1">
      <c r="A13" s="1132" t="s">
        <v>2509</v>
      </c>
      <c r="B13" s="1934">
        <v>34.200000000000003</v>
      </c>
      <c r="C13" s="369" t="s">
        <v>229</v>
      </c>
      <c r="D13" s="1238" t="s">
        <v>85</v>
      </c>
      <c r="E13" s="1221">
        <v>0</v>
      </c>
      <c r="F13" s="1130"/>
      <c r="G13" s="1238">
        <f>IF(E13=1,IF(F13="Simple",U13,(IF(F13="Standard",V13,(IF(F13="Complex",W13,0))))),0)</f>
        <v>0</v>
      </c>
      <c r="H13" s="1221">
        <v>0</v>
      </c>
      <c r="I13" s="1221">
        <v>0</v>
      </c>
      <c r="J13" s="1221">
        <v>0</v>
      </c>
      <c r="K13" s="1245"/>
      <c r="L13" s="2175"/>
      <c r="M13" s="1170"/>
      <c r="N13" s="1235"/>
      <c r="O13" s="1962">
        <v>34.200000000000003</v>
      </c>
      <c r="P13" s="1773"/>
      <c r="Q13" s="1255"/>
      <c r="R13" s="1179"/>
      <c r="S13" s="1342"/>
      <c r="T13" s="1181"/>
      <c r="U13" s="1182">
        <v>6</v>
      </c>
      <c r="V13" s="1255">
        <v>9</v>
      </c>
      <c r="W13" s="1180">
        <v>12</v>
      </c>
      <c r="X13" s="1178"/>
      <c r="Y13" s="1179"/>
      <c r="Z13" s="1321"/>
      <c r="AA13" s="1178"/>
      <c r="AB13" s="1179"/>
      <c r="AC13" s="1180"/>
      <c r="AE13" s="1132"/>
      <c r="AF13" s="1132"/>
      <c r="AG13" s="1132"/>
    </row>
    <row r="14" spans="1:40" ht="30" customHeight="1">
      <c r="A14" s="1132" t="s">
        <v>2510</v>
      </c>
      <c r="B14" s="1935">
        <v>34.299999999999997</v>
      </c>
      <c r="C14" s="1627" t="s">
        <v>95</v>
      </c>
      <c r="D14" s="1238" t="s">
        <v>1830</v>
      </c>
      <c r="E14" s="1133">
        <v>0</v>
      </c>
      <c r="F14" s="1403"/>
      <c r="G14" s="1243">
        <f>ROUNDUP(ROUND(E14,2)*X14,0)</f>
        <v>0</v>
      </c>
      <c r="H14" s="1221">
        <v>0</v>
      </c>
      <c r="I14" s="1221">
        <v>0</v>
      </c>
      <c r="J14" s="1221">
        <v>0</v>
      </c>
      <c r="K14" s="1245"/>
      <c r="L14" s="2175"/>
      <c r="M14" s="1170"/>
      <c r="N14" s="1235"/>
      <c r="O14" s="1886">
        <v>34.299999999999997</v>
      </c>
      <c r="P14" s="1773"/>
      <c r="Q14" s="1255"/>
      <c r="R14" s="1179"/>
      <c r="S14" s="1321"/>
      <c r="T14" s="1180"/>
      <c r="U14" s="1178"/>
      <c r="V14" s="1256"/>
      <c r="W14" s="1181"/>
      <c r="X14" s="1178">
        <v>1</v>
      </c>
      <c r="Y14" s="1179"/>
      <c r="Z14" s="1321"/>
      <c r="AA14" s="1178"/>
      <c r="AB14" s="1179"/>
      <c r="AC14" s="1180"/>
    </row>
    <row r="15" spans="1:40" ht="30" customHeight="1">
      <c r="A15" s="1132" t="s">
        <v>2511</v>
      </c>
      <c r="B15" s="1935">
        <v>34.4</v>
      </c>
      <c r="C15" s="1627" t="s">
        <v>2512</v>
      </c>
      <c r="D15" s="1238" t="s">
        <v>2513</v>
      </c>
      <c r="E15" s="1092">
        <v>0</v>
      </c>
      <c r="F15" s="1403"/>
      <c r="G15" s="1238">
        <f>E15*X15</f>
        <v>0</v>
      </c>
      <c r="H15" s="1221">
        <v>0</v>
      </c>
      <c r="I15" s="1221">
        <v>0</v>
      </c>
      <c r="J15" s="1221">
        <v>0</v>
      </c>
      <c r="K15" s="1245"/>
      <c r="L15" s="2175"/>
      <c r="M15" s="1170"/>
      <c r="N15" s="1235"/>
      <c r="O15" s="1886">
        <v>34.4</v>
      </c>
      <c r="P15" s="1773"/>
      <c r="Q15" s="1255"/>
      <c r="R15" s="1179"/>
      <c r="S15" s="1321"/>
      <c r="T15" s="1180"/>
      <c r="U15" s="1178"/>
      <c r="V15" s="1255"/>
      <c r="W15" s="1181"/>
      <c r="X15" s="1178">
        <v>1</v>
      </c>
      <c r="Y15" s="1179"/>
      <c r="Z15" s="1321"/>
      <c r="AA15" s="1178"/>
      <c r="AB15" s="1179"/>
      <c r="AC15" s="1180"/>
    </row>
    <row r="16" spans="1:40" ht="30" customHeight="1">
      <c r="A16" s="1132" t="s">
        <v>2514</v>
      </c>
      <c r="B16" s="2270">
        <v>34.5</v>
      </c>
      <c r="C16" s="2134" t="s">
        <v>2515</v>
      </c>
      <c r="D16" s="2273" t="s">
        <v>617</v>
      </c>
      <c r="E16" s="1092">
        <v>0</v>
      </c>
      <c r="F16" s="1166" t="s">
        <v>1833</v>
      </c>
      <c r="G16" s="1238">
        <f>E16*X16</f>
        <v>0</v>
      </c>
      <c r="H16" s="1221">
        <v>0</v>
      </c>
      <c r="I16" s="1221">
        <v>0</v>
      </c>
      <c r="J16" s="1221">
        <v>0</v>
      </c>
      <c r="K16" s="1245"/>
      <c r="L16" s="2175"/>
      <c r="M16" s="1170"/>
      <c r="N16" s="1235"/>
      <c r="O16" s="2835">
        <v>34.5</v>
      </c>
      <c r="P16" s="1188"/>
      <c r="Q16" s="1363"/>
      <c r="R16" s="1189"/>
      <c r="S16" s="1337"/>
      <c r="T16" s="1190"/>
      <c r="U16" s="1188"/>
      <c r="V16" s="1408"/>
      <c r="W16" s="1409"/>
      <c r="X16" s="1188">
        <v>4</v>
      </c>
      <c r="Y16" s="1189"/>
      <c r="Z16" s="1337"/>
      <c r="AA16" s="1188"/>
      <c r="AB16" s="1189"/>
      <c r="AC16" s="1190"/>
    </row>
    <row r="17" spans="1:34" ht="30" customHeight="1">
      <c r="A17" s="1132" t="s">
        <v>2516</v>
      </c>
      <c r="B17" s="2262"/>
      <c r="C17" s="2135"/>
      <c r="D17" s="2285"/>
      <c r="E17" s="1092">
        <v>0</v>
      </c>
      <c r="F17" s="1166" t="s">
        <v>1834</v>
      </c>
      <c r="G17" s="1238">
        <f>E17*X17</f>
        <v>0</v>
      </c>
      <c r="H17" s="1221">
        <v>0</v>
      </c>
      <c r="I17" s="1221">
        <v>0</v>
      </c>
      <c r="J17" s="1221">
        <v>0</v>
      </c>
      <c r="K17" s="1245"/>
      <c r="L17" s="2175"/>
      <c r="M17" s="1170"/>
      <c r="N17" s="1235"/>
      <c r="O17" s="2836"/>
      <c r="P17" s="1440"/>
      <c r="Q17" s="1867"/>
      <c r="R17" s="1441"/>
      <c r="S17" s="1445"/>
      <c r="T17" s="1373"/>
      <c r="U17" s="1440"/>
      <c r="V17" s="1442"/>
      <c r="W17" s="1443"/>
      <c r="X17" s="1440">
        <v>8</v>
      </c>
      <c r="Y17" s="1441"/>
      <c r="Z17" s="1445"/>
      <c r="AA17" s="1440"/>
      <c r="AB17" s="1441"/>
      <c r="AC17" s="1373"/>
    </row>
    <row r="18" spans="1:34" ht="30" customHeight="1">
      <c r="A18" s="1132" t="s">
        <v>2517</v>
      </c>
      <c r="B18" s="2270">
        <v>34.6</v>
      </c>
      <c r="C18" s="2134" t="s">
        <v>2518</v>
      </c>
      <c r="D18" s="1238" t="s">
        <v>1830</v>
      </c>
      <c r="E18" s="1133">
        <v>0</v>
      </c>
      <c r="F18" s="1130"/>
      <c r="G18" s="1238">
        <f>ROUNDUP((ROUND(E18,2))*(IF(F18="Low",Q18,(IF(F18="Mid",R18,(IF(F18="Upper",S18,0)))))),0)</f>
        <v>0</v>
      </c>
      <c r="H18" s="1221">
        <v>0</v>
      </c>
      <c r="I18" s="1221">
        <v>0</v>
      </c>
      <c r="J18" s="1221">
        <v>0</v>
      </c>
      <c r="K18" s="1245"/>
      <c r="L18" s="2175"/>
      <c r="M18" s="1170"/>
      <c r="N18" s="1235"/>
      <c r="O18" s="2835">
        <v>34.6</v>
      </c>
      <c r="P18" s="1773"/>
      <c r="Q18" s="1255">
        <v>20</v>
      </c>
      <c r="R18" s="1179">
        <v>25</v>
      </c>
      <c r="S18" s="1321">
        <v>30</v>
      </c>
      <c r="T18" s="1180"/>
      <c r="U18" s="1178"/>
      <c r="V18" s="1256"/>
      <c r="W18" s="1181"/>
      <c r="X18" s="1178"/>
      <c r="Y18" s="1179"/>
      <c r="Z18" s="1321"/>
      <c r="AA18" s="1178"/>
      <c r="AB18" s="1179"/>
      <c r="AC18" s="1180"/>
    </row>
    <row r="19" spans="1:34" ht="30" customHeight="1">
      <c r="A19" s="1132" t="s">
        <v>2519</v>
      </c>
      <c r="B19" s="2263"/>
      <c r="C19" s="2136"/>
      <c r="D19" s="1243" t="s">
        <v>2520</v>
      </c>
      <c r="E19" s="1092">
        <v>0</v>
      </c>
      <c r="F19" s="1220"/>
      <c r="G19" s="1238">
        <f>E19*X19</f>
        <v>0</v>
      </c>
      <c r="H19" s="1221">
        <v>0</v>
      </c>
      <c r="I19" s="1221">
        <v>0</v>
      </c>
      <c r="J19" s="1221">
        <v>0</v>
      </c>
      <c r="K19" s="1245"/>
      <c r="L19" s="2175"/>
      <c r="M19" s="1170"/>
      <c r="N19" s="1235"/>
      <c r="O19" s="2837"/>
      <c r="P19" s="1749"/>
      <c r="Q19" s="1411"/>
      <c r="R19" s="1412"/>
      <c r="S19" s="1413"/>
      <c r="T19" s="1414"/>
      <c r="U19" s="1410"/>
      <c r="V19" s="1415"/>
      <c r="W19" s="1416"/>
      <c r="X19" s="1410">
        <v>4</v>
      </c>
      <c r="Y19" s="1412"/>
      <c r="Z19" s="1413"/>
      <c r="AA19" s="1410"/>
      <c r="AB19" s="1412"/>
      <c r="AC19" s="1414"/>
    </row>
    <row r="20" spans="1:34" ht="30" customHeight="1">
      <c r="A20" s="1132" t="s">
        <v>2521</v>
      </c>
      <c r="B20" s="1935">
        <v>34.700000000000003</v>
      </c>
      <c r="C20" s="1627" t="s">
        <v>2522</v>
      </c>
      <c r="D20" s="1238" t="s">
        <v>1830</v>
      </c>
      <c r="E20" s="1133">
        <v>0</v>
      </c>
      <c r="F20" s="1403"/>
      <c r="G20" s="1243">
        <f>ROUNDUP(ROUND(E20,2)*X20,0)</f>
        <v>0</v>
      </c>
      <c r="H20" s="1221">
        <v>0</v>
      </c>
      <c r="I20" s="1221">
        <v>0</v>
      </c>
      <c r="J20" s="1221">
        <v>0</v>
      </c>
      <c r="K20" s="1245"/>
      <c r="L20" s="2175"/>
      <c r="M20" s="1170"/>
      <c r="N20" s="1235"/>
      <c r="O20" s="1886">
        <v>34.700000000000003</v>
      </c>
      <c r="P20" s="1410"/>
      <c r="Q20" s="1411"/>
      <c r="R20" s="1412"/>
      <c r="S20" s="1413"/>
      <c r="T20" s="1414"/>
      <c r="U20" s="1410"/>
      <c r="V20" s="1415"/>
      <c r="W20" s="1416"/>
      <c r="X20" s="1410">
        <v>10</v>
      </c>
      <c r="Y20" s="1412"/>
      <c r="Z20" s="1413"/>
      <c r="AA20" s="1410"/>
      <c r="AB20" s="1412"/>
      <c r="AC20" s="1414"/>
    </row>
    <row r="21" spans="1:34" ht="30" customHeight="1">
      <c r="A21" s="1132" t="s">
        <v>2523</v>
      </c>
      <c r="B21" s="2270">
        <v>34.799999999999997</v>
      </c>
      <c r="C21" s="2134" t="s">
        <v>659</v>
      </c>
      <c r="D21" s="2273" t="s">
        <v>2524</v>
      </c>
      <c r="E21" s="1092">
        <v>0</v>
      </c>
      <c r="F21" s="1166" t="s">
        <v>1833</v>
      </c>
      <c r="G21" s="1167">
        <f>E21*V21</f>
        <v>0</v>
      </c>
      <c r="H21" s="1221">
        <v>0</v>
      </c>
      <c r="I21" s="1221">
        <v>0</v>
      </c>
      <c r="J21" s="1221">
        <v>0</v>
      </c>
      <c r="K21" s="1245"/>
      <c r="L21" s="2175"/>
      <c r="M21" s="1170"/>
      <c r="N21" s="1232"/>
      <c r="O21" s="2835">
        <v>34.799999999999997</v>
      </c>
      <c r="P21" s="1188"/>
      <c r="Q21" s="1363"/>
      <c r="R21" s="1189"/>
      <c r="S21" s="1337"/>
      <c r="T21" s="1190"/>
      <c r="U21" s="1188"/>
      <c r="V21" s="1408">
        <v>2</v>
      </c>
      <c r="W21" s="1409"/>
      <c r="X21" s="1188"/>
      <c r="Y21" s="1189"/>
      <c r="Z21" s="1337"/>
      <c r="AA21" s="1188"/>
      <c r="AB21" s="1189"/>
      <c r="AC21" s="1190"/>
    </row>
    <row r="22" spans="1:34" ht="30" customHeight="1">
      <c r="A22" s="1132" t="s">
        <v>2525</v>
      </c>
      <c r="B22" s="2262"/>
      <c r="C22" s="2135"/>
      <c r="D22" s="2274"/>
      <c r="E22" s="1092">
        <v>0</v>
      </c>
      <c r="F22" s="1166" t="s">
        <v>1834</v>
      </c>
      <c r="G22" s="1167">
        <f>E22*W22</f>
        <v>0</v>
      </c>
      <c r="H22" s="1221">
        <v>0</v>
      </c>
      <c r="I22" s="1221">
        <v>0</v>
      </c>
      <c r="J22" s="1221">
        <v>0</v>
      </c>
      <c r="K22" s="1246"/>
      <c r="L22" s="2175"/>
      <c r="M22" s="1170"/>
      <c r="N22" s="1232"/>
      <c r="O22" s="2836"/>
      <c r="P22" s="1417"/>
      <c r="Q22" s="1364"/>
      <c r="R22" s="1192"/>
      <c r="S22" s="1193"/>
      <c r="T22" s="1418"/>
      <c r="U22" s="1417"/>
      <c r="V22" s="1419"/>
      <c r="W22" s="1420">
        <v>4</v>
      </c>
      <c r="X22" s="1417"/>
      <c r="Y22" s="1192"/>
      <c r="Z22" s="1193"/>
      <c r="AA22" s="1417"/>
      <c r="AB22" s="1192"/>
      <c r="AC22" s="1418"/>
    </row>
    <row r="23" spans="1:34" s="1106" customFormat="1" ht="30" customHeight="1">
      <c r="A23" s="1132" t="s">
        <v>2526</v>
      </c>
      <c r="B23" s="2263"/>
      <c r="C23" s="2136"/>
      <c r="D23" s="1238" t="s">
        <v>2527</v>
      </c>
      <c r="E23" s="1092">
        <v>0</v>
      </c>
      <c r="F23" s="1403"/>
      <c r="G23" s="1167">
        <f t="shared" ref="G23:G30" si="0">E23*X23</f>
        <v>0</v>
      </c>
      <c r="H23" s="1269">
        <v>0</v>
      </c>
      <c r="I23" s="1269">
        <v>0</v>
      </c>
      <c r="J23" s="1269">
        <v>0</v>
      </c>
      <c r="K23" s="1265"/>
      <c r="L23" s="2175"/>
      <c r="M23" s="1201"/>
      <c r="N23" s="1170"/>
      <c r="O23" s="2837"/>
      <c r="P23" s="1318"/>
      <c r="Q23" s="1407"/>
      <c r="R23" s="1351"/>
      <c r="S23" s="1343"/>
      <c r="T23" s="1275"/>
      <c r="U23" s="1318"/>
      <c r="V23" s="1407"/>
      <c r="W23" s="1275"/>
      <c r="X23" s="1273">
        <v>6</v>
      </c>
      <c r="Y23" s="1274"/>
      <c r="Z23" s="1421"/>
      <c r="AA23" s="1273"/>
      <c r="AB23" s="1423"/>
      <c r="AC23" s="1424"/>
      <c r="AD23" s="1134"/>
      <c r="AE23" s="1134"/>
      <c r="AF23" s="1134"/>
      <c r="AG23" s="1134"/>
      <c r="AH23" s="1134"/>
    </row>
    <row r="24" spans="1:34" s="1106" customFormat="1" ht="30" customHeight="1">
      <c r="A24" s="1132" t="s">
        <v>2528</v>
      </c>
      <c r="B24" s="1935">
        <v>34.9</v>
      </c>
      <c r="C24" s="1627" t="s">
        <v>2529</v>
      </c>
      <c r="D24" s="1243" t="s">
        <v>2530</v>
      </c>
      <c r="E24" s="1092">
        <v>0</v>
      </c>
      <c r="F24" s="1403"/>
      <c r="G24" s="1238">
        <f t="shared" si="0"/>
        <v>0</v>
      </c>
      <c r="H24" s="1269">
        <v>0</v>
      </c>
      <c r="I24" s="1269">
        <v>0</v>
      </c>
      <c r="J24" s="1269">
        <v>0</v>
      </c>
      <c r="K24" s="1266"/>
      <c r="L24" s="2175"/>
      <c r="M24" s="1201"/>
      <c r="N24" s="1170"/>
      <c r="O24" s="1886">
        <v>34.9</v>
      </c>
      <c r="P24" s="1188"/>
      <c r="Q24" s="1363"/>
      <c r="R24" s="1189"/>
      <c r="S24" s="1337"/>
      <c r="T24" s="1190"/>
      <c r="U24" s="1188"/>
      <c r="V24" s="1408"/>
      <c r="W24" s="1409"/>
      <c r="X24" s="1188">
        <v>10</v>
      </c>
      <c r="Y24" s="1189"/>
      <c r="Z24" s="1337"/>
      <c r="AA24" s="1188"/>
      <c r="AB24" s="1189"/>
      <c r="AC24" s="1190"/>
      <c r="AD24" s="1134"/>
      <c r="AE24" s="1134"/>
      <c r="AF24" s="1134"/>
      <c r="AG24" s="1134"/>
      <c r="AH24" s="1134"/>
    </row>
    <row r="25" spans="1:34" s="1106" customFormat="1" ht="30" customHeight="1">
      <c r="A25" s="1132" t="s">
        <v>2531</v>
      </c>
      <c r="B25" s="2266">
        <v>34.1</v>
      </c>
      <c r="C25" s="2134" t="s">
        <v>98</v>
      </c>
      <c r="D25" s="1238" t="s">
        <v>2532</v>
      </c>
      <c r="E25" s="1092">
        <v>0</v>
      </c>
      <c r="F25" s="1220"/>
      <c r="G25" s="1238">
        <f t="shared" si="0"/>
        <v>0</v>
      </c>
      <c r="H25" s="1269">
        <v>0</v>
      </c>
      <c r="I25" s="1269">
        <v>0</v>
      </c>
      <c r="J25" s="1269">
        <v>0</v>
      </c>
      <c r="K25" s="1266"/>
      <c r="L25" s="2175"/>
      <c r="M25" s="1201"/>
      <c r="N25" s="1170"/>
      <c r="O25" s="2838">
        <v>34.1</v>
      </c>
      <c r="P25" s="1887"/>
      <c r="Q25" s="1411"/>
      <c r="R25" s="1412"/>
      <c r="S25" s="1413"/>
      <c r="T25" s="1414"/>
      <c r="U25" s="1410"/>
      <c r="V25" s="1415"/>
      <c r="W25" s="1416"/>
      <c r="X25" s="1410">
        <v>4</v>
      </c>
      <c r="Y25" s="1412"/>
      <c r="Z25" s="1413"/>
      <c r="AA25" s="1410"/>
      <c r="AB25" s="1412"/>
      <c r="AC25" s="1414"/>
      <c r="AD25" s="1134"/>
      <c r="AE25" s="1134"/>
      <c r="AF25" s="1134"/>
      <c r="AG25" s="1134"/>
      <c r="AH25" s="1134"/>
    </row>
    <row r="26" spans="1:34" s="1106" customFormat="1" ht="30" customHeight="1">
      <c r="A26" s="1132" t="s">
        <v>2533</v>
      </c>
      <c r="B26" s="2267"/>
      <c r="C26" s="2135"/>
      <c r="D26" s="1238" t="s">
        <v>2534</v>
      </c>
      <c r="E26" s="1092">
        <v>0</v>
      </c>
      <c r="F26" s="1220"/>
      <c r="G26" s="1238">
        <f t="shared" si="0"/>
        <v>0</v>
      </c>
      <c r="H26" s="1269">
        <v>0</v>
      </c>
      <c r="I26" s="1269">
        <v>0</v>
      </c>
      <c r="J26" s="1269">
        <v>0</v>
      </c>
      <c r="K26" s="1266"/>
      <c r="L26" s="2175"/>
      <c r="M26" s="1201"/>
      <c r="N26" s="1170"/>
      <c r="O26" s="2839"/>
      <c r="P26" s="1889"/>
      <c r="Q26" s="1364"/>
      <c r="R26" s="1192"/>
      <c r="S26" s="1193"/>
      <c r="T26" s="1418"/>
      <c r="U26" s="1417"/>
      <c r="V26" s="1419"/>
      <c r="W26" s="1420"/>
      <c r="X26" s="1417">
        <v>8</v>
      </c>
      <c r="Y26" s="1192"/>
      <c r="Z26" s="1193"/>
      <c r="AA26" s="1417"/>
      <c r="AB26" s="1192"/>
      <c r="AC26" s="1418"/>
      <c r="AD26" s="1134"/>
      <c r="AE26" s="1134"/>
      <c r="AF26" s="1134"/>
      <c r="AG26" s="1134"/>
      <c r="AH26" s="1134"/>
    </row>
    <row r="27" spans="1:34" s="1106" customFormat="1" ht="55.2">
      <c r="A27" s="1132" t="s">
        <v>2535</v>
      </c>
      <c r="B27" s="2272"/>
      <c r="C27" s="2136"/>
      <c r="D27" s="1238" t="s">
        <v>2536</v>
      </c>
      <c r="E27" s="1092">
        <v>0</v>
      </c>
      <c r="F27" s="1220"/>
      <c r="G27" s="1238">
        <f t="shared" si="0"/>
        <v>0</v>
      </c>
      <c r="H27" s="1269">
        <v>0</v>
      </c>
      <c r="I27" s="1269">
        <v>0</v>
      </c>
      <c r="J27" s="1269">
        <v>0</v>
      </c>
      <c r="K27" s="1266"/>
      <c r="L27" s="2175"/>
      <c r="M27" s="1201"/>
      <c r="N27" s="1170"/>
      <c r="O27" s="2840"/>
      <c r="P27" s="1890"/>
      <c r="Q27" s="1867"/>
      <c r="R27" s="1441"/>
      <c r="S27" s="1445"/>
      <c r="T27" s="1373"/>
      <c r="U27" s="1440"/>
      <c r="V27" s="1442"/>
      <c r="W27" s="1443"/>
      <c r="X27" s="1440">
        <v>12</v>
      </c>
      <c r="Y27" s="1441"/>
      <c r="Z27" s="1445"/>
      <c r="AA27" s="1440"/>
      <c r="AB27" s="1441"/>
      <c r="AC27" s="1373"/>
      <c r="AD27" s="1134"/>
      <c r="AE27" s="1134"/>
      <c r="AF27" s="1134"/>
      <c r="AG27" s="1134"/>
      <c r="AH27" s="1134"/>
    </row>
    <row r="28" spans="1:34" s="1106" customFormat="1" ht="30" customHeight="1">
      <c r="A28" s="1132" t="s">
        <v>2537</v>
      </c>
      <c r="B28" s="1938">
        <v>34.11</v>
      </c>
      <c r="C28" s="369" t="s">
        <v>2538</v>
      </c>
      <c r="D28" s="1238" t="s">
        <v>1888</v>
      </c>
      <c r="E28" s="1092">
        <v>0</v>
      </c>
      <c r="F28" s="1220"/>
      <c r="G28" s="1238">
        <f t="shared" si="0"/>
        <v>0</v>
      </c>
      <c r="H28" s="1269">
        <v>0</v>
      </c>
      <c r="I28" s="1269">
        <v>0</v>
      </c>
      <c r="J28" s="1269">
        <v>0</v>
      </c>
      <c r="K28" s="1266"/>
      <c r="L28" s="2175"/>
      <c r="M28" s="1201"/>
      <c r="N28" s="1170"/>
      <c r="O28" s="1891">
        <v>34.11</v>
      </c>
      <c r="P28" s="1178"/>
      <c r="Q28" s="1255"/>
      <c r="R28" s="1179"/>
      <c r="S28" s="1321"/>
      <c r="T28" s="1180"/>
      <c r="U28" s="1178"/>
      <c r="V28" s="1256"/>
      <c r="W28" s="1181"/>
      <c r="X28" s="1178">
        <v>2</v>
      </c>
      <c r="Y28" s="1179"/>
      <c r="Z28" s="1321"/>
      <c r="AA28" s="1178"/>
      <c r="AB28" s="1179"/>
      <c r="AC28" s="1180"/>
      <c r="AD28" s="1134"/>
      <c r="AE28" s="1134"/>
      <c r="AF28" s="1134"/>
      <c r="AG28" s="1134"/>
      <c r="AH28" s="1134"/>
    </row>
    <row r="29" spans="1:34" s="1106" customFormat="1" ht="30" customHeight="1">
      <c r="A29" s="1132" t="s">
        <v>2539</v>
      </c>
      <c r="B29" s="1937">
        <v>34.119999999999997</v>
      </c>
      <c r="C29" s="1354" t="s">
        <v>24</v>
      </c>
      <c r="D29" s="1243" t="s">
        <v>2524</v>
      </c>
      <c r="E29" s="1092">
        <v>0</v>
      </c>
      <c r="F29" s="1220"/>
      <c r="G29" s="1238">
        <f t="shared" si="0"/>
        <v>0</v>
      </c>
      <c r="H29" s="1269">
        <v>0</v>
      </c>
      <c r="I29" s="1269">
        <v>0</v>
      </c>
      <c r="J29" s="1269">
        <v>0</v>
      </c>
      <c r="K29" s="1265"/>
      <c r="L29" s="2175"/>
      <c r="M29" s="1201"/>
      <c r="N29" s="1170"/>
      <c r="O29" s="1891">
        <v>34.119999999999997</v>
      </c>
      <c r="P29" s="1318"/>
      <c r="Q29" s="1407"/>
      <c r="R29" s="1351"/>
      <c r="S29" s="1343"/>
      <c r="T29" s="1275"/>
      <c r="U29" s="1318"/>
      <c r="V29" s="1407"/>
      <c r="W29" s="1275"/>
      <c r="X29" s="1273">
        <v>6</v>
      </c>
      <c r="Y29" s="1274"/>
      <c r="Z29" s="1421"/>
      <c r="AA29" s="1273"/>
      <c r="AB29" s="1423"/>
      <c r="AC29" s="1424"/>
      <c r="AD29" s="1134"/>
      <c r="AE29" s="1134"/>
      <c r="AF29" s="1134"/>
      <c r="AG29" s="1134"/>
      <c r="AH29" s="1134"/>
    </row>
    <row r="30" spans="1:34" s="1106" customFormat="1" ht="30" customHeight="1">
      <c r="A30" s="1132" t="s">
        <v>2540</v>
      </c>
      <c r="B30" s="1938">
        <v>34.130000000000003</v>
      </c>
      <c r="C30" s="369" t="s">
        <v>358</v>
      </c>
      <c r="D30" s="1243" t="s">
        <v>2541</v>
      </c>
      <c r="E30" s="1092">
        <v>0</v>
      </c>
      <c r="F30" s="1220"/>
      <c r="G30" s="1238">
        <f t="shared" si="0"/>
        <v>0</v>
      </c>
      <c r="H30" s="1269">
        <v>0</v>
      </c>
      <c r="I30" s="1269">
        <v>0</v>
      </c>
      <c r="J30" s="1269">
        <v>0</v>
      </c>
      <c r="K30" s="1265"/>
      <c r="L30" s="2175"/>
      <c r="M30" s="1201"/>
      <c r="N30" s="1170"/>
      <c r="O30" s="1888">
        <v>34.130000000000003</v>
      </c>
      <c r="P30" s="1318"/>
      <c r="Q30" s="1407"/>
      <c r="R30" s="1351"/>
      <c r="S30" s="1343"/>
      <c r="T30" s="1275"/>
      <c r="U30" s="1318"/>
      <c r="V30" s="1407"/>
      <c r="W30" s="1275"/>
      <c r="X30" s="1273">
        <v>2</v>
      </c>
      <c r="Y30" s="1274"/>
      <c r="Z30" s="1421"/>
      <c r="AA30" s="1273"/>
      <c r="AB30" s="1423"/>
      <c r="AC30" s="1424"/>
      <c r="AD30" s="1134"/>
      <c r="AE30" s="1134"/>
      <c r="AF30" s="1134"/>
      <c r="AG30" s="1134"/>
      <c r="AH30" s="1134"/>
    </row>
    <row r="31" spans="1:34" s="1106" customFormat="1" ht="30" customHeight="1">
      <c r="A31" s="1132" t="s">
        <v>2542</v>
      </c>
      <c r="B31" s="2266">
        <v>34.14</v>
      </c>
      <c r="C31" s="2134" t="s">
        <v>1656</v>
      </c>
      <c r="D31" s="1243" t="s">
        <v>2543</v>
      </c>
      <c r="E31" s="1221">
        <v>0</v>
      </c>
      <c r="F31" s="1892"/>
      <c r="G31" s="1644">
        <f>IF(E31=1,X31,0)</f>
        <v>0</v>
      </c>
      <c r="H31" s="1269">
        <v>0</v>
      </c>
      <c r="I31" s="1269">
        <v>0</v>
      </c>
      <c r="J31" s="1269">
        <v>0</v>
      </c>
      <c r="K31" s="1265"/>
      <c r="L31" s="2175"/>
      <c r="M31" s="1201"/>
      <c r="N31" s="1170"/>
      <c r="O31" s="2834">
        <v>34.14</v>
      </c>
      <c r="P31" s="1318"/>
      <c r="Q31" s="1407"/>
      <c r="R31" s="1351"/>
      <c r="S31" s="1343"/>
      <c r="T31" s="1275"/>
      <c r="U31" s="1318"/>
      <c r="V31" s="1407"/>
      <c r="W31" s="1275"/>
      <c r="X31" s="1273">
        <v>2</v>
      </c>
      <c r="Y31" s="1274"/>
      <c r="Z31" s="1421"/>
      <c r="AA31" s="1273"/>
      <c r="AB31" s="1423"/>
      <c r="AC31" s="1424"/>
      <c r="AD31" s="1134"/>
      <c r="AE31" s="1134"/>
      <c r="AF31" s="1134"/>
      <c r="AG31" s="1134"/>
      <c r="AH31" s="1134"/>
    </row>
    <row r="32" spans="1:34" s="1106" customFormat="1" ht="30" customHeight="1" thickBot="1">
      <c r="A32" s="1132" t="s">
        <v>2544</v>
      </c>
      <c r="B32" s="2841"/>
      <c r="C32" s="2833"/>
      <c r="D32" s="1099" t="s">
        <v>2545</v>
      </c>
      <c r="E32" s="1249">
        <v>0</v>
      </c>
      <c r="F32" s="1272"/>
      <c r="G32" s="1099">
        <f>E32*X32</f>
        <v>0</v>
      </c>
      <c r="H32" s="1224">
        <v>0</v>
      </c>
      <c r="I32" s="1224">
        <v>0</v>
      </c>
      <c r="J32" s="1224">
        <v>0</v>
      </c>
      <c r="K32" s="1247"/>
      <c r="L32" s="2243"/>
      <c r="M32" s="1201"/>
      <c r="N32" s="1170"/>
      <c r="O32" s="2834"/>
      <c r="P32" s="1893"/>
      <c r="Q32" s="1255"/>
      <c r="R32" s="1179"/>
      <c r="S32" s="1321"/>
      <c r="T32" s="1180"/>
      <c r="U32" s="1178"/>
      <c r="V32" s="1256"/>
      <c r="W32" s="1181"/>
      <c r="X32" s="1178">
        <v>6</v>
      </c>
      <c r="Y32" s="1179"/>
      <c r="Z32" s="1321"/>
      <c r="AA32" s="1178"/>
      <c r="AB32" s="1179"/>
      <c r="AC32" s="1180"/>
      <c r="AD32" s="1134"/>
      <c r="AE32" s="1134"/>
      <c r="AF32" s="1134"/>
      <c r="AG32" s="1134"/>
      <c r="AH32" s="1134"/>
    </row>
    <row r="33" spans="1:40" ht="19.2" customHeight="1" thickBot="1">
      <c r="B33" s="2276" t="s">
        <v>2568</v>
      </c>
      <c r="C33" s="2277"/>
      <c r="D33" s="2277"/>
      <c r="E33" s="2277"/>
      <c r="F33" s="2277"/>
      <c r="G33" s="1107">
        <f>SUM(G11:G32)</f>
        <v>0</v>
      </c>
      <c r="H33" s="1107">
        <f>SUM(H11:H32)</f>
        <v>0</v>
      </c>
      <c r="I33" s="1107">
        <f>SUM(I11:I32)</f>
        <v>0</v>
      </c>
      <c r="J33" s="1108">
        <f>SUM(J11:J32)</f>
        <v>0</v>
      </c>
      <c r="K33" s="1226"/>
      <c r="L33" s="2214" t="s">
        <v>1868</v>
      </c>
      <c r="M33" s="1201"/>
      <c r="N33" s="1170"/>
      <c r="O33" s="1170"/>
      <c r="P33" s="1170"/>
      <c r="Q33" s="1235"/>
      <c r="R33" s="1235"/>
      <c r="S33" s="1235"/>
      <c r="T33" s="1235"/>
      <c r="U33" s="1235"/>
      <c r="V33" s="1172"/>
      <c r="W33" s="1172"/>
      <c r="X33" s="1172"/>
      <c r="Y33" s="1400"/>
      <c r="Z33" s="1400"/>
      <c r="AA33" s="1400"/>
      <c r="AB33" s="1401"/>
      <c r="AC33" s="1401"/>
    </row>
    <row r="34" spans="1:40" ht="30" customHeight="1">
      <c r="A34" s="1132" t="s">
        <v>2546</v>
      </c>
      <c r="B34" s="1162">
        <v>34.15</v>
      </c>
      <c r="C34" s="1217" t="s">
        <v>307</v>
      </c>
      <c r="D34" s="1098" t="s">
        <v>878</v>
      </c>
      <c r="E34" s="1658">
        <v>1</v>
      </c>
      <c r="F34" s="1375">
        <v>0.05</v>
      </c>
      <c r="G34" s="1607">
        <f t="shared" ref="G34:J35" si="1">IF($E34=0,0,ROUNDUP($F34*G$33,0))</f>
        <v>0</v>
      </c>
      <c r="H34" s="1607">
        <f t="shared" si="1"/>
        <v>0</v>
      </c>
      <c r="I34" s="1607">
        <f t="shared" si="1"/>
        <v>0</v>
      </c>
      <c r="J34" s="1090">
        <f t="shared" si="1"/>
        <v>0</v>
      </c>
      <c r="K34" s="1109"/>
      <c r="L34" s="2215"/>
      <c r="M34" s="1201"/>
      <c r="N34" s="1170"/>
      <c r="O34" s="1233">
        <v>34.15</v>
      </c>
      <c r="P34" s="1392"/>
      <c r="Q34" s="1256"/>
      <c r="R34" s="1234"/>
      <c r="S34" s="1342"/>
      <c r="T34" s="1181"/>
      <c r="U34" s="1182"/>
      <c r="V34" s="1256"/>
      <c r="W34" s="1181"/>
      <c r="X34" s="1178"/>
      <c r="Y34" s="1396"/>
      <c r="Z34" s="1397"/>
      <c r="AA34" s="1398"/>
      <c r="AB34" s="1397"/>
      <c r="AC34" s="1399"/>
    </row>
    <row r="35" spans="1:40" ht="30" customHeight="1" thickBot="1">
      <c r="A35" s="1132" t="s">
        <v>2547</v>
      </c>
      <c r="B35" s="1163">
        <v>34.159999999999997</v>
      </c>
      <c r="C35" s="1225" t="s">
        <v>169</v>
      </c>
      <c r="D35" s="1099" t="s">
        <v>878</v>
      </c>
      <c r="E35" s="1658">
        <v>1</v>
      </c>
      <c r="F35" s="1589">
        <v>0.05</v>
      </c>
      <c r="G35" s="1649">
        <f t="shared" si="1"/>
        <v>0</v>
      </c>
      <c r="H35" s="1649">
        <f t="shared" si="1"/>
        <v>0</v>
      </c>
      <c r="I35" s="1649">
        <f t="shared" si="1"/>
        <v>0</v>
      </c>
      <c r="J35" s="1646">
        <f t="shared" si="1"/>
        <v>0</v>
      </c>
      <c r="K35" s="1110"/>
      <c r="L35" s="2215"/>
      <c r="M35" s="1201"/>
      <c r="N35" s="1170"/>
      <c r="O35" s="1233">
        <v>34.159999999999997</v>
      </c>
      <c r="P35" s="1392"/>
      <c r="Q35" s="1256"/>
      <c r="R35" s="1234"/>
      <c r="S35" s="1342"/>
      <c r="T35" s="1181"/>
      <c r="U35" s="1182"/>
      <c r="V35" s="1256"/>
      <c r="W35" s="1181"/>
      <c r="X35" s="1178"/>
      <c r="Y35" s="1396"/>
      <c r="Z35" s="1397"/>
      <c r="AA35" s="1398"/>
      <c r="AB35" s="1396"/>
      <c r="AC35" s="1399"/>
    </row>
    <row r="36" spans="1:40" s="1104" customFormat="1" ht="20.100000000000001" customHeight="1" thickBot="1">
      <c r="A36" s="1105"/>
      <c r="B36" s="2208" t="s">
        <v>2567</v>
      </c>
      <c r="C36" s="2209"/>
      <c r="D36" s="2209"/>
      <c r="E36" s="2209"/>
      <c r="F36" s="2210"/>
      <c r="G36" s="1111">
        <f t="shared" ref="G36:I36" si="2">SUM(G33:G35)</f>
        <v>0</v>
      </c>
      <c r="H36" s="1111">
        <f t="shared" si="2"/>
        <v>0</v>
      </c>
      <c r="I36" s="1111">
        <f t="shared" si="2"/>
        <v>0</v>
      </c>
      <c r="J36" s="1111">
        <f>SUM(J33:J35)</f>
        <v>0</v>
      </c>
      <c r="K36" s="1227"/>
      <c r="L36" s="2216"/>
      <c r="M36" s="1170"/>
      <c r="N36" s="1170"/>
      <c r="O36" s="1170"/>
      <c r="P36" s="1170"/>
      <c r="Q36" s="1170"/>
      <c r="R36" s="1170"/>
      <c r="S36" s="1170"/>
      <c r="T36" s="1170"/>
      <c r="U36" s="1170"/>
      <c r="V36" s="1170"/>
      <c r="W36" s="1170"/>
      <c r="X36" s="1170"/>
      <c r="Y36" s="1231"/>
      <c r="Z36" s="1231"/>
      <c r="AA36" s="1231"/>
      <c r="AI36" s="1105"/>
      <c r="AJ36" s="1105"/>
      <c r="AK36" s="1105"/>
      <c r="AL36" s="1105"/>
      <c r="AM36" s="1105"/>
      <c r="AN36" s="1105"/>
    </row>
    <row r="37" spans="1:40" s="1104" customFormat="1">
      <c r="A37" s="1105"/>
      <c r="B37" s="1112"/>
      <c r="C37" s="1113"/>
      <c r="D37" s="1113"/>
      <c r="E37" s="1112"/>
      <c r="F37" s="1114"/>
      <c r="G37" s="1114"/>
      <c r="H37" s="1115"/>
      <c r="I37" s="1115"/>
      <c r="J37" s="1168" t="s">
        <v>1858</v>
      </c>
      <c r="K37" s="1105"/>
      <c r="L37" s="1105"/>
      <c r="M37" s="366"/>
      <c r="N37" s="366"/>
      <c r="O37" s="366"/>
      <c r="P37" s="366"/>
      <c r="Q37" s="366"/>
      <c r="R37" s="366"/>
      <c r="S37" s="366"/>
      <c r="T37" s="366"/>
      <c r="U37" s="366"/>
      <c r="V37" s="366"/>
      <c r="W37" s="366"/>
      <c r="X37" s="366"/>
      <c r="AI37" s="1105"/>
      <c r="AJ37" s="1105"/>
      <c r="AK37" s="1105"/>
      <c r="AL37" s="1105"/>
      <c r="AM37" s="1105"/>
      <c r="AN37" s="1105"/>
    </row>
  </sheetData>
  <sheetProtection algorithmName="SHA-512" hashValue="dWfqbBS1rzV/OLM+Bvg8QKuwqzyp9FJz+uTyB16k3UOxjwyM2+y7Qe4puaItWb4GhGSijKadRiffX4OUHhfU+w==" saltValue="Xc5lwbLeezE1ORnCEHZCsQ==" spinCount="100000" sheet="1" objects="1" scenarios="1" formatCells="0" formatColumns="0" formatRows="0" insertColumns="0" insertRows="0"/>
  <mergeCells count="43">
    <mergeCell ref="B33:F33"/>
    <mergeCell ref="L33:L36"/>
    <mergeCell ref="B36:F36"/>
    <mergeCell ref="O16:O17"/>
    <mergeCell ref="B18:B19"/>
    <mergeCell ref="C18:C19"/>
    <mergeCell ref="O18:O19"/>
    <mergeCell ref="B21:B23"/>
    <mergeCell ref="C21:C23"/>
    <mergeCell ref="D21:D22"/>
    <mergeCell ref="O21:O23"/>
    <mergeCell ref="B25:B27"/>
    <mergeCell ref="C25:C27"/>
    <mergeCell ref="O25:O27"/>
    <mergeCell ref="B31:B32"/>
    <mergeCell ref="P9:T9"/>
    <mergeCell ref="U9:W9"/>
    <mergeCell ref="X9:Z9"/>
    <mergeCell ref="AA9:AC9"/>
    <mergeCell ref="O9:O10"/>
    <mergeCell ref="N9:N10"/>
    <mergeCell ref="B11:B12"/>
    <mergeCell ref="L11:L32"/>
    <mergeCell ref="O11:O12"/>
    <mergeCell ref="B16:B17"/>
    <mergeCell ref="C16:C17"/>
    <mergeCell ref="D16:D17"/>
    <mergeCell ref="C31:C32"/>
    <mergeCell ref="O31:O32"/>
    <mergeCell ref="B1:C3"/>
    <mergeCell ref="D1:J3"/>
    <mergeCell ref="L1:L3"/>
    <mergeCell ref="B4:C4"/>
    <mergeCell ref="D4:J4"/>
    <mergeCell ref="B5:C5"/>
    <mergeCell ref="D5:J5"/>
    <mergeCell ref="L5:L10"/>
    <mergeCell ref="B6:C6"/>
    <mergeCell ref="D6:J6"/>
    <mergeCell ref="B9:B10"/>
    <mergeCell ref="C9:C10"/>
    <mergeCell ref="D9:F9"/>
    <mergeCell ref="G9:J9"/>
  </mergeCells>
  <dataValidations count="6">
    <dataValidation type="whole" operator="greaterThanOrEqual" allowBlank="1" showInputMessage="1" showErrorMessage="1" error="Input a whole number greater than or equal to zero." sqref="E16:E17 E24" xr:uid="{820E21BF-2966-4636-8CF9-4B6E9087EB71}">
      <formula1>0</formula1>
    </dataValidation>
    <dataValidation type="decimal" operator="greaterThanOrEqual" allowBlank="1" showInputMessage="1" showErrorMessage="1" error="Input a positive number to an accuracy of 2 decimal places." sqref="E14 E18 E20" xr:uid="{D8D6040E-0990-4511-A209-21B05CF4D6AB}">
      <formula1>0</formula1>
    </dataValidation>
    <dataValidation type="whole" operator="greaterThanOrEqual" allowBlank="1" showInputMessage="1" showErrorMessage="1" error="Input a whole number greater or equal to zero." sqref="E21:E23 E19 E15 E25:E30 E32" xr:uid="{4E240433-3480-4A14-803D-4772BE22A2E7}">
      <formula1>0</formula1>
    </dataValidation>
    <dataValidation type="whole" allowBlank="1" showInputMessage="1" showErrorMessage="1" error="Enter 1 or 0._x000a_Yes=1_x000a_No=0" sqref="E34:E35 E11:E13 E31" xr:uid="{B6F6E219-C6D3-49A9-B58B-2F55A15133C3}">
      <formula1>0</formula1>
      <formula2>1</formula2>
    </dataValidation>
    <dataValidation type="list" allowBlank="1" showInputMessage="1" showErrorMessage="1" promptTitle="Complexity" prompt="What is the estimated complexity of the General Notes/Pay Item Notes Sheet?" sqref="F13" xr:uid="{3FC5BD5B-C6D2-4B2C-9482-7CE45E9E5EA9}">
      <formula1>$U$10:$W$10</formula1>
    </dataValidation>
    <dataValidation type="list" allowBlank="1" showInputMessage="1" showErrorMessage="1" promptTitle="Complexity" prompt="What is the estimated complexity of the ITS &amp; Communication Plan Sheet?" sqref="F18" xr:uid="{3EADFC5F-0510-48A7-B118-C36A23AAF8AA}">
      <formula1>$Q$10:$S$10</formula1>
    </dataValidation>
  </dataValidations>
  <hyperlinks>
    <hyperlink ref="L4" r:id="rId1" display="Video Tutorial - A short webinar for the Drainage Plans tab" xr:uid="{1A31CD5B-6B44-4D5E-966A-F20885A90BD4}"/>
  </hyperlinks>
  <pageMargins left="0.7" right="0.7" top="0.75" bottom="0.75" header="0.3" footer="0.3"/>
  <pageSetup scale="47" fitToHeight="0" orientation="landscape" r:id="rId2"/>
  <legacyDrawing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1:N50"/>
  <sheetViews>
    <sheetView showGridLines="0" zoomScaleNormal="100" zoomScaleSheetLayoutView="100" workbookViewId="0"/>
  </sheetViews>
  <sheetFormatPr defaultColWidth="9.109375" defaultRowHeight="13.2"/>
  <cols>
    <col min="1" max="1" width="118.33203125" style="594" customWidth="1"/>
    <col min="2" max="16384" width="9.109375" style="586"/>
  </cols>
  <sheetData>
    <row r="1" spans="1:14" s="623" customFormat="1" ht="20.100000000000001" customHeight="1">
      <c r="A1" s="630" t="s">
        <v>1382</v>
      </c>
    </row>
    <row r="2" spans="1:14" s="623" customFormat="1" ht="20.100000000000001" customHeight="1">
      <c r="A2" s="624"/>
      <c r="N2" s="623" t="s">
        <v>400</v>
      </c>
    </row>
    <row r="3" spans="1:14" ht="84" customHeight="1">
      <c r="A3" s="587" t="s">
        <v>1383</v>
      </c>
    </row>
    <row r="4" spans="1:14">
      <c r="A4" s="587"/>
    </row>
    <row r="5" spans="1:14" s="588" customFormat="1">
      <c r="A5" s="587" t="s">
        <v>1384</v>
      </c>
    </row>
    <row r="6" spans="1:14" s="588" customFormat="1" ht="12.75" customHeight="1">
      <c r="A6" s="589" t="s">
        <v>1385</v>
      </c>
    </row>
    <row r="7" spans="1:14" s="588" customFormat="1">
      <c r="A7" s="589" t="s">
        <v>1386</v>
      </c>
      <c r="C7" s="590"/>
    </row>
    <row r="8" spans="1:14" s="588" customFormat="1">
      <c r="A8" s="591" t="s">
        <v>1387</v>
      </c>
      <c r="C8" s="590"/>
    </row>
    <row r="9" spans="1:14">
      <c r="A9" s="592"/>
      <c r="C9" s="593"/>
    </row>
    <row r="10" spans="1:14" ht="92.4">
      <c r="A10" s="594" t="s">
        <v>1388</v>
      </c>
    </row>
    <row r="12" spans="1:14" ht="72" customHeight="1">
      <c r="A12" s="594" t="s">
        <v>1389</v>
      </c>
    </row>
    <row r="14" spans="1:14" ht="92.4">
      <c r="A14" s="594" t="s">
        <v>1390</v>
      </c>
    </row>
    <row r="16" spans="1:14" ht="60.75" customHeight="1">
      <c r="A16" s="595" t="s">
        <v>1391</v>
      </c>
    </row>
    <row r="18" spans="1:1" ht="83.25" customHeight="1">
      <c r="A18" s="594" t="s">
        <v>1392</v>
      </c>
    </row>
    <row r="19" spans="1:1" ht="34.5" customHeight="1">
      <c r="A19" s="594" t="s">
        <v>1393</v>
      </c>
    </row>
    <row r="50" ht="56.25" customHeight="1"/>
  </sheetData>
  <pageMargins left="0.5" right="0.5" top="1" bottom="1" header="0.5" footer="0.34"/>
  <pageSetup orientation="landscape" r:id="rId1"/>
  <headerFooter alignWithMargins="0">
    <oddHeader>&amp;C&amp;"Arial,Bold"&amp;14&amp;U&amp;A</oddHeader>
    <oddFooter>&amp;L&amp;F
&amp;A&amp;CPage &amp;P of &amp;N&amp;R&amp;D</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8">
    <pageSetUpPr autoPageBreaks="0" fitToPage="1"/>
  </sheetPr>
  <dimension ref="A1:P203"/>
  <sheetViews>
    <sheetView showGridLines="0" showRuler="0" zoomScaleNormal="100" zoomScaleSheetLayoutView="100" workbookViewId="0"/>
  </sheetViews>
  <sheetFormatPr defaultColWidth="9.109375" defaultRowHeight="13.2"/>
  <cols>
    <col min="1" max="1" width="7" style="4" customWidth="1"/>
    <col min="2" max="2" width="50.6640625" style="585" customWidth="1"/>
    <col min="3" max="3" width="13.88671875" style="374" customWidth="1"/>
    <col min="4" max="6" width="12.6640625" style="4" customWidth="1"/>
    <col min="7" max="7" width="57.109375" style="4" customWidth="1"/>
    <col min="8" max="8" width="21.44140625" style="4" customWidth="1"/>
    <col min="9" max="9" width="12.6640625" style="4" customWidth="1"/>
    <col min="10" max="16384" width="9.109375" style="4"/>
  </cols>
  <sheetData>
    <row r="1" spans="1:9" s="305" customFormat="1" ht="20.100000000000001" customHeight="1">
      <c r="A1" s="380" t="s">
        <v>592</v>
      </c>
      <c r="B1" s="622"/>
      <c r="C1" s="449"/>
      <c r="D1" s="440"/>
      <c r="E1" s="440"/>
      <c r="F1" s="440"/>
      <c r="G1" s="440"/>
      <c r="I1" s="920" t="str">
        <f>'Project Information'!$B$3</f>
        <v>Enter project name &amp; description</v>
      </c>
    </row>
    <row r="2" spans="1:9" s="305" customFormat="1" ht="20.100000000000001" customHeight="1">
      <c r="A2" s="441"/>
      <c r="B2" s="622"/>
      <c r="C2" s="449"/>
      <c r="D2" s="440"/>
      <c r="E2" s="440"/>
      <c r="F2" s="440"/>
      <c r="G2" s="440"/>
      <c r="I2" s="920" t="str">
        <f>'Project Information'!$B$1</f>
        <v>999999-1-32-01</v>
      </c>
    </row>
    <row r="3" spans="1:9" s="240" customFormat="1" ht="14.4" thickBot="1">
      <c r="A3" s="413"/>
      <c r="B3" s="286"/>
    </row>
    <row r="4" spans="1:9" s="240" customFormat="1" ht="28.5" customHeight="1" thickBot="1">
      <c r="A4" s="2111" t="s">
        <v>1396</v>
      </c>
      <c r="B4" s="2112"/>
      <c r="C4" s="2113" t="s">
        <v>1397</v>
      </c>
      <c r="D4" s="2113"/>
      <c r="E4" s="2113"/>
      <c r="F4" s="2113"/>
      <c r="G4" s="2364" t="s">
        <v>1398</v>
      </c>
      <c r="H4" s="2365"/>
      <c r="I4" s="2366"/>
    </row>
    <row r="5" spans="1:9" s="240" customFormat="1" ht="28.5" customHeight="1">
      <c r="A5" s="2114" t="s">
        <v>1400</v>
      </c>
      <c r="B5" s="2115"/>
      <c r="C5" s="2116"/>
      <c r="D5" s="2116"/>
      <c r="E5" s="2116"/>
      <c r="F5" s="2116"/>
      <c r="G5" s="2367"/>
      <c r="H5" s="2368"/>
      <c r="I5" s="2369"/>
    </row>
    <row r="6" spans="1:9" s="240" customFormat="1" ht="28.5" customHeight="1" thickBot="1">
      <c r="A6" s="2108" t="s">
        <v>1399</v>
      </c>
      <c r="B6" s="2109"/>
      <c r="C6" s="2110"/>
      <c r="D6" s="2110"/>
      <c r="E6" s="2110"/>
      <c r="F6" s="2110"/>
      <c r="G6" s="2354"/>
      <c r="H6" s="2355"/>
      <c r="I6" s="2356"/>
    </row>
    <row r="7" spans="1:9" s="240" customFormat="1" ht="15.6">
      <c r="A7" s="921" t="s">
        <v>1430</v>
      </c>
      <c r="B7" s="286"/>
    </row>
    <row r="8" spans="1:9" s="240" customFormat="1" ht="15" customHeight="1" thickBot="1">
      <c r="A8" s="921"/>
      <c r="B8" s="286"/>
    </row>
    <row r="9" spans="1:9" ht="48" customHeight="1" thickBot="1">
      <c r="A9" s="335" t="s">
        <v>79</v>
      </c>
      <c r="B9" s="316" t="s">
        <v>190</v>
      </c>
      <c r="C9" s="282" t="s">
        <v>87</v>
      </c>
      <c r="D9" s="282" t="s">
        <v>101</v>
      </c>
      <c r="E9" s="282" t="s">
        <v>706</v>
      </c>
      <c r="F9" s="282" t="s">
        <v>102</v>
      </c>
      <c r="G9" s="2362" t="s">
        <v>164</v>
      </c>
      <c r="H9" s="2512"/>
      <c r="I9" s="2513"/>
    </row>
    <row r="10" spans="1:9" ht="20.100000000000001" customHeight="1">
      <c r="A10" s="917"/>
      <c r="B10" s="918" t="s">
        <v>308</v>
      </c>
      <c r="C10" s="918"/>
      <c r="D10" s="918"/>
      <c r="E10" s="918"/>
      <c r="F10" s="918"/>
      <c r="G10" s="2362"/>
      <c r="H10" s="2512"/>
      <c r="I10" s="2513"/>
    </row>
    <row r="11" spans="1:9" ht="30" customHeight="1">
      <c r="A11" s="916">
        <v>35.1</v>
      </c>
      <c r="B11" s="319" t="s">
        <v>356</v>
      </c>
      <c r="C11" s="289" t="s">
        <v>85</v>
      </c>
      <c r="D11" s="237">
        <v>1</v>
      </c>
      <c r="E11" s="990">
        <v>0</v>
      </c>
      <c r="F11" s="237">
        <f>ROUND(D11*E11,0)</f>
        <v>0</v>
      </c>
      <c r="G11" s="2357"/>
      <c r="H11" s="2358"/>
      <c r="I11" s="2359"/>
    </row>
    <row r="12" spans="1:9" ht="30" customHeight="1">
      <c r="A12" s="916">
        <v>35.200000000000003</v>
      </c>
      <c r="B12" s="319" t="s">
        <v>267</v>
      </c>
      <c r="C12" s="289" t="s">
        <v>85</v>
      </c>
      <c r="D12" s="234">
        <v>1</v>
      </c>
      <c r="E12" s="990">
        <v>0</v>
      </c>
      <c r="F12" s="237">
        <f t="shared" ref="F12:F36" si="0">ROUND((E12*D12),0)</f>
        <v>0</v>
      </c>
      <c r="G12" s="2357"/>
      <c r="H12" s="2358"/>
      <c r="I12" s="2359"/>
    </row>
    <row r="13" spans="1:9" ht="30" customHeight="1">
      <c r="A13" s="916">
        <v>35.299999999999997</v>
      </c>
      <c r="B13" s="319" t="s">
        <v>25</v>
      </c>
      <c r="C13" s="289" t="s">
        <v>26</v>
      </c>
      <c r="D13" s="990">
        <v>0</v>
      </c>
      <c r="E13" s="990">
        <v>0</v>
      </c>
      <c r="F13" s="237">
        <f t="shared" si="0"/>
        <v>0</v>
      </c>
      <c r="G13" s="2357"/>
      <c r="H13" s="2358"/>
      <c r="I13" s="2359"/>
    </row>
    <row r="14" spans="1:9" ht="30" customHeight="1">
      <c r="A14" s="916">
        <v>35.4</v>
      </c>
      <c r="B14" s="319" t="s">
        <v>1445</v>
      </c>
      <c r="C14" s="289" t="s">
        <v>1446</v>
      </c>
      <c r="D14" s="990">
        <v>0</v>
      </c>
      <c r="E14" s="990">
        <v>0</v>
      </c>
      <c r="F14" s="234">
        <f t="shared" si="0"/>
        <v>0</v>
      </c>
      <c r="G14" s="2357"/>
      <c r="H14" s="2358"/>
      <c r="I14" s="2359"/>
    </row>
    <row r="15" spans="1:9" ht="30" customHeight="1">
      <c r="A15" s="942" t="s">
        <v>1546</v>
      </c>
      <c r="B15" s="319" t="s">
        <v>268</v>
      </c>
      <c r="C15" s="289" t="s">
        <v>141</v>
      </c>
      <c r="D15" s="990">
        <v>0</v>
      </c>
      <c r="E15" s="990">
        <v>0</v>
      </c>
      <c r="F15" s="237">
        <f t="shared" si="0"/>
        <v>0</v>
      </c>
      <c r="G15" s="2357"/>
      <c r="H15" s="2358"/>
      <c r="I15" s="2359"/>
    </row>
    <row r="16" spans="1:9" ht="30" customHeight="1">
      <c r="A16" s="942" t="s">
        <v>1547</v>
      </c>
      <c r="B16" s="319" t="s">
        <v>27</v>
      </c>
      <c r="C16" s="289" t="s">
        <v>309</v>
      </c>
      <c r="D16" s="990">
        <v>0</v>
      </c>
      <c r="E16" s="990">
        <v>0</v>
      </c>
      <c r="F16" s="237">
        <f t="shared" si="0"/>
        <v>0</v>
      </c>
      <c r="G16" s="2357"/>
      <c r="H16" s="2358"/>
      <c r="I16" s="2359"/>
    </row>
    <row r="17" spans="1:9" ht="30" customHeight="1">
      <c r="A17" s="942" t="s">
        <v>1548</v>
      </c>
      <c r="B17" s="319" t="s">
        <v>28</v>
      </c>
      <c r="C17" s="289" t="s">
        <v>141</v>
      </c>
      <c r="D17" s="990">
        <v>0</v>
      </c>
      <c r="E17" s="990">
        <v>0</v>
      </c>
      <c r="F17" s="237">
        <f t="shared" si="0"/>
        <v>0</v>
      </c>
      <c r="G17" s="2357"/>
      <c r="H17" s="2358"/>
      <c r="I17" s="2359"/>
    </row>
    <row r="18" spans="1:9" ht="30" customHeight="1">
      <c r="A18" s="942" t="s">
        <v>1549</v>
      </c>
      <c r="B18" s="319" t="s">
        <v>29</v>
      </c>
      <c r="C18" s="289" t="s">
        <v>141</v>
      </c>
      <c r="D18" s="990">
        <v>0</v>
      </c>
      <c r="E18" s="990">
        <v>0</v>
      </c>
      <c r="F18" s="237">
        <f t="shared" si="0"/>
        <v>0</v>
      </c>
      <c r="G18" s="2357"/>
      <c r="H18" s="2358"/>
      <c r="I18" s="2359"/>
    </row>
    <row r="19" spans="1:9" ht="30" customHeight="1">
      <c r="A19" s="942" t="s">
        <v>1550</v>
      </c>
      <c r="B19" s="319" t="s">
        <v>9</v>
      </c>
      <c r="C19" s="289" t="s">
        <v>141</v>
      </c>
      <c r="D19" s="990">
        <v>0</v>
      </c>
      <c r="E19" s="990">
        <v>0</v>
      </c>
      <c r="F19" s="237">
        <f t="shared" si="0"/>
        <v>0</v>
      </c>
      <c r="G19" s="2357"/>
      <c r="H19" s="2358"/>
      <c r="I19" s="2359"/>
    </row>
    <row r="20" spans="1:9" ht="30" customHeight="1">
      <c r="A20" s="942" t="s">
        <v>1551</v>
      </c>
      <c r="B20" s="319" t="s">
        <v>30</v>
      </c>
      <c r="C20" s="289" t="s">
        <v>31</v>
      </c>
      <c r="D20" s="990">
        <v>0</v>
      </c>
      <c r="E20" s="990">
        <v>0</v>
      </c>
      <c r="F20" s="237">
        <f t="shared" si="0"/>
        <v>0</v>
      </c>
      <c r="G20" s="2357"/>
      <c r="H20" s="2358"/>
      <c r="I20" s="2359"/>
    </row>
    <row r="21" spans="1:9" ht="30" customHeight="1">
      <c r="A21" s="942" t="s">
        <v>1552</v>
      </c>
      <c r="B21" s="319" t="s">
        <v>32</v>
      </c>
      <c r="C21" s="289" t="s">
        <v>31</v>
      </c>
      <c r="D21" s="990">
        <v>0</v>
      </c>
      <c r="E21" s="990">
        <v>0</v>
      </c>
      <c r="F21" s="237">
        <f t="shared" si="0"/>
        <v>0</v>
      </c>
      <c r="G21" s="2357"/>
      <c r="H21" s="2358"/>
      <c r="I21" s="2359"/>
    </row>
    <row r="22" spans="1:9" ht="30" customHeight="1">
      <c r="A22" s="942" t="s">
        <v>1553</v>
      </c>
      <c r="B22" s="319" t="s">
        <v>10</v>
      </c>
      <c r="C22" s="289" t="s">
        <v>85</v>
      </c>
      <c r="D22" s="234">
        <v>1</v>
      </c>
      <c r="E22" s="990">
        <v>0</v>
      </c>
      <c r="F22" s="237">
        <f t="shared" si="0"/>
        <v>0</v>
      </c>
      <c r="G22" s="2357" t="s">
        <v>1045</v>
      </c>
      <c r="H22" s="2358"/>
      <c r="I22" s="2359"/>
    </row>
    <row r="23" spans="1:9" ht="30" customHeight="1">
      <c r="A23" s="942" t="s">
        <v>1554</v>
      </c>
      <c r="B23" s="319" t="s">
        <v>11</v>
      </c>
      <c r="C23" s="289" t="s">
        <v>31</v>
      </c>
      <c r="D23" s="990">
        <v>0</v>
      </c>
      <c r="E23" s="990">
        <v>0</v>
      </c>
      <c r="F23" s="237">
        <f t="shared" si="0"/>
        <v>0</v>
      </c>
      <c r="G23" s="2357"/>
      <c r="H23" s="2358"/>
      <c r="I23" s="2359"/>
    </row>
    <row r="24" spans="1:9" ht="30" customHeight="1">
      <c r="A24" s="942" t="s">
        <v>1555</v>
      </c>
      <c r="B24" s="319" t="s">
        <v>12</v>
      </c>
      <c r="C24" s="289" t="s">
        <v>26</v>
      </c>
      <c r="D24" s="990">
        <v>0</v>
      </c>
      <c r="E24" s="990">
        <v>0</v>
      </c>
      <c r="F24" s="237">
        <f t="shared" si="0"/>
        <v>0</v>
      </c>
      <c r="G24" s="2357"/>
      <c r="H24" s="2358"/>
      <c r="I24" s="2359"/>
    </row>
    <row r="25" spans="1:9" ht="30" customHeight="1">
      <c r="A25" s="942" t="s">
        <v>1556</v>
      </c>
      <c r="B25" s="319" t="s">
        <v>13</v>
      </c>
      <c r="C25" s="289" t="s">
        <v>141</v>
      </c>
      <c r="D25" s="990">
        <v>0</v>
      </c>
      <c r="E25" s="990">
        <v>0</v>
      </c>
      <c r="F25" s="237">
        <f t="shared" si="0"/>
        <v>0</v>
      </c>
      <c r="G25" s="2357"/>
      <c r="H25" s="2358"/>
      <c r="I25" s="2359"/>
    </row>
    <row r="26" spans="1:9" ht="30" customHeight="1">
      <c r="A26" s="942" t="s">
        <v>1557</v>
      </c>
      <c r="B26" s="319" t="s">
        <v>269</v>
      </c>
      <c r="C26" s="289" t="s">
        <v>34</v>
      </c>
      <c r="D26" s="990">
        <v>0</v>
      </c>
      <c r="E26" s="990">
        <v>0</v>
      </c>
      <c r="F26" s="237">
        <f t="shared" si="0"/>
        <v>0</v>
      </c>
      <c r="G26" s="2357"/>
      <c r="H26" s="2358"/>
      <c r="I26" s="2359"/>
    </row>
    <row r="27" spans="1:9" ht="30" customHeight="1">
      <c r="A27" s="942" t="s">
        <v>1558</v>
      </c>
      <c r="B27" s="319" t="s">
        <v>14</v>
      </c>
      <c r="C27" s="289" t="s">
        <v>31</v>
      </c>
      <c r="D27" s="990">
        <v>0</v>
      </c>
      <c r="E27" s="990">
        <v>0</v>
      </c>
      <c r="F27" s="237">
        <f t="shared" si="0"/>
        <v>0</v>
      </c>
      <c r="G27" s="2357" t="s">
        <v>1158</v>
      </c>
      <c r="H27" s="2358"/>
      <c r="I27" s="2359"/>
    </row>
    <row r="28" spans="1:9" ht="30" customHeight="1">
      <c r="A28" s="942" t="s">
        <v>1559</v>
      </c>
      <c r="B28" s="319" t="s">
        <v>15</v>
      </c>
      <c r="C28" s="289" t="s">
        <v>35</v>
      </c>
      <c r="D28" s="990">
        <v>0</v>
      </c>
      <c r="E28" s="990">
        <v>0</v>
      </c>
      <c r="F28" s="237">
        <f t="shared" si="0"/>
        <v>0</v>
      </c>
      <c r="G28" s="2357"/>
      <c r="H28" s="2358"/>
      <c r="I28" s="2359"/>
    </row>
    <row r="29" spans="1:9" ht="30" customHeight="1">
      <c r="A29" s="942" t="s">
        <v>1447</v>
      </c>
      <c r="B29" s="281" t="s">
        <v>1598</v>
      </c>
      <c r="C29" s="332" t="s">
        <v>85</v>
      </c>
      <c r="D29" s="234">
        <v>1</v>
      </c>
      <c r="E29" s="990">
        <v>0</v>
      </c>
      <c r="F29" s="237">
        <f>ROUND((E29*D29),0)</f>
        <v>0</v>
      </c>
      <c r="G29" s="2357"/>
      <c r="H29" s="2358"/>
      <c r="I29" s="2359"/>
    </row>
    <row r="30" spans="1:9" ht="30" customHeight="1">
      <c r="A30" s="942" t="s">
        <v>1560</v>
      </c>
      <c r="B30" s="319" t="s">
        <v>36</v>
      </c>
      <c r="C30" s="289" t="s">
        <v>141</v>
      </c>
      <c r="D30" s="990">
        <v>0</v>
      </c>
      <c r="E30" s="990">
        <v>0</v>
      </c>
      <c r="F30" s="237">
        <f t="shared" si="0"/>
        <v>0</v>
      </c>
      <c r="G30" s="2357" t="s">
        <v>1159</v>
      </c>
      <c r="H30" s="2358"/>
      <c r="I30" s="2359"/>
    </row>
    <row r="31" spans="1:9" ht="30" customHeight="1">
      <c r="A31" s="942" t="s">
        <v>1561</v>
      </c>
      <c r="B31" s="319" t="s">
        <v>37</v>
      </c>
      <c r="C31" s="289" t="s">
        <v>85</v>
      </c>
      <c r="D31" s="234">
        <v>1</v>
      </c>
      <c r="E31" s="990">
        <v>0</v>
      </c>
      <c r="F31" s="237">
        <f t="shared" si="0"/>
        <v>0</v>
      </c>
      <c r="G31" s="2357"/>
      <c r="H31" s="2358"/>
      <c r="I31" s="2359"/>
    </row>
    <row r="32" spans="1:9" ht="30" customHeight="1">
      <c r="A32" s="942" t="s">
        <v>1562</v>
      </c>
      <c r="B32" s="319" t="s">
        <v>114</v>
      </c>
      <c r="C32" s="289" t="s">
        <v>85</v>
      </c>
      <c r="D32" s="234">
        <v>1</v>
      </c>
      <c r="E32" s="990">
        <v>0</v>
      </c>
      <c r="F32" s="237">
        <f>ROUND((E32*D32),0)</f>
        <v>0</v>
      </c>
      <c r="G32" s="2357"/>
      <c r="H32" s="2358"/>
      <c r="I32" s="2359"/>
    </row>
    <row r="33" spans="1:16" ht="30" customHeight="1">
      <c r="A33" s="942" t="s">
        <v>1563</v>
      </c>
      <c r="B33" s="319" t="s">
        <v>115</v>
      </c>
      <c r="C33" s="289" t="s">
        <v>85</v>
      </c>
      <c r="D33" s="237">
        <v>1</v>
      </c>
      <c r="E33" s="990">
        <v>0</v>
      </c>
      <c r="F33" s="237">
        <f>ROUND((E33*D33),0)</f>
        <v>0</v>
      </c>
      <c r="G33" s="2357"/>
      <c r="H33" s="2358"/>
      <c r="I33" s="2359"/>
    </row>
    <row r="34" spans="1:16" ht="30" customHeight="1">
      <c r="A34" s="942" t="s">
        <v>1564</v>
      </c>
      <c r="B34" s="319" t="s">
        <v>692</v>
      </c>
      <c r="C34" s="289" t="s">
        <v>141</v>
      </c>
      <c r="D34" s="990">
        <v>0</v>
      </c>
      <c r="E34" s="990">
        <v>0</v>
      </c>
      <c r="F34" s="237">
        <f>ROUND((E34*D34),0)</f>
        <v>0</v>
      </c>
      <c r="G34" s="2357"/>
      <c r="H34" s="2358"/>
      <c r="I34" s="2359"/>
    </row>
    <row r="35" spans="1:16" ht="30" customHeight="1">
      <c r="A35" s="942" t="s">
        <v>1565</v>
      </c>
      <c r="B35" s="319" t="s">
        <v>270</v>
      </c>
      <c r="C35" s="289" t="s">
        <v>38</v>
      </c>
      <c r="D35" s="990">
        <v>0</v>
      </c>
      <c r="E35" s="990">
        <v>0</v>
      </c>
      <c r="F35" s="237">
        <f t="shared" si="0"/>
        <v>0</v>
      </c>
      <c r="G35" s="2357"/>
      <c r="H35" s="2358"/>
      <c r="I35" s="2359"/>
    </row>
    <row r="36" spans="1:16" ht="30" customHeight="1" thickBot="1">
      <c r="A36" s="942" t="s">
        <v>1566</v>
      </c>
      <c r="B36" s="319" t="s">
        <v>271</v>
      </c>
      <c r="C36" s="289" t="s">
        <v>38</v>
      </c>
      <c r="D36" s="990">
        <v>0</v>
      </c>
      <c r="E36" s="990">
        <v>0</v>
      </c>
      <c r="F36" s="237">
        <f t="shared" si="0"/>
        <v>0</v>
      </c>
      <c r="G36" s="2357"/>
      <c r="H36" s="2358"/>
      <c r="I36" s="2359"/>
    </row>
    <row r="37" spans="1:16" ht="20.100000000000001" customHeight="1" thickBot="1">
      <c r="A37" s="2463" t="s">
        <v>445</v>
      </c>
      <c r="B37" s="2464"/>
      <c r="C37" s="2464"/>
      <c r="D37" s="2464"/>
      <c r="E37" s="2464"/>
      <c r="F37" s="263">
        <f>SUM(F11:F36)</f>
        <v>0</v>
      </c>
      <c r="G37" s="2362"/>
      <c r="H37" s="2512"/>
      <c r="I37" s="2513"/>
    </row>
    <row r="38" spans="1:16" ht="20.100000000000001" customHeight="1">
      <c r="A38" s="917"/>
      <c r="B38" s="918" t="s">
        <v>149</v>
      </c>
      <c r="C38" s="918"/>
      <c r="D38" s="918"/>
      <c r="E38" s="918"/>
      <c r="F38" s="919"/>
      <c r="G38" s="2362"/>
      <c r="H38" s="2512"/>
      <c r="I38" s="2513"/>
    </row>
    <row r="39" spans="1:16" ht="30" customHeight="1">
      <c r="A39" s="942" t="s">
        <v>1567</v>
      </c>
      <c r="B39" s="319" t="s">
        <v>267</v>
      </c>
      <c r="C39" s="289" t="s">
        <v>85</v>
      </c>
      <c r="D39" s="234">
        <v>1</v>
      </c>
      <c r="E39" s="990">
        <v>0</v>
      </c>
      <c r="F39" s="237">
        <f t="shared" ref="F39:F59" si="1">ROUND((E39*D39),0)</f>
        <v>0</v>
      </c>
      <c r="G39" s="2357"/>
      <c r="H39" s="2358"/>
      <c r="I39" s="2359"/>
    </row>
    <row r="40" spans="1:16" ht="30" customHeight="1">
      <c r="A40" s="942" t="s">
        <v>1568</v>
      </c>
      <c r="B40" s="319" t="s">
        <v>25</v>
      </c>
      <c r="C40" s="289" t="s">
        <v>26</v>
      </c>
      <c r="D40" s="990">
        <v>0</v>
      </c>
      <c r="E40" s="990">
        <v>0</v>
      </c>
      <c r="F40" s="237">
        <f t="shared" si="1"/>
        <v>0</v>
      </c>
      <c r="G40" s="2357"/>
      <c r="H40" s="2358"/>
      <c r="I40" s="2359"/>
    </row>
    <row r="41" spans="1:16" ht="30" customHeight="1">
      <c r="A41" s="942" t="s">
        <v>1569</v>
      </c>
      <c r="B41" s="319" t="s">
        <v>268</v>
      </c>
      <c r="C41" s="289" t="s">
        <v>141</v>
      </c>
      <c r="D41" s="990">
        <v>0</v>
      </c>
      <c r="E41" s="990">
        <v>0</v>
      </c>
      <c r="F41" s="237">
        <f t="shared" si="1"/>
        <v>0</v>
      </c>
      <c r="G41" s="2357"/>
      <c r="H41" s="2358"/>
      <c r="I41" s="2359"/>
    </row>
    <row r="42" spans="1:16" ht="30" customHeight="1">
      <c r="A42" s="942" t="s">
        <v>1570</v>
      </c>
      <c r="B42" s="319" t="s">
        <v>27</v>
      </c>
      <c r="C42" s="289" t="s">
        <v>309</v>
      </c>
      <c r="D42" s="990">
        <v>0</v>
      </c>
      <c r="E42" s="990">
        <v>0</v>
      </c>
      <c r="F42" s="237">
        <f t="shared" si="1"/>
        <v>0</v>
      </c>
      <c r="G42" s="2357"/>
      <c r="H42" s="2358"/>
      <c r="I42" s="2359"/>
    </row>
    <row r="43" spans="1:16" ht="30" customHeight="1">
      <c r="A43" s="942" t="s">
        <v>1571</v>
      </c>
      <c r="B43" s="319" t="s">
        <v>28</v>
      </c>
      <c r="C43" s="289" t="s">
        <v>141</v>
      </c>
      <c r="D43" s="990">
        <v>0</v>
      </c>
      <c r="E43" s="990">
        <v>0</v>
      </c>
      <c r="F43" s="237">
        <f t="shared" si="1"/>
        <v>0</v>
      </c>
      <c r="G43" s="2357"/>
      <c r="H43" s="2358"/>
      <c r="I43" s="2359"/>
    </row>
    <row r="44" spans="1:16" ht="30" customHeight="1">
      <c r="A44" s="942" t="s">
        <v>1572</v>
      </c>
      <c r="B44" s="319" t="s">
        <v>272</v>
      </c>
      <c r="C44" s="289" t="s">
        <v>141</v>
      </c>
      <c r="D44" s="990">
        <v>0</v>
      </c>
      <c r="E44" s="990">
        <v>0</v>
      </c>
      <c r="F44" s="237">
        <f>ROUND((E44*D44),0)</f>
        <v>0</v>
      </c>
      <c r="G44" s="2357"/>
      <c r="H44" s="2358"/>
      <c r="I44" s="2359"/>
    </row>
    <row r="45" spans="1:16" ht="30" customHeight="1">
      <c r="A45" s="942" t="s">
        <v>1573</v>
      </c>
      <c r="B45" s="319" t="s">
        <v>30</v>
      </c>
      <c r="C45" s="289" t="s">
        <v>31</v>
      </c>
      <c r="D45" s="990">
        <v>0</v>
      </c>
      <c r="E45" s="990">
        <v>0</v>
      </c>
      <c r="F45" s="237">
        <f t="shared" si="1"/>
        <v>0</v>
      </c>
      <c r="G45" s="2357"/>
      <c r="H45" s="2358"/>
      <c r="I45" s="2359"/>
    </row>
    <row r="46" spans="1:16" ht="30" customHeight="1">
      <c r="A46" s="942" t="s">
        <v>1574</v>
      </c>
      <c r="B46" s="319" t="s">
        <v>39</v>
      </c>
      <c r="C46" s="289" t="s">
        <v>31</v>
      </c>
      <c r="D46" s="990">
        <v>0</v>
      </c>
      <c r="E46" s="990">
        <v>0</v>
      </c>
      <c r="F46" s="237">
        <f t="shared" si="1"/>
        <v>0</v>
      </c>
      <c r="G46" s="2357"/>
      <c r="H46" s="2358"/>
      <c r="I46" s="2359"/>
      <c r="J46" s="5"/>
      <c r="K46" s="359"/>
      <c r="L46" s="5"/>
      <c r="M46" s="5"/>
      <c r="N46" s="5"/>
      <c r="O46" s="5"/>
      <c r="P46" s="5"/>
    </row>
    <row r="47" spans="1:16" ht="30" customHeight="1">
      <c r="A47" s="942" t="s">
        <v>1575</v>
      </c>
      <c r="B47" s="319" t="s">
        <v>116</v>
      </c>
      <c r="C47" s="289" t="s">
        <v>31</v>
      </c>
      <c r="D47" s="990">
        <v>0</v>
      </c>
      <c r="E47" s="990">
        <v>0</v>
      </c>
      <c r="F47" s="237">
        <f t="shared" si="1"/>
        <v>0</v>
      </c>
      <c r="G47" s="2357"/>
      <c r="H47" s="2358"/>
      <c r="I47" s="2359"/>
      <c r="J47" s="5"/>
      <c r="K47" s="359"/>
      <c r="L47" s="5"/>
      <c r="M47" s="5"/>
      <c r="N47" s="5"/>
      <c r="O47" s="5"/>
      <c r="P47" s="5"/>
    </row>
    <row r="48" spans="1:16" ht="30" customHeight="1">
      <c r="A48" s="942" t="s">
        <v>1576</v>
      </c>
      <c r="B48" s="319" t="s">
        <v>273</v>
      </c>
      <c r="C48" s="289" t="s">
        <v>141</v>
      </c>
      <c r="D48" s="990">
        <v>0</v>
      </c>
      <c r="E48" s="990">
        <v>0</v>
      </c>
      <c r="F48" s="237">
        <f t="shared" si="1"/>
        <v>0</v>
      </c>
      <c r="G48" s="2357"/>
      <c r="H48" s="2358"/>
      <c r="I48" s="2359"/>
      <c r="J48" s="5"/>
      <c r="K48" s="359"/>
      <c r="L48" s="5"/>
      <c r="M48" s="5"/>
      <c r="N48" s="5"/>
      <c r="O48" s="5"/>
      <c r="P48" s="5"/>
    </row>
    <row r="49" spans="1:16" ht="30" customHeight="1">
      <c r="A49" s="942" t="s">
        <v>1577</v>
      </c>
      <c r="B49" s="319" t="s">
        <v>117</v>
      </c>
      <c r="C49" s="289" t="s">
        <v>40</v>
      </c>
      <c r="D49" s="990">
        <v>0</v>
      </c>
      <c r="E49" s="990">
        <v>0</v>
      </c>
      <c r="F49" s="237">
        <f t="shared" si="1"/>
        <v>0</v>
      </c>
      <c r="G49" s="2357"/>
      <c r="H49" s="2358"/>
      <c r="I49" s="2359"/>
      <c r="J49" s="5"/>
      <c r="K49" s="359"/>
      <c r="L49" s="5"/>
      <c r="M49" s="5"/>
      <c r="N49" s="5"/>
      <c r="O49" s="5"/>
      <c r="P49" s="5"/>
    </row>
    <row r="50" spans="1:16" ht="30" customHeight="1">
      <c r="A50" s="942" t="s">
        <v>1578</v>
      </c>
      <c r="B50" s="319" t="s">
        <v>41</v>
      </c>
      <c r="C50" s="289" t="s">
        <v>40</v>
      </c>
      <c r="D50" s="990">
        <v>0</v>
      </c>
      <c r="E50" s="990">
        <v>0</v>
      </c>
      <c r="F50" s="237">
        <f t="shared" si="1"/>
        <v>0</v>
      </c>
      <c r="G50" s="2357" t="s">
        <v>1156</v>
      </c>
      <c r="H50" s="2358"/>
      <c r="I50" s="2359"/>
      <c r="J50" s="5"/>
      <c r="K50" s="359"/>
      <c r="L50" s="5"/>
      <c r="M50" s="5"/>
      <c r="N50" s="5"/>
      <c r="O50" s="5"/>
      <c r="P50" s="5"/>
    </row>
    <row r="51" spans="1:16" ht="30" customHeight="1">
      <c r="A51" s="942" t="s">
        <v>1579</v>
      </c>
      <c r="B51" s="319" t="s">
        <v>310</v>
      </c>
      <c r="C51" s="289" t="s">
        <v>40</v>
      </c>
      <c r="D51" s="990">
        <v>0</v>
      </c>
      <c r="E51" s="990">
        <v>0</v>
      </c>
      <c r="F51" s="237">
        <f>ROUND((E51*D51),0)</f>
        <v>0</v>
      </c>
      <c r="G51" s="2357"/>
      <c r="H51" s="2358"/>
      <c r="I51" s="2359"/>
      <c r="J51" s="5"/>
      <c r="K51" s="359"/>
      <c r="L51" s="5"/>
      <c r="M51" s="5"/>
      <c r="N51" s="5"/>
      <c r="O51" s="5"/>
      <c r="P51" s="5"/>
    </row>
    <row r="52" spans="1:16" ht="30" customHeight="1">
      <c r="A52" s="942" t="s">
        <v>1580</v>
      </c>
      <c r="B52" s="319" t="s">
        <v>118</v>
      </c>
      <c r="C52" s="289" t="s">
        <v>40</v>
      </c>
      <c r="D52" s="990">
        <v>0</v>
      </c>
      <c r="E52" s="990">
        <v>0</v>
      </c>
      <c r="F52" s="237">
        <f t="shared" si="1"/>
        <v>0</v>
      </c>
      <c r="G52" s="2357" t="s">
        <v>1157</v>
      </c>
      <c r="H52" s="2358"/>
      <c r="I52" s="2359"/>
      <c r="J52" s="5"/>
      <c r="K52" s="359"/>
      <c r="L52" s="5"/>
      <c r="M52" s="5"/>
      <c r="N52" s="5"/>
      <c r="O52" s="5"/>
      <c r="P52" s="5"/>
    </row>
    <row r="53" spans="1:16" ht="30" customHeight="1">
      <c r="A53" s="942" t="s">
        <v>1581</v>
      </c>
      <c r="B53" s="319" t="s">
        <v>42</v>
      </c>
      <c r="C53" s="289" t="s">
        <v>43</v>
      </c>
      <c r="D53" s="990">
        <v>0</v>
      </c>
      <c r="E53" s="990">
        <v>0</v>
      </c>
      <c r="F53" s="237">
        <f t="shared" si="1"/>
        <v>0</v>
      </c>
      <c r="G53" s="2357"/>
      <c r="H53" s="2358"/>
      <c r="I53" s="2359"/>
      <c r="J53" s="5"/>
      <c r="K53" s="359"/>
      <c r="L53" s="5"/>
      <c r="M53" s="5"/>
      <c r="N53" s="5"/>
      <c r="O53" s="5"/>
      <c r="P53" s="5"/>
    </row>
    <row r="54" spans="1:16" ht="30" customHeight="1">
      <c r="A54" s="942" t="s">
        <v>1582</v>
      </c>
      <c r="B54" s="319" t="s">
        <v>119</v>
      </c>
      <c r="C54" s="289" t="s">
        <v>43</v>
      </c>
      <c r="D54" s="990">
        <v>0</v>
      </c>
      <c r="E54" s="990">
        <v>0</v>
      </c>
      <c r="F54" s="237">
        <f t="shared" si="1"/>
        <v>0</v>
      </c>
      <c r="G54" s="2357" t="s">
        <v>1157</v>
      </c>
      <c r="H54" s="2358"/>
      <c r="I54" s="2359"/>
      <c r="J54" s="5"/>
      <c r="K54" s="359"/>
      <c r="L54" s="5"/>
      <c r="M54" s="5"/>
      <c r="N54" s="5"/>
      <c r="O54" s="5"/>
      <c r="P54" s="5"/>
    </row>
    <row r="55" spans="1:16" ht="41.4">
      <c r="A55" s="942" t="s">
        <v>1583</v>
      </c>
      <c r="B55" s="319" t="s">
        <v>121</v>
      </c>
      <c r="C55" s="289" t="s">
        <v>26</v>
      </c>
      <c r="D55" s="990">
        <v>0</v>
      </c>
      <c r="E55" s="990">
        <v>0</v>
      </c>
      <c r="F55" s="237">
        <f t="shared" si="1"/>
        <v>0</v>
      </c>
      <c r="G55" s="2357"/>
      <c r="H55" s="2358"/>
      <c r="I55" s="2359"/>
      <c r="J55" s="5"/>
      <c r="K55" s="359"/>
      <c r="L55" s="5"/>
      <c r="M55" s="5"/>
      <c r="N55" s="5"/>
      <c r="O55" s="5"/>
      <c r="P55" s="5"/>
    </row>
    <row r="56" spans="1:16" ht="30" customHeight="1">
      <c r="A56" s="942" t="s">
        <v>1584</v>
      </c>
      <c r="B56" s="319" t="s">
        <v>44</v>
      </c>
      <c r="C56" s="289" t="s">
        <v>141</v>
      </c>
      <c r="D56" s="990">
        <v>0</v>
      </c>
      <c r="E56" s="990">
        <v>0</v>
      </c>
      <c r="F56" s="237">
        <f t="shared" si="1"/>
        <v>0</v>
      </c>
      <c r="G56" s="2357"/>
      <c r="H56" s="2358"/>
      <c r="I56" s="2359"/>
      <c r="J56" s="5"/>
      <c r="K56" s="359"/>
      <c r="L56" s="5"/>
      <c r="M56" s="5"/>
      <c r="N56" s="5"/>
      <c r="O56" s="5"/>
      <c r="P56" s="5"/>
    </row>
    <row r="57" spans="1:16" ht="30" customHeight="1">
      <c r="A57" s="942" t="s">
        <v>1585</v>
      </c>
      <c r="B57" s="319" t="s">
        <v>693</v>
      </c>
      <c r="C57" s="289" t="s">
        <v>141</v>
      </c>
      <c r="D57" s="990">
        <v>0</v>
      </c>
      <c r="E57" s="990">
        <v>0</v>
      </c>
      <c r="F57" s="237">
        <f t="shared" si="1"/>
        <v>0</v>
      </c>
      <c r="G57" s="2357"/>
      <c r="H57" s="2358"/>
      <c r="I57" s="2359"/>
      <c r="J57" s="5"/>
      <c r="K57" s="359"/>
      <c r="L57" s="5"/>
      <c r="M57" s="5"/>
      <c r="N57" s="5"/>
      <c r="O57" s="5"/>
      <c r="P57" s="5"/>
    </row>
    <row r="58" spans="1:16" ht="30" customHeight="1">
      <c r="A58" s="942" t="s">
        <v>1586</v>
      </c>
      <c r="B58" s="319" t="s">
        <v>274</v>
      </c>
      <c r="C58" s="289" t="s">
        <v>141</v>
      </c>
      <c r="D58" s="990">
        <v>0</v>
      </c>
      <c r="E58" s="990">
        <v>0</v>
      </c>
      <c r="F58" s="237">
        <f t="shared" si="1"/>
        <v>0</v>
      </c>
      <c r="G58" s="2357"/>
      <c r="H58" s="2358"/>
      <c r="I58" s="2359"/>
      <c r="J58" s="5"/>
      <c r="K58" s="359"/>
      <c r="L58" s="5"/>
      <c r="M58" s="5"/>
      <c r="N58" s="5"/>
      <c r="O58" s="5"/>
      <c r="P58" s="5"/>
    </row>
    <row r="59" spans="1:16" ht="30" customHeight="1">
      <c r="A59" s="942" t="s">
        <v>1587</v>
      </c>
      <c r="B59" s="319" t="s">
        <v>120</v>
      </c>
      <c r="C59" s="289" t="s">
        <v>141</v>
      </c>
      <c r="D59" s="990">
        <v>0</v>
      </c>
      <c r="E59" s="990">
        <v>0</v>
      </c>
      <c r="F59" s="237">
        <f t="shared" si="1"/>
        <v>0</v>
      </c>
      <c r="G59" s="2357"/>
      <c r="H59" s="2358"/>
      <c r="I59" s="2359"/>
      <c r="J59" s="5"/>
      <c r="K59" s="359"/>
      <c r="L59" s="5"/>
      <c r="M59" s="5"/>
      <c r="N59" s="5"/>
      <c r="O59" s="5"/>
      <c r="P59" s="5"/>
    </row>
    <row r="60" spans="1:16" ht="30" customHeight="1">
      <c r="A60" s="942" t="s">
        <v>1588</v>
      </c>
      <c r="B60" s="319" t="s">
        <v>271</v>
      </c>
      <c r="C60" s="289" t="s">
        <v>31</v>
      </c>
      <c r="D60" s="990">
        <v>0</v>
      </c>
      <c r="E60" s="990">
        <v>0</v>
      </c>
      <c r="F60" s="237">
        <f>ROUND((E60*D60),0)</f>
        <v>0</v>
      </c>
      <c r="G60" s="2357"/>
      <c r="H60" s="2358"/>
      <c r="I60" s="2359"/>
      <c r="J60" s="5"/>
      <c r="K60" s="359"/>
      <c r="L60" s="5"/>
      <c r="M60" s="5"/>
      <c r="N60" s="5"/>
      <c r="O60" s="5"/>
      <c r="P60" s="5"/>
    </row>
    <row r="61" spans="1:16" ht="30" customHeight="1" thickBot="1">
      <c r="A61" s="942" t="s">
        <v>1589</v>
      </c>
      <c r="B61" s="319" t="s">
        <v>582</v>
      </c>
      <c r="C61" s="289" t="s">
        <v>85</v>
      </c>
      <c r="D61" s="237">
        <v>1</v>
      </c>
      <c r="E61" s="990">
        <v>0</v>
      </c>
      <c r="F61" s="237">
        <f>ROUND((E61*D61),0)</f>
        <v>0</v>
      </c>
      <c r="G61" s="2357"/>
      <c r="H61" s="2358"/>
      <c r="I61" s="2359"/>
      <c r="J61" s="5"/>
      <c r="K61" s="359"/>
      <c r="L61" s="5"/>
      <c r="M61" s="5"/>
      <c r="N61" s="5"/>
      <c r="O61" s="5"/>
      <c r="P61" s="5"/>
    </row>
    <row r="62" spans="1:16" ht="20.100000000000001" customHeight="1" thickBot="1">
      <c r="A62" s="2819" t="s">
        <v>444</v>
      </c>
      <c r="B62" s="2820"/>
      <c r="C62" s="2820"/>
      <c r="D62" s="2820"/>
      <c r="E62" s="2820"/>
      <c r="F62" s="263">
        <f>SUM(F39:F61)</f>
        <v>0</v>
      </c>
      <c r="G62" s="2362"/>
      <c r="H62" s="2512"/>
      <c r="I62" s="2513"/>
    </row>
    <row r="63" spans="1:16" ht="20.100000000000001" customHeight="1">
      <c r="A63" s="2463" t="s">
        <v>311</v>
      </c>
      <c r="B63" s="2464"/>
      <c r="C63" s="2464"/>
      <c r="D63" s="2464"/>
      <c r="E63" s="2464"/>
      <c r="F63" s="263">
        <f>F62+F37</f>
        <v>0</v>
      </c>
      <c r="G63" s="2362"/>
      <c r="H63" s="2512"/>
      <c r="I63" s="2513"/>
    </row>
    <row r="64" spans="1:16" ht="30" customHeight="1">
      <c r="A64" s="942" t="s">
        <v>1590</v>
      </c>
      <c r="B64" s="319" t="s">
        <v>1637</v>
      </c>
      <c r="C64" s="289" t="s">
        <v>141</v>
      </c>
      <c r="D64" s="990">
        <v>0</v>
      </c>
      <c r="E64" s="990">
        <v>0</v>
      </c>
      <c r="F64" s="237">
        <f>ROUND((E64*D64),0)</f>
        <v>0</v>
      </c>
      <c r="G64" s="2357"/>
      <c r="H64" s="2358"/>
      <c r="I64" s="2359"/>
    </row>
    <row r="65" spans="1:9" ht="30" customHeight="1">
      <c r="A65" s="942" t="s">
        <v>1591</v>
      </c>
      <c r="B65" s="319" t="s">
        <v>133</v>
      </c>
      <c r="C65" s="289" t="s">
        <v>85</v>
      </c>
      <c r="D65" s="237">
        <v>1</v>
      </c>
      <c r="E65" s="990">
        <v>0</v>
      </c>
      <c r="F65" s="237">
        <f>ROUND(D65*E65,0)</f>
        <v>0</v>
      </c>
      <c r="G65" s="2357"/>
      <c r="H65" s="2358"/>
      <c r="I65" s="2359"/>
    </row>
    <row r="66" spans="1:9" ht="30" customHeight="1">
      <c r="A66" s="942" t="s">
        <v>1592</v>
      </c>
      <c r="B66" s="319" t="s">
        <v>82</v>
      </c>
      <c r="C66" s="235" t="s">
        <v>85</v>
      </c>
      <c r="D66" s="237">
        <v>1</v>
      </c>
      <c r="E66" s="237">
        <f>F82</f>
        <v>0</v>
      </c>
      <c r="F66" s="237">
        <f>ROUND(D66*E66,0)</f>
        <v>0</v>
      </c>
      <c r="G66" s="2357" t="s">
        <v>583</v>
      </c>
      <c r="H66" s="2358"/>
      <c r="I66" s="2359"/>
    </row>
    <row r="67" spans="1:9" ht="30" customHeight="1">
      <c r="A67" s="942" t="s">
        <v>1593</v>
      </c>
      <c r="B67" s="319" t="s">
        <v>307</v>
      </c>
      <c r="C67" s="289" t="s">
        <v>85</v>
      </c>
      <c r="D67" s="562" t="s">
        <v>878</v>
      </c>
      <c r="E67" s="993">
        <v>0</v>
      </c>
      <c r="F67" s="237">
        <f>ROUND(E67*F63,0)</f>
        <v>0</v>
      </c>
      <c r="G67" s="2357"/>
      <c r="H67" s="2358"/>
      <c r="I67" s="2359"/>
    </row>
    <row r="68" spans="1:9" ht="30" customHeight="1" thickBot="1">
      <c r="A68" s="942" t="s">
        <v>1448</v>
      </c>
      <c r="B68" s="319" t="s">
        <v>169</v>
      </c>
      <c r="C68" s="289" t="s">
        <v>85</v>
      </c>
      <c r="D68" s="805" t="s">
        <v>878</v>
      </c>
      <c r="E68" s="993">
        <v>0</v>
      </c>
      <c r="F68" s="237">
        <f>ROUND(E68*F63,0)</f>
        <v>0</v>
      </c>
      <c r="G68" s="2357"/>
      <c r="H68" s="2358"/>
      <c r="I68" s="2359"/>
    </row>
    <row r="69" spans="1:9" ht="20.100000000000001" customHeight="1">
      <c r="A69" s="2819" t="s">
        <v>645</v>
      </c>
      <c r="B69" s="2820"/>
      <c r="C69" s="2820"/>
      <c r="D69" s="2820"/>
      <c r="E69" s="2820"/>
      <c r="F69" s="263">
        <f>SUM(F64:F68)</f>
        <v>0</v>
      </c>
      <c r="G69" s="2362"/>
      <c r="H69" s="2512"/>
      <c r="I69" s="2513"/>
    </row>
    <row r="70" spans="1:9" ht="30" customHeight="1" thickBot="1">
      <c r="A70" s="942" t="s">
        <v>1596</v>
      </c>
      <c r="B70" s="319" t="s">
        <v>78</v>
      </c>
      <c r="C70" s="289" t="s">
        <v>85</v>
      </c>
      <c r="D70" s="805" t="s">
        <v>878</v>
      </c>
      <c r="E70" s="993">
        <v>0</v>
      </c>
      <c r="F70" s="237">
        <f>ROUND(E70*(F69+F63),0)</f>
        <v>0</v>
      </c>
      <c r="G70" s="2357"/>
      <c r="H70" s="2358"/>
      <c r="I70" s="2359"/>
    </row>
    <row r="71" spans="1:9" ht="20.100000000000001" customHeight="1" thickBot="1">
      <c r="A71" s="2461" t="s">
        <v>1186</v>
      </c>
      <c r="B71" s="2462"/>
      <c r="C71" s="2462"/>
      <c r="D71" s="2462"/>
      <c r="E71" s="2462"/>
      <c r="F71" s="264">
        <f>SUM(F70,F69,F63)</f>
        <v>0</v>
      </c>
      <c r="G71" s="2362"/>
      <c r="H71" s="2512"/>
      <c r="I71" s="2513"/>
    </row>
    <row r="72" spans="1:9" ht="20.100000000000001" customHeight="1" thickBot="1">
      <c r="A72" s="355"/>
      <c r="B72" s="355"/>
      <c r="C72" s="355"/>
      <c r="D72" s="355"/>
      <c r="E72" s="355"/>
      <c r="F72" s="356"/>
      <c r="G72" s="356"/>
      <c r="H72" s="154"/>
      <c r="I72" s="5"/>
    </row>
    <row r="73" spans="1:9" s="284" customFormat="1" ht="36.75" customHeight="1" thickBot="1">
      <c r="A73" s="2414" t="s">
        <v>82</v>
      </c>
      <c r="B73" s="2113"/>
      <c r="C73" s="296" t="s">
        <v>87</v>
      </c>
      <c r="D73" s="296" t="s">
        <v>101</v>
      </c>
      <c r="E73" s="296" t="s">
        <v>706</v>
      </c>
      <c r="F73" s="296" t="s">
        <v>102</v>
      </c>
      <c r="G73" s="296" t="s">
        <v>164</v>
      </c>
      <c r="H73" s="296" t="s">
        <v>575</v>
      </c>
      <c r="I73" s="297" t="s">
        <v>576</v>
      </c>
    </row>
    <row r="74" spans="1:9" s="284" customFormat="1" ht="20.100000000000001" customHeight="1">
      <c r="A74" s="2842" t="s">
        <v>136</v>
      </c>
      <c r="B74" s="2813"/>
      <c r="C74" s="358" t="s">
        <v>141</v>
      </c>
      <c r="D74" s="992">
        <v>0</v>
      </c>
      <c r="E74" s="992">
        <v>0</v>
      </c>
      <c r="F74" s="342">
        <f>E74*D74</f>
        <v>0</v>
      </c>
      <c r="G74" s="884"/>
      <c r="H74" s="912"/>
      <c r="I74" s="1005">
        <v>0</v>
      </c>
    </row>
    <row r="75" spans="1:9" s="284" customFormat="1" ht="20.100000000000001" customHeight="1">
      <c r="A75" s="2118" t="s">
        <v>137</v>
      </c>
      <c r="B75" s="2119"/>
      <c r="C75" s="235" t="s">
        <v>141</v>
      </c>
      <c r="D75" s="990">
        <v>0</v>
      </c>
      <c r="E75" s="990">
        <v>0</v>
      </c>
      <c r="F75" s="234">
        <f>E75*D75</f>
        <v>0</v>
      </c>
      <c r="G75" s="882"/>
      <c r="H75" s="646"/>
      <c r="I75" s="1006">
        <v>0</v>
      </c>
    </row>
    <row r="76" spans="1:9" s="284" customFormat="1" ht="20.100000000000001" customHeight="1">
      <c r="A76" s="2118" t="s">
        <v>138</v>
      </c>
      <c r="B76" s="2119"/>
      <c r="C76" s="235" t="s">
        <v>141</v>
      </c>
      <c r="D76" s="990">
        <v>0</v>
      </c>
      <c r="E76" s="990">
        <v>0</v>
      </c>
      <c r="F76" s="234">
        <f>E76*D76</f>
        <v>0</v>
      </c>
      <c r="G76" s="882"/>
      <c r="H76" s="646"/>
      <c r="I76" s="1006">
        <v>0</v>
      </c>
    </row>
    <row r="77" spans="1:9" s="284" customFormat="1" ht="20.100000000000001" customHeight="1">
      <c r="A77" s="2118" t="s">
        <v>139</v>
      </c>
      <c r="B77" s="2119"/>
      <c r="C77" s="235" t="s">
        <v>141</v>
      </c>
      <c r="D77" s="990">
        <v>0</v>
      </c>
      <c r="E77" s="990">
        <v>0</v>
      </c>
      <c r="F77" s="234">
        <f>E77*D77</f>
        <v>0</v>
      </c>
      <c r="G77" s="882"/>
      <c r="H77" s="646"/>
      <c r="I77" s="1006">
        <v>0</v>
      </c>
    </row>
    <row r="78" spans="1:9" s="284" customFormat="1" ht="20.100000000000001" customHeight="1">
      <c r="A78" s="2118" t="s">
        <v>231</v>
      </c>
      <c r="B78" s="2119"/>
      <c r="C78" s="235" t="s">
        <v>141</v>
      </c>
      <c r="D78" s="990">
        <v>0</v>
      </c>
      <c r="E78" s="990">
        <v>0</v>
      </c>
      <c r="F78" s="234">
        <f>E78*D78</f>
        <v>0</v>
      </c>
      <c r="G78" s="882"/>
      <c r="H78" s="646"/>
      <c r="I78" s="1006">
        <v>0</v>
      </c>
    </row>
    <row r="79" spans="1:9" s="284" customFormat="1" ht="20.100000000000001" customHeight="1" thickBot="1">
      <c r="A79" s="2632" t="s">
        <v>238</v>
      </c>
      <c r="B79" s="2633"/>
      <c r="C79" s="636"/>
      <c r="D79" s="636"/>
      <c r="E79" s="636"/>
      <c r="F79" s="637">
        <f>SUM(F74:F78)</f>
        <v>0</v>
      </c>
      <c r="G79" s="883"/>
      <c r="H79" s="913" t="s">
        <v>1402</v>
      </c>
      <c r="I79" s="266">
        <f>SUM(I74:I78)</f>
        <v>0</v>
      </c>
    </row>
    <row r="80" spans="1:9" s="284" customFormat="1" ht="20.100000000000001" customHeight="1" thickTop="1">
      <c r="A80" s="2098" t="s">
        <v>861</v>
      </c>
      <c r="B80" s="2099"/>
      <c r="C80" s="358" t="s">
        <v>141</v>
      </c>
      <c r="D80" s="992">
        <v>0</v>
      </c>
      <c r="E80" s="992">
        <v>0</v>
      </c>
      <c r="F80" s="342">
        <f>E80*D80</f>
        <v>0</v>
      </c>
      <c r="G80" s="2821" t="s">
        <v>1403</v>
      </c>
      <c r="H80" s="2822"/>
      <c r="I80" s="310" t="s">
        <v>1116</v>
      </c>
    </row>
    <row r="81" spans="1:9" s="284" customFormat="1" ht="20.100000000000001" customHeight="1" thickBot="1">
      <c r="A81" s="2621" t="s">
        <v>155</v>
      </c>
      <c r="B81" s="2622"/>
      <c r="C81" s="361" t="s">
        <v>141</v>
      </c>
      <c r="D81" s="994">
        <v>0</v>
      </c>
      <c r="E81" s="994">
        <v>0</v>
      </c>
      <c r="F81" s="346">
        <f>E81*D81</f>
        <v>0</v>
      </c>
      <c r="G81" s="2823" t="s">
        <v>1404</v>
      </c>
      <c r="H81" s="2824"/>
      <c r="I81" s="311" t="s">
        <v>1116</v>
      </c>
    </row>
    <row r="82" spans="1:9" s="305" customFormat="1" ht="20.100000000000001" customHeight="1" thickTop="1" thickBot="1">
      <c r="A82" s="2092" t="s">
        <v>156</v>
      </c>
      <c r="B82" s="2093"/>
      <c r="C82" s="304"/>
      <c r="D82" s="304"/>
      <c r="E82" s="304"/>
      <c r="F82" s="267">
        <f>SUM(F79:F81)</f>
        <v>0</v>
      </c>
      <c r="G82" s="1030"/>
      <c r="H82" s="577" t="s">
        <v>1414</v>
      </c>
      <c r="I82" s="313">
        <f>I79</f>
        <v>0</v>
      </c>
    </row>
    <row r="83" spans="1:9" s="284" customFormat="1" ht="15.6">
      <c r="A83" s="914"/>
      <c r="B83" s="305"/>
      <c r="C83" s="733"/>
      <c r="D83" s="733"/>
      <c r="E83" s="733"/>
      <c r="F83" s="915" t="s">
        <v>1817</v>
      </c>
      <c r="G83" s="915"/>
      <c r="H83" s="596"/>
      <c r="I83" s="915" t="s">
        <v>1405</v>
      </c>
    </row>
    <row r="84" spans="1:9">
      <c r="A84" s="5"/>
      <c r="B84" s="584"/>
      <c r="C84" s="359"/>
      <c r="D84" s="5"/>
      <c r="E84" s="5"/>
      <c r="F84" s="5"/>
      <c r="G84" s="5"/>
      <c r="H84" s="5"/>
      <c r="I84" s="5"/>
    </row>
    <row r="85" spans="1:9">
      <c r="A85" s="5"/>
      <c r="B85" s="584"/>
      <c r="C85" s="359"/>
      <c r="D85" s="5"/>
      <c r="E85" s="5"/>
      <c r="F85" s="5"/>
      <c r="G85" s="5"/>
      <c r="H85" s="5"/>
      <c r="I85" s="5"/>
    </row>
    <row r="86" spans="1:9">
      <c r="A86" s="5"/>
      <c r="B86" s="584"/>
      <c r="C86" s="359"/>
      <c r="D86" s="5"/>
      <c r="E86" s="5"/>
      <c r="F86" s="5"/>
      <c r="G86" s="5"/>
      <c r="H86" s="5"/>
      <c r="I86" s="5"/>
    </row>
    <row r="87" spans="1:9">
      <c r="A87" s="5"/>
      <c r="B87" s="584"/>
      <c r="C87" s="359"/>
      <c r="D87" s="5"/>
      <c r="E87" s="5"/>
      <c r="F87" s="5"/>
      <c r="G87" s="5"/>
      <c r="H87" s="5"/>
      <c r="I87" s="5"/>
    </row>
    <row r="88" spans="1:9">
      <c r="A88" s="5"/>
      <c r="B88" s="584"/>
      <c r="C88" s="359"/>
      <c r="D88" s="5"/>
      <c r="E88" s="5"/>
      <c r="F88" s="5"/>
      <c r="G88" s="5"/>
      <c r="H88" s="5"/>
      <c r="I88" s="5"/>
    </row>
    <row r="89" spans="1:9">
      <c r="A89" s="5"/>
      <c r="B89" s="584"/>
      <c r="C89" s="359"/>
      <c r="D89" s="5"/>
      <c r="E89" s="5"/>
      <c r="F89" s="5"/>
      <c r="G89" s="5"/>
      <c r="H89" s="5"/>
      <c r="I89" s="5"/>
    </row>
    <row r="90" spans="1:9">
      <c r="A90" s="5"/>
      <c r="B90" s="584"/>
      <c r="C90" s="359"/>
      <c r="D90" s="5"/>
      <c r="E90" s="5"/>
      <c r="F90" s="5"/>
      <c r="G90" s="5"/>
      <c r="H90" s="5"/>
      <c r="I90" s="5"/>
    </row>
    <row r="91" spans="1:9">
      <c r="A91" s="5"/>
      <c r="B91" s="584"/>
      <c r="C91" s="359"/>
      <c r="D91" s="5"/>
      <c r="E91" s="5"/>
      <c r="F91" s="5"/>
      <c r="G91" s="5"/>
      <c r="H91" s="5"/>
      <c r="I91" s="5"/>
    </row>
    <row r="92" spans="1:9">
      <c r="A92" s="5"/>
      <c r="B92" s="584"/>
      <c r="C92" s="359"/>
      <c r="D92" s="5"/>
      <c r="E92" s="5"/>
      <c r="F92" s="5"/>
      <c r="G92" s="5"/>
      <c r="H92" s="5"/>
      <c r="I92" s="5"/>
    </row>
    <row r="93" spans="1:9">
      <c r="A93" s="5"/>
      <c r="B93" s="584"/>
      <c r="C93" s="359"/>
      <c r="D93" s="5"/>
      <c r="E93" s="5"/>
      <c r="F93" s="5"/>
      <c r="G93" s="5"/>
      <c r="H93" s="5"/>
      <c r="I93" s="5"/>
    </row>
    <row r="94" spans="1:9">
      <c r="A94" s="5"/>
      <c r="B94" s="584"/>
      <c r="C94" s="359"/>
      <c r="D94" s="5"/>
      <c r="E94" s="5"/>
      <c r="F94" s="5"/>
      <c r="G94" s="5"/>
      <c r="H94" s="5"/>
      <c r="I94" s="5"/>
    </row>
    <row r="95" spans="1:9">
      <c r="A95" s="5"/>
      <c r="B95" s="584"/>
      <c r="C95" s="359"/>
      <c r="D95" s="5"/>
      <c r="E95" s="5"/>
      <c r="F95" s="5"/>
      <c r="G95" s="5"/>
      <c r="H95" s="5"/>
      <c r="I95" s="5"/>
    </row>
    <row r="96" spans="1:9">
      <c r="A96" s="5"/>
      <c r="B96" s="584"/>
      <c r="C96" s="359"/>
      <c r="D96" s="5"/>
      <c r="E96" s="5"/>
      <c r="F96" s="5"/>
      <c r="G96" s="5"/>
      <c r="H96" s="5"/>
      <c r="I96" s="5"/>
    </row>
    <row r="97" spans="1:9">
      <c r="A97" s="5"/>
      <c r="B97" s="584"/>
      <c r="C97" s="359"/>
      <c r="D97" s="5"/>
      <c r="E97" s="5"/>
      <c r="F97" s="5"/>
      <c r="G97" s="5"/>
      <c r="H97" s="5"/>
      <c r="I97" s="5"/>
    </row>
    <row r="98" spans="1:9">
      <c r="A98" s="5"/>
      <c r="B98" s="584"/>
      <c r="C98" s="359"/>
      <c r="D98" s="5"/>
      <c r="E98" s="5"/>
      <c r="F98" s="5"/>
      <c r="G98" s="5"/>
      <c r="H98" s="5"/>
      <c r="I98" s="5"/>
    </row>
    <row r="99" spans="1:9">
      <c r="A99" s="5"/>
      <c r="B99" s="584"/>
      <c r="C99" s="359"/>
      <c r="D99" s="5"/>
      <c r="E99" s="5"/>
      <c r="F99" s="5"/>
      <c r="G99" s="5"/>
      <c r="H99" s="5"/>
      <c r="I99" s="5"/>
    </row>
    <row r="100" spans="1:9">
      <c r="A100" s="5"/>
      <c r="B100" s="584"/>
      <c r="C100" s="359"/>
      <c r="D100" s="5"/>
      <c r="E100" s="5"/>
      <c r="F100" s="5"/>
      <c r="G100" s="5"/>
      <c r="H100" s="5"/>
      <c r="I100" s="5"/>
    </row>
    <row r="101" spans="1:9">
      <c r="A101" s="5"/>
      <c r="B101" s="584"/>
      <c r="C101" s="359"/>
      <c r="D101" s="5"/>
      <c r="E101" s="5"/>
      <c r="F101" s="5"/>
      <c r="G101" s="5"/>
      <c r="H101" s="5"/>
      <c r="I101" s="5"/>
    </row>
    <row r="102" spans="1:9">
      <c r="A102" s="5"/>
      <c r="B102" s="584"/>
      <c r="C102" s="359"/>
      <c r="D102" s="5"/>
      <c r="E102" s="5"/>
      <c r="F102" s="5"/>
      <c r="G102" s="5"/>
      <c r="H102" s="5"/>
      <c r="I102" s="5"/>
    </row>
    <row r="103" spans="1:9">
      <c r="A103" s="5"/>
      <c r="B103" s="584"/>
      <c r="C103" s="359"/>
      <c r="D103" s="5"/>
      <c r="E103" s="5"/>
      <c r="F103" s="5"/>
      <c r="G103" s="5"/>
      <c r="H103" s="5"/>
      <c r="I103" s="5"/>
    </row>
    <row r="104" spans="1:9">
      <c r="A104" s="5"/>
      <c r="B104" s="584"/>
      <c r="C104" s="359"/>
      <c r="D104" s="5"/>
      <c r="E104" s="5"/>
      <c r="F104" s="5"/>
      <c r="G104" s="5"/>
      <c r="H104" s="5"/>
      <c r="I104" s="5"/>
    </row>
    <row r="105" spans="1:9">
      <c r="A105" s="5"/>
      <c r="B105" s="584"/>
      <c r="C105" s="359"/>
      <c r="D105" s="5"/>
      <c r="E105" s="5"/>
      <c r="F105" s="5"/>
      <c r="G105" s="5"/>
      <c r="H105" s="5"/>
      <c r="I105" s="5"/>
    </row>
    <row r="106" spans="1:9">
      <c r="A106" s="5"/>
      <c r="B106" s="584"/>
      <c r="C106" s="359"/>
      <c r="D106" s="5"/>
      <c r="E106" s="5"/>
      <c r="F106" s="5"/>
      <c r="G106" s="5"/>
      <c r="H106" s="5"/>
      <c r="I106" s="5"/>
    </row>
    <row r="107" spans="1:9">
      <c r="A107" s="5"/>
      <c r="B107" s="584"/>
      <c r="C107" s="359"/>
      <c r="D107" s="5"/>
      <c r="E107" s="5"/>
      <c r="F107" s="5"/>
      <c r="G107" s="5"/>
      <c r="H107" s="5"/>
      <c r="I107" s="5"/>
    </row>
    <row r="108" spans="1:9">
      <c r="A108" s="5"/>
      <c r="B108" s="584"/>
      <c r="C108" s="359"/>
      <c r="D108" s="5"/>
      <c r="E108" s="5"/>
      <c r="F108" s="5"/>
      <c r="G108" s="5"/>
      <c r="H108" s="5"/>
      <c r="I108" s="5"/>
    </row>
    <row r="109" spans="1:9">
      <c r="A109" s="5"/>
      <c r="B109" s="584"/>
      <c r="C109" s="359"/>
      <c r="D109" s="5"/>
      <c r="E109" s="5"/>
      <c r="F109" s="5"/>
      <c r="G109" s="5"/>
      <c r="H109" s="5"/>
      <c r="I109" s="5"/>
    </row>
    <row r="110" spans="1:9">
      <c r="A110" s="5"/>
      <c r="B110" s="584"/>
      <c r="C110" s="359"/>
      <c r="D110" s="5"/>
      <c r="E110" s="5"/>
      <c r="F110" s="5"/>
      <c r="G110" s="5"/>
      <c r="H110" s="5"/>
      <c r="I110" s="5"/>
    </row>
    <row r="111" spans="1:9">
      <c r="A111" s="5"/>
      <c r="B111" s="584"/>
      <c r="C111" s="359"/>
      <c r="D111" s="5"/>
      <c r="E111" s="5"/>
      <c r="F111" s="5"/>
      <c r="G111" s="5"/>
      <c r="H111" s="5"/>
      <c r="I111" s="5"/>
    </row>
    <row r="112" spans="1:9">
      <c r="A112" s="5"/>
      <c r="B112" s="584"/>
      <c r="C112" s="359"/>
      <c r="D112" s="5"/>
      <c r="E112" s="5"/>
      <c r="F112" s="5"/>
      <c r="G112" s="5"/>
      <c r="H112" s="5"/>
      <c r="I112" s="5"/>
    </row>
    <row r="113" spans="1:9">
      <c r="A113" s="5"/>
      <c r="B113" s="584"/>
      <c r="C113" s="359"/>
      <c r="D113" s="5"/>
      <c r="E113" s="5"/>
      <c r="F113" s="5"/>
      <c r="G113" s="5"/>
      <c r="H113" s="5"/>
      <c r="I113" s="5"/>
    </row>
    <row r="114" spans="1:9">
      <c r="A114" s="5"/>
      <c r="B114" s="584"/>
      <c r="C114" s="359"/>
      <c r="D114" s="5"/>
      <c r="E114" s="5"/>
      <c r="F114" s="5"/>
      <c r="G114" s="5"/>
      <c r="H114" s="5"/>
      <c r="I114" s="5"/>
    </row>
    <row r="115" spans="1:9">
      <c r="A115" s="5"/>
      <c r="B115" s="584"/>
      <c r="C115" s="359"/>
      <c r="D115" s="5"/>
      <c r="E115" s="5"/>
      <c r="F115" s="5"/>
      <c r="G115" s="5"/>
      <c r="H115" s="5"/>
      <c r="I115" s="5"/>
    </row>
    <row r="116" spans="1:9">
      <c r="A116" s="5"/>
      <c r="B116" s="584"/>
      <c r="C116" s="359"/>
      <c r="D116" s="5"/>
      <c r="E116" s="5"/>
      <c r="F116" s="5"/>
      <c r="G116" s="5"/>
      <c r="H116" s="5"/>
      <c r="I116" s="5"/>
    </row>
    <row r="117" spans="1:9">
      <c r="A117" s="5"/>
      <c r="B117" s="584"/>
      <c r="C117" s="359"/>
      <c r="D117" s="5"/>
      <c r="E117" s="5"/>
      <c r="F117" s="5"/>
      <c r="G117" s="5"/>
      <c r="H117" s="5"/>
      <c r="I117" s="5"/>
    </row>
    <row r="118" spans="1:9">
      <c r="A118" s="5"/>
      <c r="B118" s="584"/>
      <c r="C118" s="359"/>
      <c r="D118" s="5"/>
      <c r="E118" s="5"/>
      <c r="F118" s="5"/>
      <c r="G118" s="5"/>
      <c r="H118" s="5"/>
      <c r="I118" s="5"/>
    </row>
    <row r="119" spans="1:9">
      <c r="A119" s="5"/>
      <c r="B119" s="584"/>
      <c r="C119" s="359"/>
      <c r="D119" s="5"/>
      <c r="E119" s="5"/>
      <c r="F119" s="5"/>
      <c r="G119" s="5"/>
      <c r="H119" s="5"/>
      <c r="I119" s="5"/>
    </row>
    <row r="120" spans="1:9">
      <c r="A120" s="5"/>
      <c r="B120" s="584"/>
      <c r="C120" s="359"/>
      <c r="D120" s="5"/>
      <c r="E120" s="5"/>
      <c r="F120" s="5"/>
      <c r="G120" s="5"/>
      <c r="H120" s="5"/>
      <c r="I120" s="5"/>
    </row>
    <row r="121" spans="1:9">
      <c r="A121" s="5"/>
      <c r="B121" s="584"/>
      <c r="C121" s="359"/>
      <c r="D121" s="5"/>
      <c r="E121" s="5"/>
      <c r="F121" s="5"/>
      <c r="G121" s="5"/>
      <c r="H121" s="5"/>
      <c r="I121" s="5"/>
    </row>
    <row r="122" spans="1:9">
      <c r="A122" s="5"/>
      <c r="B122" s="584"/>
      <c r="C122" s="359"/>
      <c r="D122" s="5"/>
      <c r="E122" s="5"/>
      <c r="F122" s="5"/>
      <c r="G122" s="5"/>
      <c r="H122" s="5"/>
      <c r="I122" s="5"/>
    </row>
    <row r="123" spans="1:9">
      <c r="A123" s="5"/>
      <c r="B123" s="584"/>
      <c r="C123" s="359"/>
      <c r="D123" s="5"/>
      <c r="E123" s="5"/>
      <c r="F123" s="5"/>
      <c r="G123" s="5"/>
      <c r="H123" s="5"/>
      <c r="I123" s="5"/>
    </row>
    <row r="124" spans="1:9">
      <c r="A124" s="5"/>
      <c r="B124" s="584"/>
      <c r="C124" s="359"/>
      <c r="D124" s="5"/>
      <c r="E124" s="5"/>
      <c r="F124" s="5"/>
      <c r="G124" s="5"/>
      <c r="H124" s="5"/>
      <c r="I124" s="5"/>
    </row>
    <row r="125" spans="1:9">
      <c r="A125" s="5"/>
      <c r="B125" s="584"/>
      <c r="C125" s="359"/>
      <c r="D125" s="5"/>
      <c r="E125" s="5"/>
      <c r="F125" s="5"/>
      <c r="G125" s="5"/>
      <c r="H125" s="5"/>
      <c r="I125" s="5"/>
    </row>
    <row r="126" spans="1:9">
      <c r="A126" s="5"/>
      <c r="B126" s="584"/>
      <c r="C126" s="359"/>
      <c r="D126" s="5"/>
      <c r="E126" s="5"/>
      <c r="F126" s="5"/>
      <c r="G126" s="5"/>
      <c r="H126" s="5"/>
      <c r="I126" s="5"/>
    </row>
    <row r="127" spans="1:9">
      <c r="A127" s="5"/>
      <c r="B127" s="584"/>
      <c r="C127" s="359"/>
      <c r="D127" s="5"/>
      <c r="E127" s="5"/>
      <c r="F127" s="5"/>
      <c r="G127" s="5"/>
      <c r="H127" s="5"/>
      <c r="I127" s="5"/>
    </row>
    <row r="128" spans="1:9">
      <c r="A128" s="5"/>
      <c r="B128" s="584"/>
      <c r="C128" s="359"/>
      <c r="D128" s="5"/>
      <c r="E128" s="5"/>
      <c r="F128" s="5"/>
      <c r="G128" s="5"/>
      <c r="H128" s="5"/>
      <c r="I128" s="5"/>
    </row>
    <row r="129" spans="1:9">
      <c r="A129" s="5"/>
      <c r="B129" s="584"/>
      <c r="C129" s="359"/>
      <c r="D129" s="5"/>
      <c r="E129" s="5"/>
      <c r="F129" s="5"/>
      <c r="G129" s="5"/>
      <c r="H129" s="5"/>
      <c r="I129" s="5"/>
    </row>
    <row r="130" spans="1:9">
      <c r="A130" s="5"/>
      <c r="B130" s="584"/>
      <c r="C130" s="359"/>
      <c r="D130" s="5"/>
      <c r="E130" s="5"/>
      <c r="F130" s="5"/>
      <c r="G130" s="5"/>
      <c r="H130" s="5"/>
      <c r="I130" s="5"/>
    </row>
    <row r="131" spans="1:9">
      <c r="A131" s="5"/>
      <c r="B131" s="584"/>
      <c r="C131" s="359"/>
      <c r="D131" s="5"/>
      <c r="E131" s="5"/>
      <c r="F131" s="5"/>
      <c r="G131" s="5"/>
      <c r="H131" s="5"/>
      <c r="I131" s="5"/>
    </row>
    <row r="132" spans="1:9">
      <c r="A132" s="5"/>
      <c r="B132" s="584"/>
      <c r="C132" s="359"/>
      <c r="D132" s="5"/>
      <c r="E132" s="5"/>
      <c r="F132" s="5"/>
      <c r="G132" s="5"/>
      <c r="H132" s="5"/>
      <c r="I132" s="5"/>
    </row>
    <row r="133" spans="1:9">
      <c r="A133" s="5"/>
      <c r="B133" s="584"/>
      <c r="C133" s="359"/>
      <c r="D133" s="5"/>
      <c r="E133" s="5"/>
      <c r="F133" s="5"/>
      <c r="G133" s="5"/>
      <c r="H133" s="5"/>
      <c r="I133" s="5"/>
    </row>
    <row r="134" spans="1:9">
      <c r="A134" s="5"/>
      <c r="B134" s="584"/>
      <c r="C134" s="359"/>
      <c r="D134" s="5"/>
      <c r="E134" s="5"/>
      <c r="F134" s="5"/>
      <c r="G134" s="5"/>
      <c r="H134" s="5"/>
      <c r="I134" s="5"/>
    </row>
    <row r="135" spans="1:9">
      <c r="A135" s="5"/>
      <c r="B135" s="584"/>
      <c r="C135" s="359"/>
      <c r="D135" s="5"/>
      <c r="E135" s="5"/>
      <c r="F135" s="5"/>
      <c r="G135" s="5"/>
      <c r="H135" s="5"/>
      <c r="I135" s="5"/>
    </row>
    <row r="136" spans="1:9">
      <c r="A136" s="5"/>
      <c r="B136" s="584"/>
      <c r="C136" s="359"/>
      <c r="D136" s="5"/>
      <c r="E136" s="5"/>
      <c r="F136" s="5"/>
      <c r="G136" s="5"/>
      <c r="H136" s="5"/>
      <c r="I136" s="5"/>
    </row>
    <row r="137" spans="1:9">
      <c r="A137" s="5"/>
      <c r="B137" s="584"/>
      <c r="C137" s="359"/>
      <c r="D137" s="5"/>
      <c r="E137" s="5"/>
      <c r="F137" s="5"/>
      <c r="G137" s="5"/>
      <c r="H137" s="5"/>
      <c r="I137" s="5"/>
    </row>
    <row r="138" spans="1:9">
      <c r="A138" s="5"/>
      <c r="B138" s="584"/>
      <c r="C138" s="359"/>
      <c r="D138" s="5"/>
      <c r="E138" s="5"/>
      <c r="F138" s="5"/>
      <c r="G138" s="5"/>
      <c r="H138" s="5"/>
      <c r="I138" s="5"/>
    </row>
    <row r="139" spans="1:9">
      <c r="A139" s="5"/>
      <c r="B139" s="584"/>
      <c r="C139" s="359"/>
      <c r="D139" s="5"/>
      <c r="E139" s="5"/>
      <c r="F139" s="5"/>
      <c r="G139" s="5"/>
      <c r="H139" s="5"/>
      <c r="I139" s="5"/>
    </row>
    <row r="140" spans="1:9">
      <c r="A140" s="5"/>
      <c r="B140" s="584"/>
      <c r="C140" s="359"/>
      <c r="D140" s="5"/>
      <c r="E140" s="5"/>
      <c r="F140" s="5"/>
      <c r="G140" s="5"/>
      <c r="H140" s="5"/>
      <c r="I140" s="5"/>
    </row>
    <row r="141" spans="1:9">
      <c r="A141" s="5"/>
      <c r="B141" s="584"/>
      <c r="C141" s="359"/>
      <c r="D141" s="5"/>
      <c r="E141" s="5"/>
      <c r="F141" s="5"/>
      <c r="G141" s="5"/>
      <c r="H141" s="5"/>
      <c r="I141" s="5"/>
    </row>
    <row r="142" spans="1:9">
      <c r="A142" s="5"/>
      <c r="B142" s="584"/>
      <c r="C142" s="359"/>
      <c r="D142" s="5"/>
      <c r="E142" s="5"/>
      <c r="F142" s="5"/>
      <c r="G142" s="5"/>
      <c r="H142" s="5"/>
      <c r="I142" s="5"/>
    </row>
    <row r="143" spans="1:9">
      <c r="A143" s="5"/>
      <c r="B143" s="584"/>
      <c r="C143" s="359"/>
      <c r="D143" s="5"/>
      <c r="E143" s="5"/>
      <c r="F143" s="5"/>
      <c r="G143" s="5"/>
      <c r="H143" s="5"/>
      <c r="I143" s="5"/>
    </row>
    <row r="144" spans="1:9">
      <c r="A144" s="5"/>
      <c r="B144" s="584"/>
      <c r="C144" s="359"/>
      <c r="D144" s="5"/>
      <c r="E144" s="5"/>
      <c r="F144" s="5"/>
      <c r="G144" s="5"/>
      <c r="H144" s="5"/>
      <c r="I144" s="5"/>
    </row>
    <row r="145" spans="1:9">
      <c r="A145" s="5"/>
      <c r="B145" s="584"/>
      <c r="C145" s="359"/>
      <c r="D145" s="5"/>
      <c r="E145" s="5"/>
      <c r="F145" s="5"/>
      <c r="G145" s="5"/>
      <c r="H145" s="5"/>
      <c r="I145" s="5"/>
    </row>
    <row r="146" spans="1:9">
      <c r="A146" s="5"/>
      <c r="B146" s="584"/>
      <c r="C146" s="359"/>
      <c r="D146" s="5"/>
      <c r="E146" s="5"/>
      <c r="F146" s="5"/>
      <c r="G146" s="5"/>
      <c r="H146" s="5"/>
      <c r="I146" s="5"/>
    </row>
    <row r="147" spans="1:9">
      <c r="A147" s="5"/>
      <c r="B147" s="584"/>
      <c r="C147" s="359"/>
      <c r="D147" s="5"/>
      <c r="E147" s="5"/>
      <c r="F147" s="5"/>
      <c r="G147" s="5"/>
      <c r="H147" s="5"/>
      <c r="I147" s="5"/>
    </row>
    <row r="148" spans="1:9">
      <c r="A148" s="5"/>
      <c r="B148" s="584"/>
      <c r="C148" s="359"/>
      <c r="D148" s="5"/>
      <c r="E148" s="5"/>
      <c r="F148" s="5"/>
      <c r="G148" s="5"/>
      <c r="H148" s="5"/>
      <c r="I148" s="5"/>
    </row>
    <row r="149" spans="1:9">
      <c r="A149" s="5"/>
      <c r="B149" s="584"/>
      <c r="C149" s="359"/>
      <c r="D149" s="5"/>
      <c r="E149" s="5"/>
      <c r="F149" s="5"/>
      <c r="G149" s="5"/>
      <c r="H149" s="5"/>
      <c r="I149" s="5"/>
    </row>
    <row r="150" spans="1:9">
      <c r="A150" s="5"/>
      <c r="B150" s="584"/>
      <c r="C150" s="359"/>
      <c r="D150" s="5"/>
      <c r="E150" s="5"/>
      <c r="F150" s="5"/>
      <c r="G150" s="5"/>
      <c r="H150" s="5"/>
      <c r="I150" s="5"/>
    </row>
    <row r="151" spans="1:9">
      <c r="A151" s="5"/>
      <c r="B151" s="584"/>
      <c r="C151" s="359"/>
      <c r="D151" s="5"/>
      <c r="E151" s="5"/>
      <c r="F151" s="5"/>
      <c r="G151" s="5"/>
      <c r="H151" s="5"/>
      <c r="I151" s="5"/>
    </row>
    <row r="152" spans="1:9">
      <c r="A152" s="5"/>
      <c r="B152" s="584"/>
      <c r="C152" s="359"/>
      <c r="D152" s="5"/>
      <c r="E152" s="5"/>
      <c r="F152" s="5"/>
      <c r="G152" s="5"/>
      <c r="H152" s="5"/>
      <c r="I152" s="5"/>
    </row>
    <row r="153" spans="1:9">
      <c r="A153" s="5"/>
      <c r="B153" s="584"/>
      <c r="C153" s="359"/>
      <c r="D153" s="5"/>
      <c r="E153" s="5"/>
      <c r="F153" s="5"/>
      <c r="G153" s="5"/>
      <c r="H153" s="5"/>
      <c r="I153" s="5"/>
    </row>
    <row r="154" spans="1:9">
      <c r="A154" s="5"/>
      <c r="B154" s="584"/>
      <c r="C154" s="359"/>
      <c r="D154" s="5"/>
      <c r="E154" s="5"/>
      <c r="F154" s="5"/>
      <c r="G154" s="5"/>
      <c r="H154" s="5"/>
      <c r="I154" s="5"/>
    </row>
    <row r="155" spans="1:9">
      <c r="A155" s="5"/>
      <c r="B155" s="584"/>
      <c r="C155" s="359"/>
      <c r="D155" s="5"/>
      <c r="E155" s="5"/>
      <c r="F155" s="5"/>
      <c r="G155" s="5"/>
      <c r="H155" s="5"/>
      <c r="I155" s="5"/>
    </row>
    <row r="156" spans="1:9">
      <c r="A156" s="5"/>
      <c r="B156" s="584"/>
      <c r="C156" s="359"/>
      <c r="D156" s="5"/>
      <c r="E156" s="5"/>
      <c r="F156" s="5"/>
      <c r="G156" s="5"/>
      <c r="H156" s="5"/>
      <c r="I156" s="5"/>
    </row>
    <row r="157" spans="1:9">
      <c r="A157" s="5"/>
      <c r="B157" s="584"/>
      <c r="C157" s="359"/>
      <c r="D157" s="5"/>
      <c r="E157" s="5"/>
      <c r="F157" s="5"/>
      <c r="G157" s="5"/>
      <c r="H157" s="5"/>
      <c r="I157" s="5"/>
    </row>
    <row r="158" spans="1:9">
      <c r="A158" s="5"/>
      <c r="B158" s="584"/>
      <c r="C158" s="359"/>
      <c r="D158" s="5"/>
      <c r="E158" s="5"/>
      <c r="F158" s="5"/>
      <c r="G158" s="5"/>
      <c r="H158" s="5"/>
      <c r="I158" s="5"/>
    </row>
    <row r="159" spans="1:9">
      <c r="A159" s="5"/>
      <c r="B159" s="584"/>
      <c r="C159" s="359"/>
      <c r="D159" s="5"/>
      <c r="E159" s="5"/>
      <c r="F159" s="5"/>
      <c r="G159" s="5"/>
      <c r="H159" s="5"/>
      <c r="I159" s="5"/>
    </row>
    <row r="160" spans="1:9">
      <c r="A160" s="5"/>
      <c r="B160" s="584"/>
      <c r="C160" s="359"/>
      <c r="D160" s="5"/>
      <c r="E160" s="5"/>
      <c r="F160" s="5"/>
      <c r="G160" s="5"/>
      <c r="H160" s="5"/>
      <c r="I160" s="5"/>
    </row>
    <row r="161" spans="1:9">
      <c r="A161" s="5"/>
      <c r="B161" s="584"/>
      <c r="C161" s="359"/>
      <c r="D161" s="5"/>
      <c r="E161" s="5"/>
      <c r="F161" s="5"/>
      <c r="G161" s="5"/>
      <c r="H161" s="5"/>
      <c r="I161" s="5"/>
    </row>
    <row r="162" spans="1:9">
      <c r="A162" s="5"/>
      <c r="B162" s="584"/>
      <c r="C162" s="359"/>
      <c r="D162" s="5"/>
      <c r="E162" s="5"/>
      <c r="F162" s="5"/>
      <c r="G162" s="5"/>
      <c r="H162" s="5"/>
      <c r="I162" s="5"/>
    </row>
    <row r="163" spans="1:9">
      <c r="A163" s="5"/>
      <c r="B163" s="584"/>
      <c r="C163" s="359"/>
      <c r="D163" s="5"/>
      <c r="E163" s="5"/>
      <c r="F163" s="5"/>
      <c r="G163" s="5"/>
      <c r="H163" s="5"/>
      <c r="I163" s="5"/>
    </row>
    <row r="164" spans="1:9">
      <c r="A164" s="5"/>
      <c r="B164" s="584"/>
      <c r="C164" s="359"/>
      <c r="D164" s="5"/>
      <c r="E164" s="5"/>
      <c r="F164" s="5"/>
      <c r="G164" s="5"/>
      <c r="H164" s="5"/>
      <c r="I164" s="5"/>
    </row>
    <row r="165" spans="1:9">
      <c r="A165" s="5"/>
      <c r="B165" s="584"/>
      <c r="C165" s="359"/>
      <c r="D165" s="5"/>
      <c r="E165" s="5"/>
      <c r="F165" s="5"/>
      <c r="G165" s="5"/>
      <c r="H165" s="5"/>
      <c r="I165" s="5"/>
    </row>
    <row r="166" spans="1:9">
      <c r="A166" s="5"/>
      <c r="B166" s="584"/>
      <c r="C166" s="359"/>
      <c r="D166" s="5"/>
      <c r="E166" s="5"/>
      <c r="F166" s="5"/>
      <c r="G166" s="5"/>
      <c r="H166" s="5"/>
      <c r="I166" s="5"/>
    </row>
    <row r="167" spans="1:9">
      <c r="A167" s="5"/>
      <c r="B167" s="584"/>
      <c r="C167" s="359"/>
      <c r="D167" s="5"/>
      <c r="E167" s="5"/>
      <c r="F167" s="5"/>
      <c r="G167" s="5"/>
      <c r="H167" s="5"/>
      <c r="I167" s="5"/>
    </row>
    <row r="168" spans="1:9">
      <c r="A168" s="5"/>
      <c r="B168" s="584"/>
      <c r="C168" s="359"/>
      <c r="D168" s="5"/>
      <c r="E168" s="5"/>
      <c r="F168" s="5"/>
      <c r="G168" s="5"/>
      <c r="H168" s="5"/>
      <c r="I168" s="5"/>
    </row>
    <row r="169" spans="1:9">
      <c r="A169" s="5"/>
      <c r="B169" s="584"/>
      <c r="C169" s="359"/>
      <c r="D169" s="5"/>
      <c r="E169" s="5"/>
      <c r="F169" s="5"/>
      <c r="G169" s="5"/>
      <c r="H169" s="5"/>
      <c r="I169" s="5"/>
    </row>
    <row r="170" spans="1:9">
      <c r="A170" s="5"/>
      <c r="B170" s="584"/>
      <c r="C170" s="359"/>
      <c r="D170" s="5"/>
      <c r="E170" s="5"/>
      <c r="F170" s="5"/>
      <c r="G170" s="5"/>
      <c r="H170" s="5"/>
      <c r="I170" s="5"/>
    </row>
    <row r="171" spans="1:9">
      <c r="A171" s="5"/>
      <c r="B171" s="584"/>
      <c r="C171" s="359"/>
      <c r="D171" s="5"/>
      <c r="E171" s="5"/>
      <c r="F171" s="5"/>
      <c r="G171" s="5"/>
      <c r="H171" s="5"/>
      <c r="I171" s="5"/>
    </row>
    <row r="172" spans="1:9">
      <c r="A172" s="5"/>
      <c r="B172" s="584"/>
      <c r="C172" s="359"/>
      <c r="D172" s="5"/>
      <c r="E172" s="5"/>
      <c r="F172" s="5"/>
      <c r="G172" s="5"/>
      <c r="H172" s="5"/>
      <c r="I172" s="5"/>
    </row>
    <row r="173" spans="1:9">
      <c r="A173" s="5"/>
      <c r="B173" s="584"/>
      <c r="C173" s="359"/>
      <c r="D173" s="5"/>
      <c r="E173" s="5"/>
      <c r="F173" s="5"/>
      <c r="G173" s="5"/>
      <c r="H173" s="5"/>
      <c r="I173" s="5"/>
    </row>
    <row r="174" spans="1:9">
      <c r="A174" s="5"/>
      <c r="B174" s="584"/>
      <c r="C174" s="359"/>
      <c r="D174" s="5"/>
      <c r="E174" s="5"/>
      <c r="F174" s="5"/>
      <c r="G174" s="5"/>
      <c r="H174" s="5"/>
      <c r="I174" s="5"/>
    </row>
    <row r="175" spans="1:9">
      <c r="A175" s="5"/>
      <c r="B175" s="584"/>
      <c r="C175" s="359"/>
      <c r="D175" s="5"/>
      <c r="E175" s="5"/>
      <c r="F175" s="5"/>
      <c r="G175" s="5"/>
      <c r="H175" s="5"/>
      <c r="I175" s="5"/>
    </row>
    <row r="176" spans="1:9">
      <c r="A176" s="5"/>
      <c r="B176" s="584"/>
      <c r="C176" s="359"/>
      <c r="D176" s="5"/>
      <c r="E176" s="5"/>
      <c r="F176" s="5"/>
      <c r="G176" s="5"/>
      <c r="H176" s="5"/>
      <c r="I176" s="5"/>
    </row>
    <row r="177" spans="1:9">
      <c r="A177" s="5"/>
      <c r="B177" s="584"/>
      <c r="C177" s="359"/>
      <c r="D177" s="5"/>
      <c r="E177" s="5"/>
      <c r="F177" s="5"/>
      <c r="G177" s="5"/>
      <c r="H177" s="5"/>
      <c r="I177" s="5"/>
    </row>
    <row r="178" spans="1:9">
      <c r="A178" s="5"/>
      <c r="B178" s="584"/>
      <c r="C178" s="359"/>
      <c r="D178" s="5"/>
      <c r="E178" s="5"/>
      <c r="F178" s="5"/>
      <c r="G178" s="5"/>
      <c r="H178" s="5"/>
      <c r="I178" s="5"/>
    </row>
    <row r="179" spans="1:9">
      <c r="A179" s="5"/>
      <c r="B179" s="584"/>
      <c r="C179" s="359"/>
      <c r="D179" s="5"/>
      <c r="E179" s="5"/>
      <c r="F179" s="5"/>
      <c r="G179" s="5"/>
      <c r="H179" s="5"/>
      <c r="I179" s="5"/>
    </row>
    <row r="180" spans="1:9">
      <c r="A180" s="5"/>
      <c r="B180" s="584"/>
      <c r="C180" s="359"/>
      <c r="D180" s="5"/>
      <c r="E180" s="5"/>
      <c r="F180" s="5"/>
      <c r="G180" s="5"/>
      <c r="H180" s="5"/>
      <c r="I180" s="5"/>
    </row>
    <row r="181" spans="1:9">
      <c r="A181" s="5"/>
      <c r="B181" s="584"/>
      <c r="C181" s="359"/>
      <c r="D181" s="5"/>
      <c r="E181" s="5"/>
      <c r="F181" s="5"/>
      <c r="G181" s="5"/>
      <c r="H181" s="5"/>
      <c r="I181" s="5"/>
    </row>
    <row r="182" spans="1:9">
      <c r="A182" s="5"/>
      <c r="B182" s="584"/>
      <c r="C182" s="359"/>
      <c r="D182" s="5"/>
      <c r="E182" s="5"/>
      <c r="F182" s="5"/>
      <c r="G182" s="5"/>
      <c r="H182" s="5"/>
      <c r="I182" s="5"/>
    </row>
    <row r="183" spans="1:9">
      <c r="A183" s="5"/>
      <c r="B183" s="584"/>
      <c r="C183" s="359"/>
      <c r="D183" s="5"/>
      <c r="E183" s="5"/>
      <c r="F183" s="5"/>
      <c r="G183" s="5"/>
      <c r="H183" s="5"/>
      <c r="I183" s="5"/>
    </row>
    <row r="184" spans="1:9">
      <c r="A184" s="5"/>
      <c r="B184" s="584"/>
      <c r="C184" s="359"/>
      <c r="D184" s="5"/>
      <c r="E184" s="5"/>
      <c r="F184" s="5"/>
      <c r="G184" s="5"/>
      <c r="H184" s="5"/>
      <c r="I184" s="5"/>
    </row>
    <row r="185" spans="1:9">
      <c r="A185" s="5"/>
      <c r="B185" s="584"/>
      <c r="C185" s="359"/>
      <c r="D185" s="5"/>
      <c r="E185" s="5"/>
      <c r="F185" s="5"/>
      <c r="G185" s="5"/>
      <c r="H185" s="5"/>
      <c r="I185" s="5"/>
    </row>
    <row r="186" spans="1:9">
      <c r="A186" s="5"/>
      <c r="B186" s="584"/>
      <c r="C186" s="359"/>
      <c r="D186" s="5"/>
      <c r="E186" s="5"/>
      <c r="F186" s="5"/>
      <c r="G186" s="5"/>
      <c r="H186" s="5"/>
      <c r="I186" s="5"/>
    </row>
    <row r="187" spans="1:9">
      <c r="A187" s="5"/>
      <c r="B187" s="584"/>
      <c r="C187" s="359"/>
      <c r="D187" s="5"/>
      <c r="E187" s="5"/>
      <c r="F187" s="5"/>
      <c r="G187" s="5"/>
      <c r="H187" s="5"/>
      <c r="I187" s="5"/>
    </row>
    <row r="188" spans="1:9">
      <c r="A188" s="5"/>
      <c r="B188" s="584"/>
      <c r="C188" s="359"/>
      <c r="D188" s="5"/>
      <c r="E188" s="5"/>
      <c r="F188" s="5"/>
      <c r="G188" s="5"/>
      <c r="H188" s="5"/>
      <c r="I188" s="5"/>
    </row>
    <row r="189" spans="1:9">
      <c r="A189" s="5"/>
      <c r="B189" s="584"/>
      <c r="C189" s="359"/>
      <c r="D189" s="5"/>
      <c r="E189" s="5"/>
      <c r="F189" s="5"/>
      <c r="G189" s="5"/>
      <c r="H189" s="5"/>
      <c r="I189" s="5"/>
    </row>
    <row r="190" spans="1:9">
      <c r="A190" s="5"/>
      <c r="B190" s="584"/>
      <c r="C190" s="359"/>
      <c r="D190" s="5"/>
      <c r="E190" s="5"/>
      <c r="F190" s="5"/>
      <c r="G190" s="5"/>
      <c r="H190" s="5"/>
      <c r="I190" s="5"/>
    </row>
    <row r="191" spans="1:9">
      <c r="A191" s="5"/>
      <c r="B191" s="584"/>
      <c r="C191" s="359"/>
      <c r="D191" s="5"/>
      <c r="E191" s="5"/>
      <c r="F191" s="5"/>
      <c r="G191" s="5"/>
      <c r="H191" s="5"/>
      <c r="I191" s="5"/>
    </row>
    <row r="192" spans="1:9">
      <c r="A192" s="5"/>
      <c r="B192" s="584"/>
      <c r="C192" s="359"/>
      <c r="D192" s="5"/>
      <c r="E192" s="5"/>
      <c r="F192" s="5"/>
      <c r="G192" s="5"/>
      <c r="H192" s="5"/>
      <c r="I192" s="5"/>
    </row>
    <row r="193" spans="1:9">
      <c r="A193" s="5"/>
      <c r="B193" s="584"/>
      <c r="C193" s="359"/>
      <c r="D193" s="5"/>
      <c r="E193" s="5"/>
      <c r="F193" s="5"/>
      <c r="G193" s="5"/>
      <c r="H193" s="5"/>
      <c r="I193" s="5"/>
    </row>
    <row r="194" spans="1:9">
      <c r="A194" s="5"/>
      <c r="B194" s="584"/>
      <c r="C194" s="359"/>
      <c r="D194" s="5"/>
      <c r="E194" s="5"/>
      <c r="F194" s="5"/>
      <c r="G194" s="5"/>
      <c r="H194" s="5"/>
      <c r="I194" s="5"/>
    </row>
    <row r="195" spans="1:9">
      <c r="A195" s="5"/>
      <c r="B195" s="584"/>
      <c r="C195" s="359"/>
      <c r="D195" s="5"/>
      <c r="E195" s="5"/>
      <c r="F195" s="5"/>
      <c r="G195" s="5"/>
      <c r="H195" s="5"/>
      <c r="I195" s="5"/>
    </row>
    <row r="196" spans="1:9">
      <c r="A196" s="5"/>
      <c r="B196" s="584"/>
      <c r="C196" s="359"/>
      <c r="D196" s="5"/>
      <c r="E196" s="5"/>
      <c r="F196" s="5"/>
      <c r="G196" s="5"/>
      <c r="H196" s="5"/>
      <c r="I196" s="5"/>
    </row>
    <row r="197" spans="1:9">
      <c r="A197" s="5"/>
      <c r="B197" s="584"/>
      <c r="C197" s="359"/>
      <c r="D197" s="5"/>
      <c r="E197" s="5"/>
      <c r="F197" s="5"/>
      <c r="G197" s="5"/>
      <c r="H197" s="5"/>
    </row>
    <row r="198" spans="1:9">
      <c r="A198" s="5"/>
      <c r="B198" s="584"/>
      <c r="C198" s="359"/>
      <c r="D198" s="5"/>
      <c r="E198" s="5"/>
      <c r="F198" s="5"/>
      <c r="G198" s="5"/>
      <c r="H198" s="5"/>
    </row>
    <row r="199" spans="1:9">
      <c r="A199" s="5"/>
      <c r="B199" s="584"/>
      <c r="C199" s="359"/>
      <c r="D199" s="5"/>
      <c r="E199" s="5"/>
      <c r="F199" s="5"/>
      <c r="G199" s="5"/>
      <c r="H199" s="5"/>
    </row>
    <row r="200" spans="1:9">
      <c r="A200" s="5"/>
      <c r="B200" s="584"/>
      <c r="C200" s="359"/>
      <c r="D200" s="5"/>
      <c r="E200" s="5"/>
      <c r="F200" s="5"/>
      <c r="G200" s="5"/>
      <c r="H200" s="5"/>
    </row>
    <row r="201" spans="1:9">
      <c r="A201" s="5"/>
      <c r="B201" s="584"/>
      <c r="C201" s="359"/>
      <c r="D201" s="5"/>
      <c r="E201" s="5"/>
      <c r="F201" s="5"/>
      <c r="G201" s="5"/>
      <c r="H201" s="5"/>
    </row>
    <row r="202" spans="1:9">
      <c r="A202" s="5"/>
      <c r="B202" s="584"/>
      <c r="C202" s="359"/>
      <c r="D202" s="5"/>
      <c r="E202" s="5"/>
      <c r="F202" s="5"/>
      <c r="G202" s="5"/>
      <c r="H202" s="5"/>
    </row>
    <row r="203" spans="1:9">
      <c r="A203" s="5"/>
      <c r="B203" s="584"/>
      <c r="C203" s="359"/>
      <c r="D203" s="5"/>
      <c r="E203" s="5"/>
      <c r="F203" s="5"/>
      <c r="G203" s="5"/>
      <c r="H203" s="5"/>
    </row>
  </sheetData>
  <mergeCells count="89">
    <mergeCell ref="G4:I4"/>
    <mergeCell ref="G5:I5"/>
    <mergeCell ref="A80:B80"/>
    <mergeCell ref="A81:B81"/>
    <mergeCell ref="A82:B82"/>
    <mergeCell ref="A75:B75"/>
    <mergeCell ref="A76:B76"/>
    <mergeCell ref="A77:B77"/>
    <mergeCell ref="A78:B78"/>
    <mergeCell ref="A79:B79"/>
    <mergeCell ref="A37:E37"/>
    <mergeCell ref="A62:E62"/>
    <mergeCell ref="A69:E69"/>
    <mergeCell ref="A71:E71"/>
    <mergeCell ref="A63:E63"/>
    <mergeCell ref="A6:B6"/>
    <mergeCell ref="C6:F6"/>
    <mergeCell ref="A73:B73"/>
    <mergeCell ref="A74:B74"/>
    <mergeCell ref="A4:B4"/>
    <mergeCell ref="C4:F4"/>
    <mergeCell ref="A5:B5"/>
    <mergeCell ref="C5:F5"/>
    <mergeCell ref="G59:I59"/>
    <mergeCell ref="G54:I54"/>
    <mergeCell ref="G44:I44"/>
    <mergeCell ref="G45:I45"/>
    <mergeCell ref="G46:I46"/>
    <mergeCell ref="G47:I47"/>
    <mergeCell ref="G48:I48"/>
    <mergeCell ref="G53:I53"/>
    <mergeCell ref="G55:I55"/>
    <mergeCell ref="G56:I56"/>
    <mergeCell ref="G57:I57"/>
    <mergeCell ref="G58:I58"/>
    <mergeCell ref="G52:I52"/>
    <mergeCell ref="G50:I50"/>
    <mergeCell ref="G49:I49"/>
    <mergeCell ref="G51:I51"/>
    <mergeCell ref="G6:I6"/>
    <mergeCell ref="G9:I9"/>
    <mergeCell ref="G10:I10"/>
    <mergeCell ref="G37:I37"/>
    <mergeCell ref="G38:I38"/>
    <mergeCell ref="G28:I28"/>
    <mergeCell ref="G29:I29"/>
    <mergeCell ref="G31:I31"/>
    <mergeCell ref="G32:I32"/>
    <mergeCell ref="G33:I33"/>
    <mergeCell ref="G34:I34"/>
    <mergeCell ref="G35:I35"/>
    <mergeCell ref="G36:I36"/>
    <mergeCell ref="G22:I22"/>
    <mergeCell ref="G27:I27"/>
    <mergeCell ref="G30:I30"/>
    <mergeCell ref="G69:I69"/>
    <mergeCell ref="G71:I71"/>
    <mergeCell ref="G80:H80"/>
    <mergeCell ref="G68:I68"/>
    <mergeCell ref="G70:I70"/>
    <mergeCell ref="G81:H81"/>
    <mergeCell ref="G11:I11"/>
    <mergeCell ref="G12:I12"/>
    <mergeCell ref="G13:I13"/>
    <mergeCell ref="G14:I14"/>
    <mergeCell ref="G15:I15"/>
    <mergeCell ref="G16:I16"/>
    <mergeCell ref="G17:I17"/>
    <mergeCell ref="G18:I18"/>
    <mergeCell ref="G19:I19"/>
    <mergeCell ref="G20:I20"/>
    <mergeCell ref="G21:I21"/>
    <mergeCell ref="G23:I23"/>
    <mergeCell ref="G24:I24"/>
    <mergeCell ref="G25:I25"/>
    <mergeCell ref="G26:I26"/>
    <mergeCell ref="G60:I60"/>
    <mergeCell ref="G61:I61"/>
    <mergeCell ref="G64:I64"/>
    <mergeCell ref="G65:I65"/>
    <mergeCell ref="G67:I67"/>
    <mergeCell ref="G66:I66"/>
    <mergeCell ref="G62:I62"/>
    <mergeCell ref="G63:I63"/>
    <mergeCell ref="G39:I39"/>
    <mergeCell ref="G40:I40"/>
    <mergeCell ref="G41:I41"/>
    <mergeCell ref="G42:I42"/>
    <mergeCell ref="G43:I43"/>
  </mergeCells>
  <phoneticPr fontId="0" type="noConversion"/>
  <dataValidations disablePrompts="1" count="1">
    <dataValidation type="list" allowBlank="1" showInputMessage="1" showErrorMessage="1" sqref="H74:H78" xr:uid="{00000000-0002-0000-3800-000000000000}">
      <formula1>yesno</formula1>
    </dataValidation>
  </dataValidations>
  <printOptions horizontalCentered="1"/>
  <pageMargins left="0.5" right="0.5" top="1" bottom="1" header="0.5" footer="0.34"/>
  <pageSetup scale="59" fitToHeight="3" orientation="landscape" horizontalDpi="300" verticalDpi="300" r:id="rId1"/>
  <headerFooter alignWithMargins="0">
    <oddHeader>&amp;C&amp;"Arial,Bold"&amp;14&amp;U&amp;A</oddHeader>
    <oddFooter>&amp;L&amp;F
&amp;A&amp;CPage &amp;P of &amp;N&amp;R&amp;D</oddFooter>
  </headerFooter>
  <rowBreaks count="2" manualBreakCount="2">
    <brk id="36" max="7" man="1"/>
    <brk id="6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06"/>
  <sheetViews>
    <sheetView showGridLines="0" showRuler="0" zoomScale="55" zoomScaleNormal="55" zoomScaleSheetLayoutView="55" zoomScalePageLayoutView="25" workbookViewId="0">
      <selection sqref="A1:Q1"/>
    </sheetView>
  </sheetViews>
  <sheetFormatPr defaultColWidth="11.109375" defaultRowHeight="15"/>
  <cols>
    <col min="1" max="1" width="71.44140625" style="22" customWidth="1"/>
    <col min="2" max="17" width="17.6640625" style="22" customWidth="1"/>
    <col min="18" max="16384" width="11.109375" style="22"/>
  </cols>
  <sheetData>
    <row r="1" spans="1:17" ht="24.6">
      <c r="A1" s="2050" t="s">
        <v>465</v>
      </c>
      <c r="B1" s="2050"/>
      <c r="C1" s="2050"/>
      <c r="D1" s="2050"/>
      <c r="E1" s="2050"/>
      <c r="F1" s="2050"/>
      <c r="G1" s="2050"/>
      <c r="H1" s="2050"/>
      <c r="I1" s="2050"/>
      <c r="J1" s="2050"/>
      <c r="K1" s="2050"/>
      <c r="L1" s="2050"/>
      <c r="M1" s="2050"/>
      <c r="N1" s="2050"/>
      <c r="O1" s="2050"/>
      <c r="P1" s="2050"/>
      <c r="Q1" s="2050"/>
    </row>
    <row r="2" spans="1:17" ht="15" customHeight="1">
      <c r="D2" s="23"/>
      <c r="E2" s="23"/>
      <c r="F2" s="23"/>
      <c r="G2" s="23"/>
      <c r="H2" s="23"/>
      <c r="J2" s="23"/>
    </row>
    <row r="3" spans="1:17" s="64" customFormat="1" ht="20.399999999999999">
      <c r="A3" s="64" t="s">
        <v>519</v>
      </c>
      <c r="B3" s="84" t="str">
        <f>'Project Information'!B1</f>
        <v>999999-1-32-01</v>
      </c>
      <c r="C3" s="85"/>
      <c r="K3" s="86"/>
      <c r="M3" s="91" t="s">
        <v>520</v>
      </c>
      <c r="N3" s="129" t="str">
        <f>'Project Information'!B3</f>
        <v>Enter project name &amp; description</v>
      </c>
      <c r="O3" s="85"/>
      <c r="P3" s="88"/>
      <c r="Q3" s="87"/>
    </row>
    <row r="4" spans="1:17" s="64" customFormat="1" ht="20.399999999999999">
      <c r="O4" s="89"/>
      <c r="P4" s="89"/>
    </row>
    <row r="5" spans="1:17" s="64" customFormat="1" ht="20.399999999999999">
      <c r="A5" s="64" t="s">
        <v>523</v>
      </c>
      <c r="B5" s="87" t="str">
        <f>'Project Information'!L1</f>
        <v>54321</v>
      </c>
      <c r="C5" s="87"/>
      <c r="J5" s="64" t="s">
        <v>522</v>
      </c>
      <c r="K5" s="90">
        <f ca="1">TODAY()</f>
        <v>45413</v>
      </c>
      <c r="M5" s="91" t="s">
        <v>521</v>
      </c>
      <c r="N5" s="85" t="str">
        <f>'Project Information'!B2</f>
        <v>Enter name of prime or subconsultant</v>
      </c>
      <c r="O5" s="85"/>
      <c r="P5" s="85"/>
      <c r="Q5" s="87"/>
    </row>
    <row r="6" spans="1:17" ht="15.6" thickBot="1"/>
    <row r="7" spans="1:17" s="64" customFormat="1" ht="21" customHeight="1" thickTop="1">
      <c r="A7" s="2060" t="s">
        <v>1401</v>
      </c>
      <c r="B7" s="2047" t="s">
        <v>463</v>
      </c>
      <c r="C7" s="272"/>
      <c r="D7" s="272"/>
      <c r="E7" s="272"/>
      <c r="F7" s="272"/>
      <c r="G7" s="272"/>
      <c r="H7" s="272"/>
      <c r="I7" s="272"/>
      <c r="J7" s="272"/>
      <c r="K7" s="272"/>
      <c r="L7" s="272"/>
      <c r="M7" s="272"/>
      <c r="N7" s="273"/>
      <c r="O7" s="272" t="s">
        <v>400</v>
      </c>
      <c r="P7" s="273"/>
      <c r="Q7" s="273"/>
    </row>
    <row r="8" spans="1:17" s="64" customFormat="1" ht="21">
      <c r="A8" s="2061"/>
      <c r="B8" s="2048"/>
      <c r="C8" s="274"/>
      <c r="D8" s="274"/>
      <c r="E8" s="274"/>
      <c r="F8" s="274"/>
      <c r="G8" s="274"/>
      <c r="H8" s="275" t="s">
        <v>466</v>
      </c>
      <c r="I8" s="274"/>
      <c r="J8" s="274"/>
      <c r="K8" s="274"/>
      <c r="L8" s="274"/>
      <c r="M8" s="274"/>
      <c r="N8" s="276"/>
      <c r="O8" s="2054" t="s">
        <v>530</v>
      </c>
      <c r="P8" s="2055"/>
      <c r="Q8" s="276"/>
    </row>
    <row r="9" spans="1:17" s="64" customFormat="1" ht="20.100000000000001" customHeight="1" thickBot="1">
      <c r="A9" s="2061"/>
      <c r="B9" s="2049"/>
      <c r="C9" s="277"/>
      <c r="D9" s="277"/>
      <c r="E9" s="277"/>
      <c r="F9" s="277"/>
      <c r="G9" s="277"/>
      <c r="H9" s="277"/>
      <c r="I9" s="277"/>
      <c r="J9" s="277"/>
      <c r="K9" s="277"/>
      <c r="L9" s="277"/>
      <c r="M9" s="277"/>
      <c r="N9" s="278"/>
      <c r="O9" s="2054" t="s">
        <v>464</v>
      </c>
      <c r="P9" s="2055"/>
      <c r="Q9" s="969" t="s">
        <v>526</v>
      </c>
    </row>
    <row r="10" spans="1:17" s="64" customFormat="1" ht="41.4" thickTop="1">
      <c r="A10" s="2061"/>
      <c r="B10" s="279" t="s">
        <v>769</v>
      </c>
      <c r="C10" s="988" t="s">
        <v>535</v>
      </c>
      <c r="D10" s="988" t="s">
        <v>539</v>
      </c>
      <c r="E10" s="988" t="s">
        <v>540</v>
      </c>
      <c r="F10" s="988" t="s">
        <v>541</v>
      </c>
      <c r="G10" s="988" t="s">
        <v>542</v>
      </c>
      <c r="H10" s="988" t="s">
        <v>543</v>
      </c>
      <c r="I10" s="988" t="s">
        <v>544</v>
      </c>
      <c r="J10" s="988" t="s">
        <v>545</v>
      </c>
      <c r="K10" s="988" t="s">
        <v>546</v>
      </c>
      <c r="L10" s="988" t="s">
        <v>548</v>
      </c>
      <c r="M10" s="988" t="s">
        <v>549</v>
      </c>
      <c r="N10" s="988" t="s">
        <v>547</v>
      </c>
      <c r="O10" s="2058" t="s">
        <v>462</v>
      </c>
      <c r="P10" s="2059"/>
      <c r="Q10" s="970"/>
    </row>
    <row r="11" spans="1:17" s="64" customFormat="1" ht="20.399999999999999">
      <c r="A11" s="2062"/>
      <c r="B11" s="280" t="s">
        <v>514</v>
      </c>
      <c r="C11" s="280" t="s">
        <v>514</v>
      </c>
      <c r="D11" s="280" t="s">
        <v>514</v>
      </c>
      <c r="E11" s="280" t="s">
        <v>514</v>
      </c>
      <c r="F11" s="280" t="s">
        <v>514</v>
      </c>
      <c r="G11" s="280" t="s">
        <v>514</v>
      </c>
      <c r="H11" s="280" t="s">
        <v>514</v>
      </c>
      <c r="I11" s="280" t="s">
        <v>514</v>
      </c>
      <c r="J11" s="280" t="s">
        <v>514</v>
      </c>
      <c r="K11" s="280" t="s">
        <v>514</v>
      </c>
      <c r="L11" s="280" t="s">
        <v>514</v>
      </c>
      <c r="M11" s="280" t="s">
        <v>514</v>
      </c>
      <c r="N11" s="280" t="s">
        <v>514</v>
      </c>
      <c r="O11" s="971"/>
      <c r="P11" s="280"/>
      <c r="Q11" s="280" t="s">
        <v>527</v>
      </c>
    </row>
    <row r="12" spans="1:17" ht="30" customHeight="1">
      <c r="A12" s="54" t="s">
        <v>2592</v>
      </c>
      <c r="B12" s="61">
        <f>Summary!P5</f>
        <v>0</v>
      </c>
      <c r="C12" s="29">
        <f>ROUND($B$12*C65,0)</f>
        <v>0</v>
      </c>
      <c r="D12" s="29">
        <f t="shared" ref="D12:N12" si="0">ROUND($B$12*D65,0)</f>
        <v>0</v>
      </c>
      <c r="E12" s="29">
        <f t="shared" si="0"/>
        <v>0</v>
      </c>
      <c r="F12" s="29">
        <f t="shared" si="0"/>
        <v>0</v>
      </c>
      <c r="G12" s="29">
        <f t="shared" si="0"/>
        <v>0</v>
      </c>
      <c r="H12" s="29">
        <f t="shared" si="0"/>
        <v>0</v>
      </c>
      <c r="I12" s="29">
        <f t="shared" si="0"/>
        <v>0</v>
      </c>
      <c r="J12" s="29">
        <f t="shared" si="0"/>
        <v>0</v>
      </c>
      <c r="K12" s="29">
        <f t="shared" si="0"/>
        <v>0</v>
      </c>
      <c r="L12" s="29">
        <f t="shared" si="0"/>
        <v>0</v>
      </c>
      <c r="M12" s="29">
        <f t="shared" si="0"/>
        <v>0</v>
      </c>
      <c r="N12" s="29">
        <f t="shared" si="0"/>
        <v>0</v>
      </c>
      <c r="O12" s="955">
        <f>SUM(C12:N12)</f>
        <v>0</v>
      </c>
      <c r="P12" s="28">
        <f>ROUND(SUM(C12:N12)*1.1,0)</f>
        <v>0</v>
      </c>
      <c r="Q12" s="956"/>
    </row>
    <row r="13" spans="1:17" ht="30" customHeight="1">
      <c r="A13" s="54" t="s">
        <v>551</v>
      </c>
      <c r="B13" s="61">
        <f>Summary!P6</f>
        <v>0</v>
      </c>
      <c r="C13" s="29">
        <f>ROUND($B$13*C66,0)</f>
        <v>0</v>
      </c>
      <c r="D13" s="29">
        <f t="shared" ref="D13:N13" si="1">ROUND($B$13*D66,0)</f>
        <v>0</v>
      </c>
      <c r="E13" s="29">
        <f t="shared" si="1"/>
        <v>0</v>
      </c>
      <c r="F13" s="29">
        <f t="shared" si="1"/>
        <v>0</v>
      </c>
      <c r="G13" s="29">
        <f t="shared" si="1"/>
        <v>0</v>
      </c>
      <c r="H13" s="29">
        <f t="shared" si="1"/>
        <v>0</v>
      </c>
      <c r="I13" s="29">
        <f t="shared" si="1"/>
        <v>0</v>
      </c>
      <c r="J13" s="29">
        <f t="shared" si="1"/>
        <v>0</v>
      </c>
      <c r="K13" s="29">
        <f t="shared" si="1"/>
        <v>0</v>
      </c>
      <c r="L13" s="29">
        <f t="shared" si="1"/>
        <v>0</v>
      </c>
      <c r="M13" s="29">
        <f t="shared" si="1"/>
        <v>0</v>
      </c>
      <c r="N13" s="29">
        <f t="shared" si="1"/>
        <v>0</v>
      </c>
      <c r="O13" s="955">
        <f>SUM(C13:N13)</f>
        <v>0</v>
      </c>
      <c r="P13" s="28">
        <f t="shared" ref="P13:P42" si="2">ROUND(SUM(C13:N13)*1.1,0)</f>
        <v>0</v>
      </c>
      <c r="Q13" s="956"/>
    </row>
    <row r="14" spans="1:17" ht="30" customHeight="1">
      <c r="A14" s="54" t="s">
        <v>552</v>
      </c>
      <c r="B14" s="61">
        <f>Summary!P7</f>
        <v>0</v>
      </c>
      <c r="C14" s="29">
        <f>ROUND($B$14*C67,0)</f>
        <v>0</v>
      </c>
      <c r="D14" s="29">
        <f t="shared" ref="D14:N14" si="3">ROUND($B$14*D67,0)</f>
        <v>0</v>
      </c>
      <c r="E14" s="29">
        <f t="shared" si="3"/>
        <v>0</v>
      </c>
      <c r="F14" s="29">
        <f t="shared" si="3"/>
        <v>0</v>
      </c>
      <c r="G14" s="29">
        <f t="shared" si="3"/>
        <v>0</v>
      </c>
      <c r="H14" s="29">
        <f t="shared" si="3"/>
        <v>0</v>
      </c>
      <c r="I14" s="29">
        <f t="shared" si="3"/>
        <v>0</v>
      </c>
      <c r="J14" s="29">
        <f t="shared" si="3"/>
        <v>0</v>
      </c>
      <c r="K14" s="29">
        <f t="shared" si="3"/>
        <v>0</v>
      </c>
      <c r="L14" s="29">
        <f t="shared" si="3"/>
        <v>0</v>
      </c>
      <c r="M14" s="29">
        <f t="shared" si="3"/>
        <v>0</v>
      </c>
      <c r="N14" s="29">
        <f t="shared" si="3"/>
        <v>0</v>
      </c>
      <c r="O14" s="957">
        <f>SUM(C14:N14)</f>
        <v>0</v>
      </c>
      <c r="P14" s="28">
        <f t="shared" si="2"/>
        <v>0</v>
      </c>
      <c r="Q14" s="956"/>
    </row>
    <row r="15" spans="1:17" ht="30" customHeight="1">
      <c r="A15" s="54" t="s">
        <v>1433</v>
      </c>
      <c r="B15" s="61">
        <f>Summary!P8</f>
        <v>0</v>
      </c>
      <c r="C15" s="29">
        <f>ROUND($B$15*C68,0)</f>
        <v>0</v>
      </c>
      <c r="D15" s="29">
        <f t="shared" ref="D15:N15" si="4">ROUND($B$15*D68,0)</f>
        <v>0</v>
      </c>
      <c r="E15" s="29">
        <f t="shared" si="4"/>
        <v>0</v>
      </c>
      <c r="F15" s="29">
        <f t="shared" si="4"/>
        <v>0</v>
      </c>
      <c r="G15" s="29">
        <f t="shared" si="4"/>
        <v>0</v>
      </c>
      <c r="H15" s="29">
        <f t="shared" si="4"/>
        <v>0</v>
      </c>
      <c r="I15" s="29">
        <f t="shared" si="4"/>
        <v>0</v>
      </c>
      <c r="J15" s="29">
        <f t="shared" si="4"/>
        <v>0</v>
      </c>
      <c r="K15" s="29">
        <f t="shared" si="4"/>
        <v>0</v>
      </c>
      <c r="L15" s="29">
        <f t="shared" si="4"/>
        <v>0</v>
      </c>
      <c r="M15" s="29">
        <f t="shared" si="4"/>
        <v>0</v>
      </c>
      <c r="N15" s="29">
        <f t="shared" si="4"/>
        <v>0</v>
      </c>
      <c r="O15" s="957">
        <f t="shared" ref="O15:O42" si="5">SUM(C15:N15)</f>
        <v>0</v>
      </c>
      <c r="P15" s="28">
        <f t="shared" si="2"/>
        <v>0</v>
      </c>
      <c r="Q15" s="956"/>
    </row>
    <row r="16" spans="1:17" ht="30" customHeight="1">
      <c r="A16" s="54" t="s">
        <v>1432</v>
      </c>
      <c r="B16" s="61">
        <f>Summary!P9</f>
        <v>0</v>
      </c>
      <c r="C16" s="29">
        <f>ROUND($B$16*C69,0)</f>
        <v>0</v>
      </c>
      <c r="D16" s="29">
        <f t="shared" ref="D16:N16" si="6">ROUND($B$16*D69,0)</f>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957">
        <f>SUM(C16:N16)</f>
        <v>0</v>
      </c>
      <c r="P16" s="28">
        <f>ROUND(SUM(C16:N16)*1.1,0)</f>
        <v>0</v>
      </c>
      <c r="Q16" s="958"/>
    </row>
    <row r="17" spans="1:17" ht="30" customHeight="1">
      <c r="A17" s="54" t="s">
        <v>2590</v>
      </c>
      <c r="B17" s="61">
        <f>Summary!P10</f>
        <v>0</v>
      </c>
      <c r="C17" s="29">
        <f>ROUND($B$17*C70,0)</f>
        <v>0</v>
      </c>
      <c r="D17" s="29">
        <f t="shared" ref="D17:N17" si="7">ROUND($B$17*D70,0)</f>
        <v>0</v>
      </c>
      <c r="E17" s="29">
        <f t="shared" si="7"/>
        <v>0</v>
      </c>
      <c r="F17" s="29">
        <f t="shared" si="7"/>
        <v>0</v>
      </c>
      <c r="G17" s="29">
        <f t="shared" si="7"/>
        <v>0</v>
      </c>
      <c r="H17" s="29">
        <f t="shared" si="7"/>
        <v>0</v>
      </c>
      <c r="I17" s="29">
        <f t="shared" si="7"/>
        <v>0</v>
      </c>
      <c r="J17" s="29">
        <f t="shared" si="7"/>
        <v>0</v>
      </c>
      <c r="K17" s="29">
        <f t="shared" si="7"/>
        <v>0</v>
      </c>
      <c r="L17" s="29">
        <f t="shared" si="7"/>
        <v>0</v>
      </c>
      <c r="M17" s="29">
        <f t="shared" si="7"/>
        <v>0</v>
      </c>
      <c r="N17" s="29">
        <f t="shared" si="7"/>
        <v>0</v>
      </c>
      <c r="O17" s="957">
        <f>SUM(C17:N17)</f>
        <v>0</v>
      </c>
      <c r="P17" s="28">
        <f>ROUND(SUM(C17:N17)*1.1,0)</f>
        <v>0</v>
      </c>
      <c r="Q17" s="958"/>
    </row>
    <row r="18" spans="1:17" ht="30" customHeight="1">
      <c r="A18" s="54" t="s">
        <v>553</v>
      </c>
      <c r="B18" s="61">
        <f>Summary!P11</f>
        <v>0</v>
      </c>
      <c r="C18" s="29">
        <f>ROUND($B$18*C71,0)</f>
        <v>0</v>
      </c>
      <c r="D18" s="29">
        <f t="shared" ref="D18:N18" si="8">ROUND($B$18*D71,0)</f>
        <v>0</v>
      </c>
      <c r="E18" s="29">
        <f t="shared" si="8"/>
        <v>0</v>
      </c>
      <c r="F18" s="29">
        <f t="shared" si="8"/>
        <v>0</v>
      </c>
      <c r="G18" s="29">
        <f t="shared" si="8"/>
        <v>0</v>
      </c>
      <c r="H18" s="29">
        <f t="shared" si="8"/>
        <v>0</v>
      </c>
      <c r="I18" s="29">
        <f t="shared" si="8"/>
        <v>0</v>
      </c>
      <c r="J18" s="29">
        <f t="shared" si="8"/>
        <v>0</v>
      </c>
      <c r="K18" s="29">
        <f t="shared" si="8"/>
        <v>0</v>
      </c>
      <c r="L18" s="29">
        <f t="shared" si="8"/>
        <v>0</v>
      </c>
      <c r="M18" s="29">
        <f t="shared" si="8"/>
        <v>0</v>
      </c>
      <c r="N18" s="29">
        <f t="shared" si="8"/>
        <v>0</v>
      </c>
      <c r="O18" s="957">
        <f t="shared" si="5"/>
        <v>0</v>
      </c>
      <c r="P18" s="28">
        <f t="shared" si="2"/>
        <v>0</v>
      </c>
      <c r="Q18" s="956"/>
    </row>
    <row r="19" spans="1:17" ht="30" customHeight="1">
      <c r="A19" s="54" t="s">
        <v>1679</v>
      </c>
      <c r="B19" s="61">
        <f>Summary!P12</f>
        <v>0</v>
      </c>
      <c r="C19" s="29">
        <f>ROUND($B$19*C72,0)</f>
        <v>0</v>
      </c>
      <c r="D19" s="29">
        <f t="shared" ref="D19:N19" si="9">ROUND($B$19*D72,0)</f>
        <v>0</v>
      </c>
      <c r="E19" s="29">
        <f t="shared" si="9"/>
        <v>0</v>
      </c>
      <c r="F19" s="29">
        <f t="shared" si="9"/>
        <v>0</v>
      </c>
      <c r="G19" s="29">
        <f t="shared" si="9"/>
        <v>0</v>
      </c>
      <c r="H19" s="29">
        <f t="shared" si="9"/>
        <v>0</v>
      </c>
      <c r="I19" s="29">
        <f t="shared" si="9"/>
        <v>0</v>
      </c>
      <c r="J19" s="29">
        <f t="shared" si="9"/>
        <v>0</v>
      </c>
      <c r="K19" s="29">
        <f t="shared" si="9"/>
        <v>0</v>
      </c>
      <c r="L19" s="29">
        <f t="shared" si="9"/>
        <v>0</v>
      </c>
      <c r="M19" s="29">
        <f t="shared" si="9"/>
        <v>0</v>
      </c>
      <c r="N19" s="29">
        <f t="shared" si="9"/>
        <v>0</v>
      </c>
      <c r="O19" s="957">
        <f t="shared" si="5"/>
        <v>0</v>
      </c>
      <c r="P19" s="28">
        <f t="shared" si="2"/>
        <v>0</v>
      </c>
      <c r="Q19" s="956"/>
    </row>
    <row r="20" spans="1:17" ht="30" customHeight="1">
      <c r="A20" s="161" t="s">
        <v>518</v>
      </c>
      <c r="B20" s="61">
        <f>Summary!P13</f>
        <v>0</v>
      </c>
      <c r="C20" s="29">
        <f>ROUND($B$20*C73,0)</f>
        <v>0</v>
      </c>
      <c r="D20" s="29">
        <f t="shared" ref="D20:N20" si="10">ROUND($B$20*D73,0)</f>
        <v>0</v>
      </c>
      <c r="E20" s="29">
        <f t="shared" si="10"/>
        <v>0</v>
      </c>
      <c r="F20" s="29">
        <f t="shared" si="10"/>
        <v>0</v>
      </c>
      <c r="G20" s="29">
        <f t="shared" si="10"/>
        <v>0</v>
      </c>
      <c r="H20" s="29">
        <f t="shared" si="10"/>
        <v>0</v>
      </c>
      <c r="I20" s="29">
        <f t="shared" si="10"/>
        <v>0</v>
      </c>
      <c r="J20" s="29">
        <f t="shared" si="10"/>
        <v>0</v>
      </c>
      <c r="K20" s="29">
        <f t="shared" si="10"/>
        <v>0</v>
      </c>
      <c r="L20" s="29">
        <f t="shared" si="10"/>
        <v>0</v>
      </c>
      <c r="M20" s="29">
        <f t="shared" si="10"/>
        <v>0</v>
      </c>
      <c r="N20" s="29">
        <f t="shared" si="10"/>
        <v>0</v>
      </c>
      <c r="O20" s="957">
        <f t="shared" si="5"/>
        <v>0</v>
      </c>
      <c r="P20" s="28">
        <f t="shared" si="2"/>
        <v>0</v>
      </c>
      <c r="Q20" s="956"/>
    </row>
    <row r="21" spans="1:17" ht="30" customHeight="1">
      <c r="A21" s="54" t="s">
        <v>968</v>
      </c>
      <c r="B21" s="61">
        <f>Summary!P14</f>
        <v>0</v>
      </c>
      <c r="C21" s="29">
        <f>ROUND($B$21*C74,0)</f>
        <v>0</v>
      </c>
      <c r="D21" s="29">
        <f t="shared" ref="D21:N21" si="11">ROUND($B$21*D74,0)</f>
        <v>0</v>
      </c>
      <c r="E21" s="29">
        <f t="shared" si="11"/>
        <v>0</v>
      </c>
      <c r="F21" s="29">
        <f t="shared" si="11"/>
        <v>0</v>
      </c>
      <c r="G21" s="29">
        <f t="shared" si="11"/>
        <v>0</v>
      </c>
      <c r="H21" s="29">
        <f t="shared" si="11"/>
        <v>0</v>
      </c>
      <c r="I21" s="29">
        <f t="shared" si="11"/>
        <v>0</v>
      </c>
      <c r="J21" s="29">
        <f t="shared" si="11"/>
        <v>0</v>
      </c>
      <c r="K21" s="29">
        <f t="shared" si="11"/>
        <v>0</v>
      </c>
      <c r="L21" s="29">
        <f t="shared" si="11"/>
        <v>0</v>
      </c>
      <c r="M21" s="29">
        <f t="shared" si="11"/>
        <v>0</v>
      </c>
      <c r="N21" s="29">
        <f t="shared" si="11"/>
        <v>0</v>
      </c>
      <c r="O21" s="957">
        <f t="shared" si="5"/>
        <v>0</v>
      </c>
      <c r="P21" s="28">
        <f t="shared" si="2"/>
        <v>0</v>
      </c>
      <c r="Q21" s="956"/>
    </row>
    <row r="22" spans="1:17" ht="30" customHeight="1">
      <c r="A22" s="54" t="s">
        <v>554</v>
      </c>
      <c r="B22" s="61">
        <f>Summary!P15</f>
        <v>0</v>
      </c>
      <c r="C22" s="29">
        <f>ROUND($B$22*C75,0)</f>
        <v>0</v>
      </c>
      <c r="D22" s="29">
        <f t="shared" ref="D22:N22" si="12">ROUND($B$22*D75,0)</f>
        <v>0</v>
      </c>
      <c r="E22" s="29">
        <f t="shared" si="12"/>
        <v>0</v>
      </c>
      <c r="F22" s="29">
        <f t="shared" si="12"/>
        <v>0</v>
      </c>
      <c r="G22" s="29">
        <f t="shared" si="12"/>
        <v>0</v>
      </c>
      <c r="H22" s="29">
        <f t="shared" si="12"/>
        <v>0</v>
      </c>
      <c r="I22" s="29">
        <f t="shared" si="12"/>
        <v>0</v>
      </c>
      <c r="J22" s="29">
        <f t="shared" si="12"/>
        <v>0</v>
      </c>
      <c r="K22" s="29">
        <f t="shared" si="12"/>
        <v>0</v>
      </c>
      <c r="L22" s="29">
        <f t="shared" si="12"/>
        <v>0</v>
      </c>
      <c r="M22" s="29">
        <f t="shared" si="12"/>
        <v>0</v>
      </c>
      <c r="N22" s="29">
        <f t="shared" si="12"/>
        <v>0</v>
      </c>
      <c r="O22" s="957">
        <f t="shared" si="5"/>
        <v>0</v>
      </c>
      <c r="P22" s="28">
        <f t="shared" si="2"/>
        <v>0</v>
      </c>
      <c r="Q22" s="956"/>
    </row>
    <row r="23" spans="1:17" ht="30" customHeight="1">
      <c r="A23" s="54" t="s">
        <v>969</v>
      </c>
      <c r="B23" s="61">
        <f>Summary!P16</f>
        <v>0</v>
      </c>
      <c r="C23" s="29">
        <f>ROUND($B$23*C76,0)</f>
        <v>0</v>
      </c>
      <c r="D23" s="29">
        <f t="shared" ref="D23:N23" si="13">ROUND($B$23*D76,0)</f>
        <v>0</v>
      </c>
      <c r="E23" s="29">
        <f t="shared" si="13"/>
        <v>0</v>
      </c>
      <c r="F23" s="29">
        <f t="shared" si="13"/>
        <v>0</v>
      </c>
      <c r="G23" s="29">
        <f t="shared" si="13"/>
        <v>0</v>
      </c>
      <c r="H23" s="29">
        <f t="shared" si="13"/>
        <v>0</v>
      </c>
      <c r="I23" s="29">
        <f t="shared" si="13"/>
        <v>0</v>
      </c>
      <c r="J23" s="29">
        <f t="shared" si="13"/>
        <v>0</v>
      </c>
      <c r="K23" s="29">
        <f t="shared" si="13"/>
        <v>0</v>
      </c>
      <c r="L23" s="29">
        <f t="shared" si="13"/>
        <v>0</v>
      </c>
      <c r="M23" s="29">
        <f t="shared" si="13"/>
        <v>0</v>
      </c>
      <c r="N23" s="29">
        <f t="shared" si="13"/>
        <v>0</v>
      </c>
      <c r="O23" s="957">
        <f t="shared" si="5"/>
        <v>0</v>
      </c>
      <c r="P23" s="28">
        <f t="shared" si="2"/>
        <v>0</v>
      </c>
      <c r="Q23" s="956"/>
    </row>
    <row r="24" spans="1:17" ht="30" customHeight="1">
      <c r="A24" s="54" t="s">
        <v>970</v>
      </c>
      <c r="B24" s="61">
        <f>Summary!P17</f>
        <v>0</v>
      </c>
      <c r="C24" s="29">
        <f>ROUND($B$24*C77,0)</f>
        <v>0</v>
      </c>
      <c r="D24" s="29">
        <f t="shared" ref="D24:N24" si="14">ROUND($B$24*D77,0)</f>
        <v>0</v>
      </c>
      <c r="E24" s="29">
        <f t="shared" si="14"/>
        <v>0</v>
      </c>
      <c r="F24" s="29">
        <f t="shared" si="14"/>
        <v>0</v>
      </c>
      <c r="G24" s="29">
        <f t="shared" si="14"/>
        <v>0</v>
      </c>
      <c r="H24" s="29">
        <f t="shared" si="14"/>
        <v>0</v>
      </c>
      <c r="I24" s="29">
        <f t="shared" si="14"/>
        <v>0</v>
      </c>
      <c r="J24" s="29">
        <f t="shared" si="14"/>
        <v>0</v>
      </c>
      <c r="K24" s="29">
        <f t="shared" si="14"/>
        <v>0</v>
      </c>
      <c r="L24" s="29">
        <f t="shared" si="14"/>
        <v>0</v>
      </c>
      <c r="M24" s="29">
        <f t="shared" si="14"/>
        <v>0</v>
      </c>
      <c r="N24" s="29">
        <f t="shared" si="14"/>
        <v>0</v>
      </c>
      <c r="O24" s="957">
        <f t="shared" si="5"/>
        <v>0</v>
      </c>
      <c r="P24" s="28">
        <f t="shared" si="2"/>
        <v>0</v>
      </c>
      <c r="Q24" s="956"/>
    </row>
    <row r="25" spans="1:17" ht="30" customHeight="1">
      <c r="A25" s="54" t="s">
        <v>971</v>
      </c>
      <c r="B25" s="61">
        <f>Summary!P18</f>
        <v>0</v>
      </c>
      <c r="C25" s="29">
        <f>ROUND($B$25*C78,0)</f>
        <v>0</v>
      </c>
      <c r="D25" s="29">
        <f t="shared" ref="D25:N25" si="15">ROUND($B$25*D78,0)</f>
        <v>0</v>
      </c>
      <c r="E25" s="29">
        <f t="shared" si="15"/>
        <v>0</v>
      </c>
      <c r="F25" s="29">
        <f t="shared" si="15"/>
        <v>0</v>
      </c>
      <c r="G25" s="29">
        <f t="shared" si="15"/>
        <v>0</v>
      </c>
      <c r="H25" s="29">
        <f t="shared" si="15"/>
        <v>0</v>
      </c>
      <c r="I25" s="29">
        <f t="shared" si="15"/>
        <v>0</v>
      </c>
      <c r="J25" s="29">
        <f t="shared" si="15"/>
        <v>0</v>
      </c>
      <c r="K25" s="29">
        <f t="shared" si="15"/>
        <v>0</v>
      </c>
      <c r="L25" s="29">
        <f t="shared" si="15"/>
        <v>0</v>
      </c>
      <c r="M25" s="29">
        <f t="shared" si="15"/>
        <v>0</v>
      </c>
      <c r="N25" s="29">
        <f t="shared" si="15"/>
        <v>0</v>
      </c>
      <c r="O25" s="957">
        <f t="shared" si="5"/>
        <v>0</v>
      </c>
      <c r="P25" s="28">
        <f t="shared" si="2"/>
        <v>0</v>
      </c>
      <c r="Q25" s="956"/>
    </row>
    <row r="26" spans="1:17" ht="30" customHeight="1">
      <c r="A26" s="54" t="s">
        <v>972</v>
      </c>
      <c r="B26" s="61">
        <f>Summary!P19</f>
        <v>0</v>
      </c>
      <c r="C26" s="29">
        <f>ROUND($B$26*C79,0)</f>
        <v>0</v>
      </c>
      <c r="D26" s="29">
        <f t="shared" ref="D26:N26" si="16">ROUND($B$26*D79,0)</f>
        <v>0</v>
      </c>
      <c r="E26" s="29">
        <f t="shared" si="16"/>
        <v>0</v>
      </c>
      <c r="F26" s="29">
        <f t="shared" si="16"/>
        <v>0</v>
      </c>
      <c r="G26" s="29">
        <f t="shared" si="16"/>
        <v>0</v>
      </c>
      <c r="H26" s="29">
        <f t="shared" si="16"/>
        <v>0</v>
      </c>
      <c r="I26" s="29">
        <f t="shared" si="16"/>
        <v>0</v>
      </c>
      <c r="J26" s="29">
        <f t="shared" si="16"/>
        <v>0</v>
      </c>
      <c r="K26" s="29">
        <f t="shared" si="16"/>
        <v>0</v>
      </c>
      <c r="L26" s="29">
        <f t="shared" si="16"/>
        <v>0</v>
      </c>
      <c r="M26" s="29">
        <f t="shared" si="16"/>
        <v>0</v>
      </c>
      <c r="N26" s="29">
        <f t="shared" si="16"/>
        <v>0</v>
      </c>
      <c r="O26" s="957">
        <f t="shared" si="5"/>
        <v>0</v>
      </c>
      <c r="P26" s="28">
        <f t="shared" si="2"/>
        <v>0</v>
      </c>
      <c r="Q26" s="956"/>
    </row>
    <row r="27" spans="1:17" ht="30" customHeight="1">
      <c r="A27" s="54" t="s">
        <v>555</v>
      </c>
      <c r="B27" s="61">
        <f>Summary!P20</f>
        <v>0</v>
      </c>
      <c r="C27" s="29">
        <f>ROUND($B$27*C80,0)</f>
        <v>0</v>
      </c>
      <c r="D27" s="29">
        <f t="shared" ref="D27:N27" si="17">ROUND($B$27*D80,0)</f>
        <v>0</v>
      </c>
      <c r="E27" s="29">
        <f t="shared" si="17"/>
        <v>0</v>
      </c>
      <c r="F27" s="29">
        <f t="shared" si="17"/>
        <v>0</v>
      </c>
      <c r="G27" s="29">
        <f t="shared" si="17"/>
        <v>0</v>
      </c>
      <c r="H27" s="29">
        <f t="shared" si="17"/>
        <v>0</v>
      </c>
      <c r="I27" s="29">
        <f t="shared" si="17"/>
        <v>0</v>
      </c>
      <c r="J27" s="29">
        <f t="shared" si="17"/>
        <v>0</v>
      </c>
      <c r="K27" s="29">
        <f t="shared" si="17"/>
        <v>0</v>
      </c>
      <c r="L27" s="29">
        <f t="shared" si="17"/>
        <v>0</v>
      </c>
      <c r="M27" s="29">
        <f t="shared" si="17"/>
        <v>0</v>
      </c>
      <c r="N27" s="29">
        <f t="shared" si="17"/>
        <v>0</v>
      </c>
      <c r="O27" s="957">
        <f t="shared" si="5"/>
        <v>0</v>
      </c>
      <c r="P27" s="28">
        <f t="shared" si="2"/>
        <v>0</v>
      </c>
      <c r="Q27" s="956"/>
    </row>
    <row r="28" spans="1:17" ht="30" customHeight="1">
      <c r="A28" s="54" t="s">
        <v>558</v>
      </c>
      <c r="B28" s="61">
        <f>Summary!P21</f>
        <v>0</v>
      </c>
      <c r="C28" s="29">
        <f>ROUND($B$28*C81,0)</f>
        <v>0</v>
      </c>
      <c r="D28" s="29">
        <f t="shared" ref="D28:N28" si="18">ROUND($B$28*D81,0)</f>
        <v>0</v>
      </c>
      <c r="E28" s="29">
        <f t="shared" si="18"/>
        <v>0</v>
      </c>
      <c r="F28" s="29">
        <f t="shared" si="18"/>
        <v>0</v>
      </c>
      <c r="G28" s="29">
        <f t="shared" si="18"/>
        <v>0</v>
      </c>
      <c r="H28" s="29">
        <f t="shared" si="18"/>
        <v>0</v>
      </c>
      <c r="I28" s="29">
        <f t="shared" si="18"/>
        <v>0</v>
      </c>
      <c r="J28" s="29">
        <f t="shared" si="18"/>
        <v>0</v>
      </c>
      <c r="K28" s="29">
        <f t="shared" si="18"/>
        <v>0</v>
      </c>
      <c r="L28" s="29">
        <f t="shared" si="18"/>
        <v>0</v>
      </c>
      <c r="M28" s="29">
        <f t="shared" si="18"/>
        <v>0</v>
      </c>
      <c r="N28" s="29">
        <f t="shared" si="18"/>
        <v>0</v>
      </c>
      <c r="O28" s="957">
        <f t="shared" si="5"/>
        <v>0</v>
      </c>
      <c r="P28" s="28">
        <f t="shared" si="2"/>
        <v>0</v>
      </c>
      <c r="Q28" s="956"/>
    </row>
    <row r="29" spans="1:17" ht="30" customHeight="1">
      <c r="A29" s="54" t="s">
        <v>559</v>
      </c>
      <c r="B29" s="61">
        <f>Summary!P22</f>
        <v>0</v>
      </c>
      <c r="C29" s="29">
        <f>ROUND($B$29*C82,0)</f>
        <v>0</v>
      </c>
      <c r="D29" s="29">
        <f t="shared" ref="D29:N29" si="19">ROUND($B$29*D82,0)</f>
        <v>0</v>
      </c>
      <c r="E29" s="29">
        <f t="shared" si="19"/>
        <v>0</v>
      </c>
      <c r="F29" s="29">
        <f t="shared" si="19"/>
        <v>0</v>
      </c>
      <c r="G29" s="29">
        <f t="shared" si="19"/>
        <v>0</v>
      </c>
      <c r="H29" s="29">
        <f t="shared" si="19"/>
        <v>0</v>
      </c>
      <c r="I29" s="29">
        <f t="shared" si="19"/>
        <v>0</v>
      </c>
      <c r="J29" s="29">
        <f t="shared" si="19"/>
        <v>0</v>
      </c>
      <c r="K29" s="29">
        <f t="shared" si="19"/>
        <v>0</v>
      </c>
      <c r="L29" s="29">
        <f t="shared" si="19"/>
        <v>0</v>
      </c>
      <c r="M29" s="29">
        <f t="shared" si="19"/>
        <v>0</v>
      </c>
      <c r="N29" s="29">
        <f t="shared" si="19"/>
        <v>0</v>
      </c>
      <c r="O29" s="957">
        <f t="shared" si="5"/>
        <v>0</v>
      </c>
      <c r="P29" s="28">
        <f t="shared" si="2"/>
        <v>0</v>
      </c>
      <c r="Q29" s="956"/>
    </row>
    <row r="30" spans="1:17" ht="30" customHeight="1">
      <c r="A30" s="54" t="s">
        <v>973</v>
      </c>
      <c r="B30" s="61">
        <f>Summary!P23</f>
        <v>0</v>
      </c>
      <c r="C30" s="29">
        <f>ROUND($B$30*C83,0)</f>
        <v>0</v>
      </c>
      <c r="D30" s="29">
        <f t="shared" ref="D30:N30" si="20">ROUND($B$30*D83,0)</f>
        <v>0</v>
      </c>
      <c r="E30" s="29">
        <f t="shared" si="20"/>
        <v>0</v>
      </c>
      <c r="F30" s="29">
        <f t="shared" si="20"/>
        <v>0</v>
      </c>
      <c r="G30" s="29">
        <f t="shared" si="20"/>
        <v>0</v>
      </c>
      <c r="H30" s="29">
        <f t="shared" si="20"/>
        <v>0</v>
      </c>
      <c r="I30" s="29">
        <f t="shared" si="20"/>
        <v>0</v>
      </c>
      <c r="J30" s="29">
        <f t="shared" si="20"/>
        <v>0</v>
      </c>
      <c r="K30" s="29">
        <f t="shared" si="20"/>
        <v>0</v>
      </c>
      <c r="L30" s="29">
        <f t="shared" si="20"/>
        <v>0</v>
      </c>
      <c r="M30" s="29">
        <f t="shared" si="20"/>
        <v>0</v>
      </c>
      <c r="N30" s="29">
        <f t="shared" si="20"/>
        <v>0</v>
      </c>
      <c r="O30" s="957">
        <f t="shared" si="5"/>
        <v>0</v>
      </c>
      <c r="P30" s="28">
        <f t="shared" si="2"/>
        <v>0</v>
      </c>
      <c r="Q30" s="956"/>
    </row>
    <row r="31" spans="1:17" ht="30" customHeight="1">
      <c r="A31" s="54" t="s">
        <v>974</v>
      </c>
      <c r="B31" s="61">
        <f>Summary!P24</f>
        <v>0</v>
      </c>
      <c r="C31" s="29">
        <f>ROUND($B$31*C84,0)</f>
        <v>0</v>
      </c>
      <c r="D31" s="29">
        <f t="shared" ref="D31:N31" si="21">ROUND($B$31*D84,0)</f>
        <v>0</v>
      </c>
      <c r="E31" s="29">
        <f t="shared" si="21"/>
        <v>0</v>
      </c>
      <c r="F31" s="29">
        <f t="shared" si="21"/>
        <v>0</v>
      </c>
      <c r="G31" s="29">
        <f t="shared" si="21"/>
        <v>0</v>
      </c>
      <c r="H31" s="29">
        <f t="shared" si="21"/>
        <v>0</v>
      </c>
      <c r="I31" s="29">
        <f t="shared" si="21"/>
        <v>0</v>
      </c>
      <c r="J31" s="29">
        <f t="shared" si="21"/>
        <v>0</v>
      </c>
      <c r="K31" s="29">
        <f t="shared" si="21"/>
        <v>0</v>
      </c>
      <c r="L31" s="29">
        <f t="shared" si="21"/>
        <v>0</v>
      </c>
      <c r="M31" s="29">
        <f t="shared" si="21"/>
        <v>0</v>
      </c>
      <c r="N31" s="29">
        <f t="shared" si="21"/>
        <v>0</v>
      </c>
      <c r="O31" s="957">
        <f t="shared" si="5"/>
        <v>0</v>
      </c>
      <c r="P31" s="28">
        <f t="shared" si="2"/>
        <v>0</v>
      </c>
      <c r="Q31" s="956"/>
    </row>
    <row r="32" spans="1:17" ht="30" customHeight="1">
      <c r="A32" s="54" t="s">
        <v>560</v>
      </c>
      <c r="B32" s="61">
        <f>Summary!P25</f>
        <v>0</v>
      </c>
      <c r="C32" s="29">
        <f>ROUND($B$32*C85,0)</f>
        <v>0</v>
      </c>
      <c r="D32" s="29">
        <f t="shared" ref="D32:N32" si="22">ROUND($B$32*D85,0)</f>
        <v>0</v>
      </c>
      <c r="E32" s="29">
        <f t="shared" si="22"/>
        <v>0</v>
      </c>
      <c r="F32" s="29">
        <f t="shared" si="22"/>
        <v>0</v>
      </c>
      <c r="G32" s="29">
        <f t="shared" si="22"/>
        <v>0</v>
      </c>
      <c r="H32" s="29">
        <f t="shared" si="22"/>
        <v>0</v>
      </c>
      <c r="I32" s="29">
        <f t="shared" si="22"/>
        <v>0</v>
      </c>
      <c r="J32" s="29">
        <f t="shared" si="22"/>
        <v>0</v>
      </c>
      <c r="K32" s="29">
        <f t="shared" si="22"/>
        <v>0</v>
      </c>
      <c r="L32" s="29">
        <f t="shared" si="22"/>
        <v>0</v>
      </c>
      <c r="M32" s="29">
        <f t="shared" si="22"/>
        <v>0</v>
      </c>
      <c r="N32" s="29">
        <f t="shared" si="22"/>
        <v>0</v>
      </c>
      <c r="O32" s="957">
        <f t="shared" si="5"/>
        <v>0</v>
      </c>
      <c r="P32" s="28">
        <f t="shared" si="2"/>
        <v>0</v>
      </c>
      <c r="Q32" s="956"/>
    </row>
    <row r="33" spans="1:17" ht="30" customHeight="1">
      <c r="A33" s="54" t="s">
        <v>561</v>
      </c>
      <c r="B33" s="61">
        <f>Summary!P26</f>
        <v>0</v>
      </c>
      <c r="C33" s="29">
        <f>ROUND($B$33*C86,0)</f>
        <v>0</v>
      </c>
      <c r="D33" s="29">
        <f t="shared" ref="D33:N33" si="23">ROUND($B$33*D86,0)</f>
        <v>0</v>
      </c>
      <c r="E33" s="29">
        <f t="shared" si="23"/>
        <v>0</v>
      </c>
      <c r="F33" s="29">
        <f t="shared" si="23"/>
        <v>0</v>
      </c>
      <c r="G33" s="29">
        <f t="shared" si="23"/>
        <v>0</v>
      </c>
      <c r="H33" s="29">
        <f t="shared" si="23"/>
        <v>0</v>
      </c>
      <c r="I33" s="29">
        <f t="shared" si="23"/>
        <v>0</v>
      </c>
      <c r="J33" s="29">
        <f t="shared" si="23"/>
        <v>0</v>
      </c>
      <c r="K33" s="29">
        <f t="shared" si="23"/>
        <v>0</v>
      </c>
      <c r="L33" s="29">
        <f t="shared" si="23"/>
        <v>0</v>
      </c>
      <c r="M33" s="29">
        <f t="shared" si="23"/>
        <v>0</v>
      </c>
      <c r="N33" s="29">
        <f t="shared" si="23"/>
        <v>0</v>
      </c>
      <c r="O33" s="957">
        <f t="shared" si="5"/>
        <v>0</v>
      </c>
      <c r="P33" s="28">
        <f t="shared" si="2"/>
        <v>0</v>
      </c>
      <c r="Q33" s="956"/>
    </row>
    <row r="34" spans="1:17" ht="30" customHeight="1">
      <c r="A34" s="54" t="s">
        <v>562</v>
      </c>
      <c r="B34" s="61">
        <f>Summary!P27</f>
        <v>0</v>
      </c>
      <c r="C34" s="29">
        <f>ROUND($B$34*C87,0)</f>
        <v>0</v>
      </c>
      <c r="D34" s="29">
        <f t="shared" ref="D34:N34" si="24">ROUND($B$34*D87,0)</f>
        <v>0</v>
      </c>
      <c r="E34" s="29">
        <f t="shared" si="24"/>
        <v>0</v>
      </c>
      <c r="F34" s="29">
        <f t="shared" si="24"/>
        <v>0</v>
      </c>
      <c r="G34" s="29">
        <f t="shared" si="24"/>
        <v>0</v>
      </c>
      <c r="H34" s="29">
        <f t="shared" si="24"/>
        <v>0</v>
      </c>
      <c r="I34" s="29">
        <f t="shared" si="24"/>
        <v>0</v>
      </c>
      <c r="J34" s="29">
        <f t="shared" si="24"/>
        <v>0</v>
      </c>
      <c r="K34" s="29">
        <f t="shared" si="24"/>
        <v>0</v>
      </c>
      <c r="L34" s="29">
        <f t="shared" si="24"/>
        <v>0</v>
      </c>
      <c r="M34" s="29">
        <f t="shared" si="24"/>
        <v>0</v>
      </c>
      <c r="N34" s="29">
        <f t="shared" si="24"/>
        <v>0</v>
      </c>
      <c r="O34" s="957">
        <f t="shared" si="5"/>
        <v>0</v>
      </c>
      <c r="P34" s="28">
        <f t="shared" si="2"/>
        <v>0</v>
      </c>
      <c r="Q34" s="956"/>
    </row>
    <row r="35" spans="1:17" ht="30" customHeight="1">
      <c r="A35" s="54" t="s">
        <v>563</v>
      </c>
      <c r="B35" s="61">
        <f>Summary!P28</f>
        <v>0</v>
      </c>
      <c r="C35" s="29">
        <f>ROUND($B$35*C88,0)</f>
        <v>0</v>
      </c>
      <c r="D35" s="29">
        <f t="shared" ref="D35:N35" si="25">ROUND($B$35*D88,0)</f>
        <v>0</v>
      </c>
      <c r="E35" s="29">
        <f t="shared" si="25"/>
        <v>0</v>
      </c>
      <c r="F35" s="29">
        <f t="shared" si="25"/>
        <v>0</v>
      </c>
      <c r="G35" s="29">
        <f t="shared" si="25"/>
        <v>0</v>
      </c>
      <c r="H35" s="29">
        <f t="shared" si="25"/>
        <v>0</v>
      </c>
      <c r="I35" s="29">
        <f t="shared" si="25"/>
        <v>0</v>
      </c>
      <c r="J35" s="29">
        <f t="shared" si="25"/>
        <v>0</v>
      </c>
      <c r="K35" s="29">
        <f t="shared" si="25"/>
        <v>0</v>
      </c>
      <c r="L35" s="29">
        <f t="shared" si="25"/>
        <v>0</v>
      </c>
      <c r="M35" s="29">
        <f t="shared" si="25"/>
        <v>0</v>
      </c>
      <c r="N35" s="29">
        <f t="shared" si="25"/>
        <v>0</v>
      </c>
      <c r="O35" s="957">
        <f t="shared" si="5"/>
        <v>0</v>
      </c>
      <c r="P35" s="28">
        <f t="shared" si="2"/>
        <v>0</v>
      </c>
      <c r="Q35" s="956"/>
    </row>
    <row r="36" spans="1:17" ht="30" customHeight="1">
      <c r="A36" s="54" t="s">
        <v>1680</v>
      </c>
      <c r="B36" s="61">
        <f>Summary!P29</f>
        <v>0</v>
      </c>
      <c r="C36" s="29">
        <f>ROUND($B$36*C89,0)</f>
        <v>0</v>
      </c>
      <c r="D36" s="29">
        <f t="shared" ref="D36:N36" si="26">ROUND($B$36*D89,0)</f>
        <v>0</v>
      </c>
      <c r="E36" s="29">
        <f t="shared" si="26"/>
        <v>0</v>
      </c>
      <c r="F36" s="29">
        <f t="shared" si="26"/>
        <v>0</v>
      </c>
      <c r="G36" s="29">
        <f t="shared" si="26"/>
        <v>0</v>
      </c>
      <c r="H36" s="29">
        <f t="shared" si="26"/>
        <v>0</v>
      </c>
      <c r="I36" s="29">
        <f t="shared" si="26"/>
        <v>0</v>
      </c>
      <c r="J36" s="29">
        <f t="shared" si="26"/>
        <v>0</v>
      </c>
      <c r="K36" s="29">
        <f t="shared" si="26"/>
        <v>0</v>
      </c>
      <c r="L36" s="29">
        <f t="shared" si="26"/>
        <v>0</v>
      </c>
      <c r="M36" s="29">
        <f t="shared" si="26"/>
        <v>0</v>
      </c>
      <c r="N36" s="29">
        <f t="shared" si="26"/>
        <v>0</v>
      </c>
      <c r="O36" s="957">
        <f t="shared" si="5"/>
        <v>0</v>
      </c>
      <c r="P36" s="28">
        <f t="shared" si="2"/>
        <v>0</v>
      </c>
      <c r="Q36" s="956"/>
    </row>
    <row r="37" spans="1:17" ht="30" customHeight="1">
      <c r="A37" s="54" t="s">
        <v>1681</v>
      </c>
      <c r="B37" s="61">
        <f>Summary!P30</f>
        <v>0</v>
      </c>
      <c r="C37" s="29">
        <f>ROUND($B$37*C90,0)</f>
        <v>0</v>
      </c>
      <c r="D37" s="29">
        <f t="shared" ref="D37:N37" si="27">ROUND($B$37*D90,0)</f>
        <v>0</v>
      </c>
      <c r="E37" s="29">
        <f t="shared" si="27"/>
        <v>0</v>
      </c>
      <c r="F37" s="29">
        <f t="shared" si="27"/>
        <v>0</v>
      </c>
      <c r="G37" s="29">
        <f t="shared" si="27"/>
        <v>0</v>
      </c>
      <c r="H37" s="29">
        <f t="shared" si="27"/>
        <v>0</v>
      </c>
      <c r="I37" s="29">
        <f t="shared" si="27"/>
        <v>0</v>
      </c>
      <c r="J37" s="29">
        <f t="shared" si="27"/>
        <v>0</v>
      </c>
      <c r="K37" s="29">
        <f t="shared" si="27"/>
        <v>0</v>
      </c>
      <c r="L37" s="29">
        <f t="shared" si="27"/>
        <v>0</v>
      </c>
      <c r="M37" s="29">
        <f t="shared" si="27"/>
        <v>0</v>
      </c>
      <c r="N37" s="29">
        <f t="shared" si="27"/>
        <v>0</v>
      </c>
      <c r="O37" s="957">
        <f t="shared" si="5"/>
        <v>0</v>
      </c>
      <c r="P37" s="28">
        <f t="shared" si="2"/>
        <v>0</v>
      </c>
      <c r="Q37" s="956"/>
    </row>
    <row r="38" spans="1:17" ht="30" customHeight="1">
      <c r="A38" s="54" t="s">
        <v>531</v>
      </c>
      <c r="B38" s="61">
        <f>Summary!P31</f>
        <v>0</v>
      </c>
      <c r="C38" s="29">
        <f>ROUND($B$38*C91,0)</f>
        <v>0</v>
      </c>
      <c r="D38" s="29">
        <f t="shared" ref="D38:N38" si="28">ROUND($B$38*D91,0)</f>
        <v>0</v>
      </c>
      <c r="E38" s="29">
        <f t="shared" si="28"/>
        <v>0</v>
      </c>
      <c r="F38" s="29">
        <f t="shared" si="28"/>
        <v>0</v>
      </c>
      <c r="G38" s="29">
        <f t="shared" si="28"/>
        <v>0</v>
      </c>
      <c r="H38" s="29">
        <f t="shared" si="28"/>
        <v>0</v>
      </c>
      <c r="I38" s="29">
        <f t="shared" si="28"/>
        <v>0</v>
      </c>
      <c r="J38" s="29">
        <f t="shared" si="28"/>
        <v>0</v>
      </c>
      <c r="K38" s="29">
        <f t="shared" si="28"/>
        <v>0</v>
      </c>
      <c r="L38" s="29">
        <f t="shared" si="28"/>
        <v>0</v>
      </c>
      <c r="M38" s="29">
        <f t="shared" si="28"/>
        <v>0</v>
      </c>
      <c r="N38" s="29">
        <f t="shared" si="28"/>
        <v>0</v>
      </c>
      <c r="O38" s="957">
        <f t="shared" si="5"/>
        <v>0</v>
      </c>
      <c r="P38" s="28">
        <f t="shared" si="2"/>
        <v>0</v>
      </c>
      <c r="Q38" s="956"/>
    </row>
    <row r="39" spans="1:17" ht="30" customHeight="1">
      <c r="A39" s="54" t="s">
        <v>565</v>
      </c>
      <c r="B39" s="61">
        <f>Summary!P32</f>
        <v>0</v>
      </c>
      <c r="C39" s="29">
        <f>ROUND($B$39*C92,0)</f>
        <v>0</v>
      </c>
      <c r="D39" s="29">
        <f t="shared" ref="D39:N39" si="29">ROUND($B$39*D92,0)</f>
        <v>0</v>
      </c>
      <c r="E39" s="29">
        <f t="shared" si="29"/>
        <v>0</v>
      </c>
      <c r="F39" s="29">
        <f t="shared" si="29"/>
        <v>0</v>
      </c>
      <c r="G39" s="29">
        <f t="shared" si="29"/>
        <v>0</v>
      </c>
      <c r="H39" s="29">
        <f t="shared" si="29"/>
        <v>0</v>
      </c>
      <c r="I39" s="29">
        <f t="shared" si="29"/>
        <v>0</v>
      </c>
      <c r="J39" s="29">
        <f t="shared" si="29"/>
        <v>0</v>
      </c>
      <c r="K39" s="29">
        <f t="shared" si="29"/>
        <v>0</v>
      </c>
      <c r="L39" s="29">
        <f t="shared" si="29"/>
        <v>0</v>
      </c>
      <c r="M39" s="29">
        <f t="shared" si="29"/>
        <v>0</v>
      </c>
      <c r="N39" s="29">
        <f t="shared" si="29"/>
        <v>0</v>
      </c>
      <c r="O39" s="957">
        <f t="shared" si="5"/>
        <v>0</v>
      </c>
      <c r="P39" s="28">
        <f t="shared" si="2"/>
        <v>0</v>
      </c>
      <c r="Q39" s="956"/>
    </row>
    <row r="40" spans="1:17" ht="30" customHeight="1">
      <c r="A40" s="54" t="s">
        <v>564</v>
      </c>
      <c r="B40" s="61">
        <f>Summary!P33</f>
        <v>0</v>
      </c>
      <c r="C40" s="29">
        <f>ROUND($B$40*C93,0)</f>
        <v>0</v>
      </c>
      <c r="D40" s="29">
        <f t="shared" ref="D40:N40" si="30">ROUND($B$40*D93,0)</f>
        <v>0</v>
      </c>
      <c r="E40" s="29">
        <f t="shared" si="30"/>
        <v>0</v>
      </c>
      <c r="F40" s="29">
        <f t="shared" si="30"/>
        <v>0</v>
      </c>
      <c r="G40" s="29">
        <f t="shared" si="30"/>
        <v>0</v>
      </c>
      <c r="H40" s="29">
        <f t="shared" si="30"/>
        <v>0</v>
      </c>
      <c r="I40" s="29">
        <f t="shared" si="30"/>
        <v>0</v>
      </c>
      <c r="J40" s="29">
        <f t="shared" si="30"/>
        <v>0</v>
      </c>
      <c r="K40" s="29">
        <f t="shared" si="30"/>
        <v>0</v>
      </c>
      <c r="L40" s="29">
        <f t="shared" si="30"/>
        <v>0</v>
      </c>
      <c r="M40" s="29">
        <f t="shared" si="30"/>
        <v>0</v>
      </c>
      <c r="N40" s="29">
        <f t="shared" si="30"/>
        <v>0</v>
      </c>
      <c r="O40" s="957">
        <f t="shared" si="5"/>
        <v>0</v>
      </c>
      <c r="P40" s="28">
        <f t="shared" si="2"/>
        <v>0</v>
      </c>
      <c r="Q40" s="956"/>
    </row>
    <row r="41" spans="1:17" s="196" customFormat="1" ht="30" customHeight="1">
      <c r="A41" s="163" t="s">
        <v>1155</v>
      </c>
      <c r="B41" s="151">
        <f>Summary!P34</f>
        <v>0</v>
      </c>
      <c r="C41" s="29">
        <f>ROUND($B$41*C94,0)</f>
        <v>0</v>
      </c>
      <c r="D41" s="29">
        <f t="shared" ref="D41:N41" si="31">ROUND($B$41*D94,0)</f>
        <v>0</v>
      </c>
      <c r="E41" s="29">
        <f t="shared" si="31"/>
        <v>0</v>
      </c>
      <c r="F41" s="29">
        <f t="shared" si="31"/>
        <v>0</v>
      </c>
      <c r="G41" s="29">
        <f t="shared" si="31"/>
        <v>0</v>
      </c>
      <c r="H41" s="29">
        <f t="shared" si="31"/>
        <v>0</v>
      </c>
      <c r="I41" s="29">
        <f t="shared" si="31"/>
        <v>0</v>
      </c>
      <c r="J41" s="29">
        <f t="shared" si="31"/>
        <v>0</v>
      </c>
      <c r="K41" s="29">
        <f t="shared" si="31"/>
        <v>0</v>
      </c>
      <c r="L41" s="29">
        <f t="shared" si="31"/>
        <v>0</v>
      </c>
      <c r="M41" s="29">
        <f t="shared" si="31"/>
        <v>0</v>
      </c>
      <c r="N41" s="29">
        <f t="shared" si="31"/>
        <v>0</v>
      </c>
      <c r="O41" s="957">
        <f t="shared" si="5"/>
        <v>0</v>
      </c>
      <c r="P41" s="28">
        <f t="shared" si="2"/>
        <v>0</v>
      </c>
      <c r="Q41" s="959"/>
    </row>
    <row r="42" spans="1:17" ht="30" customHeight="1">
      <c r="A42" s="162" t="s">
        <v>566</v>
      </c>
      <c r="B42" s="61">
        <f>Summary!P35</f>
        <v>0</v>
      </c>
      <c r="C42" s="29">
        <f>ROUND($B$42*C95,0)</f>
        <v>0</v>
      </c>
      <c r="D42" s="29">
        <f>ROUND($B$42*D95,0)</f>
        <v>0</v>
      </c>
      <c r="E42" s="29">
        <f>ROUND($B$42*E95,0)</f>
        <v>0</v>
      </c>
      <c r="F42" s="29">
        <f>ROUND($B$42*F95,0)</f>
        <v>0</v>
      </c>
      <c r="G42" s="29">
        <f t="shared" ref="G42:N42" si="32">ROUND($B$42*G95,0)</f>
        <v>0</v>
      </c>
      <c r="H42" s="29">
        <f t="shared" si="32"/>
        <v>0</v>
      </c>
      <c r="I42" s="29">
        <f t="shared" si="32"/>
        <v>0</v>
      </c>
      <c r="J42" s="29">
        <f t="shared" si="32"/>
        <v>0</v>
      </c>
      <c r="K42" s="29">
        <f t="shared" si="32"/>
        <v>0</v>
      </c>
      <c r="L42" s="29">
        <f t="shared" si="32"/>
        <v>0</v>
      </c>
      <c r="M42" s="29">
        <f t="shared" si="32"/>
        <v>0</v>
      </c>
      <c r="N42" s="29">
        <f t="shared" si="32"/>
        <v>0</v>
      </c>
      <c r="O42" s="957">
        <f t="shared" si="5"/>
        <v>0</v>
      </c>
      <c r="P42" s="28">
        <f t="shared" si="2"/>
        <v>0</v>
      </c>
      <c r="Q42" s="956"/>
    </row>
    <row r="43" spans="1:17" ht="30" customHeight="1">
      <c r="A43" s="163" t="s">
        <v>556</v>
      </c>
      <c r="B43" s="61">
        <f>Summary!P36</f>
        <v>0</v>
      </c>
      <c r="C43" s="29">
        <f>ROUND($B$43*C96,0)</f>
        <v>0</v>
      </c>
      <c r="D43" s="29">
        <f>ROUND($B$43*D96,0)</f>
        <v>0</v>
      </c>
      <c r="E43" s="29">
        <f>ROUND($B$43*E96,0)</f>
        <v>0</v>
      </c>
      <c r="F43" s="29">
        <f>ROUND($B$43*F96,0)</f>
        <v>0</v>
      </c>
      <c r="G43" s="29">
        <f t="shared" ref="G43:N43" si="33">ROUND($B$43*G96,0)</f>
        <v>0</v>
      </c>
      <c r="H43" s="29">
        <f t="shared" si="33"/>
        <v>0</v>
      </c>
      <c r="I43" s="29">
        <f t="shared" si="33"/>
        <v>0</v>
      </c>
      <c r="J43" s="29">
        <f t="shared" si="33"/>
        <v>0</v>
      </c>
      <c r="K43" s="29">
        <f t="shared" si="33"/>
        <v>0</v>
      </c>
      <c r="L43" s="29">
        <f t="shared" si="33"/>
        <v>0</v>
      </c>
      <c r="M43" s="29">
        <f t="shared" si="33"/>
        <v>0</v>
      </c>
      <c r="N43" s="29">
        <f t="shared" si="33"/>
        <v>0</v>
      </c>
      <c r="O43" s="957">
        <f>SUM(C43:N43)</f>
        <v>0</v>
      </c>
      <c r="P43" s="28">
        <f>ROUND(SUM(C43:N43)*1.1,0)</f>
        <v>0</v>
      </c>
      <c r="Q43" s="956"/>
    </row>
    <row r="44" spans="1:17" ht="30" customHeight="1">
      <c r="A44" s="163" t="s">
        <v>557</v>
      </c>
      <c r="B44" s="61">
        <f>Summary!P37</f>
        <v>0</v>
      </c>
      <c r="C44" s="29">
        <f>ROUND($B$44*C97,0)</f>
        <v>0</v>
      </c>
      <c r="D44" s="29">
        <f>ROUND($B$44*D97,0)</f>
        <v>0</v>
      </c>
      <c r="E44" s="29">
        <f>ROUND($B$44*E97,0)</f>
        <v>0</v>
      </c>
      <c r="F44" s="29">
        <f>ROUND($B$44*F97,0)</f>
        <v>0</v>
      </c>
      <c r="G44" s="29">
        <f t="shared" ref="G44:N44" si="34">ROUND($B$44*G97,0)</f>
        <v>0</v>
      </c>
      <c r="H44" s="29">
        <f t="shared" si="34"/>
        <v>0</v>
      </c>
      <c r="I44" s="29">
        <f t="shared" si="34"/>
        <v>0</v>
      </c>
      <c r="J44" s="29">
        <f t="shared" si="34"/>
        <v>0</v>
      </c>
      <c r="K44" s="29">
        <f t="shared" si="34"/>
        <v>0</v>
      </c>
      <c r="L44" s="29">
        <f t="shared" si="34"/>
        <v>0</v>
      </c>
      <c r="M44" s="29">
        <f t="shared" si="34"/>
        <v>0</v>
      </c>
      <c r="N44" s="29">
        <f t="shared" si="34"/>
        <v>0</v>
      </c>
      <c r="O44" s="957">
        <f>SUM(C44:N44)</f>
        <v>0</v>
      </c>
      <c r="P44" s="28">
        <f>ROUND(SUM(C44:N44)*1.1,0)</f>
        <v>0</v>
      </c>
      <c r="Q44" s="956"/>
    </row>
    <row r="45" spans="1:17" ht="30" customHeight="1">
      <c r="A45" s="163" t="s">
        <v>227</v>
      </c>
      <c r="B45" s="61">
        <f>Summary!P38</f>
        <v>0</v>
      </c>
      <c r="C45" s="29">
        <f>ROUND($B$45*C98,0)</f>
        <v>0</v>
      </c>
      <c r="D45" s="29">
        <f>ROUND($B$45*D98,0)</f>
        <v>0</v>
      </c>
      <c r="E45" s="29">
        <f>ROUND($B$45*E98,0)</f>
        <v>0</v>
      </c>
      <c r="F45" s="29">
        <f>ROUND($B$45*F98,0)</f>
        <v>0</v>
      </c>
      <c r="G45" s="29">
        <f t="shared" ref="G45:N45" si="35">ROUND($B$45*G98,0)</f>
        <v>0</v>
      </c>
      <c r="H45" s="29">
        <f t="shared" si="35"/>
        <v>0</v>
      </c>
      <c r="I45" s="29">
        <f t="shared" si="35"/>
        <v>0</v>
      </c>
      <c r="J45" s="29">
        <f t="shared" si="35"/>
        <v>0</v>
      </c>
      <c r="K45" s="29">
        <f t="shared" si="35"/>
        <v>0</v>
      </c>
      <c r="L45" s="29">
        <f t="shared" si="35"/>
        <v>0</v>
      </c>
      <c r="M45" s="29">
        <f t="shared" si="35"/>
        <v>0</v>
      </c>
      <c r="N45" s="29">
        <f t="shared" si="35"/>
        <v>0</v>
      </c>
      <c r="O45" s="957">
        <f>SUM(C45:N45)</f>
        <v>0</v>
      </c>
      <c r="P45" s="28">
        <f>ROUND(SUM(C45:N45)*1.1,0)</f>
        <v>0</v>
      </c>
      <c r="Q45" s="956"/>
    </row>
    <row r="46" spans="1:17" s="196" customFormat="1" ht="30" customHeight="1">
      <c r="A46" s="54" t="s">
        <v>1120</v>
      </c>
      <c r="B46" s="61">
        <f>Summary!P39</f>
        <v>0</v>
      </c>
      <c r="C46" s="29">
        <f t="shared" ref="C46:N46" si="36">ROUND($B$46*C99,0)</f>
        <v>0</v>
      </c>
      <c r="D46" s="29">
        <f t="shared" si="36"/>
        <v>0</v>
      </c>
      <c r="E46" s="29">
        <f t="shared" si="36"/>
        <v>0</v>
      </c>
      <c r="F46" s="29">
        <f t="shared" si="36"/>
        <v>0</v>
      </c>
      <c r="G46" s="29">
        <f t="shared" si="36"/>
        <v>0</v>
      </c>
      <c r="H46" s="29">
        <f t="shared" si="36"/>
        <v>0</v>
      </c>
      <c r="I46" s="29">
        <f t="shared" si="36"/>
        <v>0</v>
      </c>
      <c r="J46" s="29">
        <f t="shared" si="36"/>
        <v>0</v>
      </c>
      <c r="K46" s="29">
        <f t="shared" si="36"/>
        <v>0</v>
      </c>
      <c r="L46" s="29">
        <f t="shared" si="36"/>
        <v>0</v>
      </c>
      <c r="M46" s="29">
        <f t="shared" si="36"/>
        <v>0</v>
      </c>
      <c r="N46" s="29">
        <f t="shared" si="36"/>
        <v>0</v>
      </c>
      <c r="O46" s="957">
        <f>SUM(C46:N46)</f>
        <v>0</v>
      </c>
      <c r="P46" s="28">
        <f>ROUND(SUM(C46:N46)*1.1,0)</f>
        <v>0</v>
      </c>
      <c r="Q46" s="959"/>
    </row>
    <row r="47" spans="1:17" ht="30" customHeight="1">
      <c r="A47" s="53" t="s">
        <v>528</v>
      </c>
      <c r="B47" s="29">
        <f t="shared" ref="B47:P47" si="37">SUM(B12:B46)</f>
        <v>0</v>
      </c>
      <c r="C47" s="29">
        <f t="shared" si="37"/>
        <v>0</v>
      </c>
      <c r="D47" s="29">
        <f t="shared" si="37"/>
        <v>0</v>
      </c>
      <c r="E47" s="29">
        <f t="shared" si="37"/>
        <v>0</v>
      </c>
      <c r="F47" s="29">
        <f t="shared" si="37"/>
        <v>0</v>
      </c>
      <c r="G47" s="29">
        <f t="shared" si="37"/>
        <v>0</v>
      </c>
      <c r="H47" s="29">
        <f t="shared" si="37"/>
        <v>0</v>
      </c>
      <c r="I47" s="29">
        <f t="shared" si="37"/>
        <v>0</v>
      </c>
      <c r="J47" s="29">
        <f t="shared" si="37"/>
        <v>0</v>
      </c>
      <c r="K47" s="29">
        <f t="shared" si="37"/>
        <v>0</v>
      </c>
      <c r="L47" s="29">
        <f t="shared" si="37"/>
        <v>0</v>
      </c>
      <c r="M47" s="29">
        <f t="shared" si="37"/>
        <v>0</v>
      </c>
      <c r="N47" s="29">
        <f t="shared" si="37"/>
        <v>0</v>
      </c>
      <c r="O47" s="960">
        <f t="shared" si="37"/>
        <v>0</v>
      </c>
      <c r="P47" s="961">
        <f t="shared" si="37"/>
        <v>0</v>
      </c>
      <c r="Q47" s="962"/>
    </row>
    <row r="48" spans="1:17" ht="30" customHeight="1">
      <c r="J48" s="62" t="s">
        <v>529</v>
      </c>
      <c r="K48" s="63"/>
      <c r="L48" s="64"/>
      <c r="M48" s="60"/>
      <c r="N48" s="26"/>
      <c r="O48" s="963"/>
      <c r="P48" s="964"/>
      <c r="Q48" s="965"/>
    </row>
    <row r="49" spans="1:17" ht="30" customHeight="1">
      <c r="A49" s="188" t="s">
        <v>605</v>
      </c>
      <c r="B49" s="30"/>
      <c r="C49" s="31"/>
      <c r="D49" s="31"/>
      <c r="E49" s="31"/>
      <c r="F49" s="31"/>
      <c r="G49" s="31"/>
      <c r="H49" s="31"/>
      <c r="I49" s="30"/>
      <c r="J49" s="65">
        <f>Summary!C41</f>
        <v>0</v>
      </c>
      <c r="K49" s="66" t="s">
        <v>1604</v>
      </c>
      <c r="L49" s="64"/>
      <c r="M49" s="2056" t="s">
        <v>228</v>
      </c>
      <c r="N49" s="2057"/>
      <c r="O49" s="966">
        <f>O47</f>
        <v>0</v>
      </c>
      <c r="P49" s="967">
        <f>P47</f>
        <v>0</v>
      </c>
      <c r="Q49" s="968"/>
    </row>
    <row r="50" spans="1:17" ht="20.399999999999999">
      <c r="A50" s="189" t="s">
        <v>1171</v>
      </c>
      <c r="B50" s="30"/>
      <c r="C50" s="31"/>
      <c r="D50" s="31"/>
      <c r="E50" s="31"/>
      <c r="F50" s="31"/>
      <c r="G50" s="31"/>
      <c r="H50" s="138"/>
      <c r="I50" s="30"/>
      <c r="J50" s="79"/>
      <c r="K50" s="66"/>
      <c r="L50" s="64"/>
      <c r="M50" s="80"/>
      <c r="N50" s="80"/>
      <c r="O50" s="78"/>
      <c r="P50" s="78"/>
    </row>
    <row r="51" spans="1:17" ht="20.399999999999999">
      <c r="A51" s="1960" t="s">
        <v>2620</v>
      </c>
      <c r="B51" s="30"/>
      <c r="C51" s="191"/>
      <c r="D51" s="31"/>
      <c r="E51" s="31"/>
      <c r="F51" s="31"/>
      <c r="G51" s="31"/>
      <c r="H51" s="138"/>
      <c r="I51" s="30"/>
      <c r="J51" s="79"/>
      <c r="K51" s="66"/>
      <c r="L51" s="64"/>
      <c r="M51" s="80"/>
      <c r="N51" s="80"/>
      <c r="O51" s="78"/>
      <c r="P51" s="78"/>
    </row>
    <row r="52" spans="1:17" ht="20.399999999999999">
      <c r="A52" s="972" t="s">
        <v>1595</v>
      </c>
      <c r="B52" s="30"/>
      <c r="C52" s="31"/>
      <c r="D52" s="31"/>
      <c r="E52" s="31"/>
      <c r="F52" s="31"/>
      <c r="G52" s="31"/>
      <c r="H52" s="138"/>
      <c r="I52" s="30"/>
      <c r="J52" s="79"/>
      <c r="K52" s="66"/>
      <c r="L52" s="64"/>
      <c r="M52" s="80"/>
      <c r="N52" s="80"/>
      <c r="O52" s="78"/>
      <c r="P52" s="78"/>
    </row>
    <row r="53" spans="1:17" ht="20.399999999999999">
      <c r="A53" s="972" t="s">
        <v>1594</v>
      </c>
      <c r="B53" s="30"/>
      <c r="C53" s="31"/>
      <c r="D53" s="31"/>
      <c r="E53" s="31"/>
      <c r="F53" s="31"/>
      <c r="G53" s="31"/>
      <c r="H53" s="138"/>
      <c r="I53" s="30"/>
      <c r="J53" s="79"/>
      <c r="K53" s="66"/>
      <c r="L53" s="64"/>
      <c r="M53" s="80"/>
      <c r="N53" s="80"/>
      <c r="O53" s="78"/>
      <c r="P53" s="78"/>
    </row>
    <row r="54" spans="1:17" ht="20.399999999999999">
      <c r="A54" s="189" t="s">
        <v>1170</v>
      </c>
      <c r="B54" s="30"/>
      <c r="C54" s="31"/>
      <c r="D54" s="31"/>
      <c r="E54" s="31"/>
      <c r="F54" s="31"/>
      <c r="G54" s="31"/>
      <c r="H54" s="138"/>
      <c r="I54" s="30"/>
      <c r="J54" s="79"/>
      <c r="K54" s="66"/>
      <c r="L54" s="64"/>
      <c r="M54" s="80"/>
      <c r="N54" s="80"/>
      <c r="O54" s="78"/>
      <c r="P54" s="78"/>
    </row>
    <row r="55" spans="1:17" ht="30.75" customHeight="1">
      <c r="A55" s="30"/>
      <c r="B55" s="30"/>
      <c r="C55" s="31"/>
      <c r="D55" s="31"/>
      <c r="E55" s="31"/>
      <c r="F55" s="31"/>
      <c r="G55" s="31"/>
      <c r="H55" s="31"/>
      <c r="I55" s="30"/>
      <c r="J55" s="79"/>
      <c r="K55" s="66"/>
      <c r="L55" s="64"/>
      <c r="M55" s="80"/>
      <c r="N55" s="80"/>
      <c r="O55" s="78"/>
      <c r="P55" s="78"/>
    </row>
    <row r="56" spans="1:17">
      <c r="O56" s="32"/>
      <c r="P56" s="32"/>
    </row>
    <row r="57" spans="1:17" ht="24.6">
      <c r="A57" s="2050" t="s">
        <v>465</v>
      </c>
      <c r="B57" s="2050"/>
      <c r="C57" s="2050"/>
      <c r="D57" s="2050"/>
      <c r="E57" s="2050"/>
      <c r="F57" s="2050"/>
      <c r="G57" s="2050"/>
      <c r="H57" s="2050"/>
      <c r="I57" s="2050"/>
      <c r="J57" s="2050"/>
      <c r="K57" s="2050"/>
      <c r="L57" s="2050"/>
      <c r="M57" s="2050"/>
      <c r="N57" s="2050"/>
      <c r="O57" s="2050"/>
      <c r="P57" s="2050"/>
      <c r="Q57" s="2050"/>
    </row>
    <row r="58" spans="1:17" s="93" customFormat="1" ht="20.399999999999999">
      <c r="D58" s="23"/>
      <c r="E58" s="23"/>
      <c r="F58" s="23"/>
      <c r="G58" s="23"/>
      <c r="H58" s="23"/>
      <c r="J58" s="23"/>
    </row>
    <row r="59" spans="1:17" s="93" customFormat="1" ht="20.399999999999999">
      <c r="A59" s="93" t="s">
        <v>519</v>
      </c>
      <c r="B59" s="95" t="str">
        <f>B3</f>
        <v>999999-1-32-01</v>
      </c>
      <c r="C59" s="96"/>
      <c r="K59" s="97"/>
      <c r="N59" s="93" t="s">
        <v>520</v>
      </c>
      <c r="O59" s="98" t="str">
        <f>N3</f>
        <v>Enter project name &amp; description</v>
      </c>
      <c r="P59" s="99"/>
      <c r="Q59" s="98"/>
    </row>
    <row r="60" spans="1:17" s="93" customFormat="1" ht="20.399999999999999">
      <c r="O60" s="100"/>
      <c r="P60" s="100"/>
    </row>
    <row r="61" spans="1:17" s="93" customFormat="1" ht="20.399999999999999">
      <c r="A61" s="93" t="s">
        <v>523</v>
      </c>
      <c r="B61" s="98" t="str">
        <f>B5</f>
        <v>54321</v>
      </c>
      <c r="C61" s="98"/>
      <c r="J61" s="93" t="s">
        <v>522</v>
      </c>
      <c r="K61" s="101">
        <f ca="1">TODAY()</f>
        <v>45413</v>
      </c>
      <c r="N61" s="102" t="s">
        <v>532</v>
      </c>
      <c r="O61" s="96" t="str">
        <f>N5</f>
        <v>Enter name of prime or subconsultant</v>
      </c>
      <c r="P61" s="96"/>
      <c r="Q61" s="98"/>
    </row>
    <row r="62" spans="1:17" s="93" customFormat="1" ht="21" thickBot="1">
      <c r="O62" s="103"/>
      <c r="P62" s="103"/>
    </row>
    <row r="63" spans="1:17" ht="30" customHeight="1" thickTop="1">
      <c r="A63" s="2051" t="s">
        <v>468</v>
      </c>
      <c r="B63" s="2052"/>
      <c r="C63" s="2052"/>
      <c r="D63" s="2052"/>
      <c r="E63" s="2052"/>
      <c r="F63" s="2052"/>
      <c r="G63" s="2052"/>
      <c r="H63" s="2052"/>
      <c r="I63" s="2052"/>
      <c r="J63" s="2052"/>
      <c r="K63" s="2052"/>
      <c r="L63" s="2052"/>
      <c r="M63" s="2052"/>
      <c r="N63" s="2052"/>
      <c r="O63" s="2053"/>
      <c r="P63" s="32"/>
    </row>
    <row r="64" spans="1:17" s="64" customFormat="1" ht="70.5" customHeight="1">
      <c r="A64" s="104"/>
      <c r="B64" s="81" t="s">
        <v>467</v>
      </c>
      <c r="C64" s="105" t="str">
        <f t="shared" ref="C64:N64" si="38">C10</f>
        <v>Project Manager</v>
      </c>
      <c r="D64" s="105" t="str">
        <f t="shared" si="38"/>
        <v>Staff Classi- fication 2</v>
      </c>
      <c r="E64" s="105" t="str">
        <f t="shared" si="38"/>
        <v>Staff Classi- fication 3</v>
      </c>
      <c r="F64" s="105" t="str">
        <f t="shared" si="38"/>
        <v>Staff Classi- fication 4</v>
      </c>
      <c r="G64" s="105" t="str">
        <f t="shared" si="38"/>
        <v>Staff Classi- fication 5</v>
      </c>
      <c r="H64" s="105" t="str">
        <f t="shared" si="38"/>
        <v>Staff Classi- fication 6</v>
      </c>
      <c r="I64" s="105" t="str">
        <f t="shared" si="38"/>
        <v>Staff Classi- fication 7</v>
      </c>
      <c r="J64" s="105" t="str">
        <f t="shared" si="38"/>
        <v>Staff Classi- fication 8</v>
      </c>
      <c r="K64" s="105" t="str">
        <f t="shared" si="38"/>
        <v>Staff Classi- fication 9</v>
      </c>
      <c r="L64" s="105" t="str">
        <f t="shared" si="38"/>
        <v>Staff Classi- fication 10</v>
      </c>
      <c r="M64" s="105" t="str">
        <f t="shared" si="38"/>
        <v>Staff Classi- fication 11</v>
      </c>
      <c r="N64" s="105" t="str">
        <f t="shared" si="38"/>
        <v>Staff Classi- fication 12</v>
      </c>
      <c r="O64" s="106" t="s">
        <v>879</v>
      </c>
      <c r="P64" s="107"/>
    </row>
    <row r="65" spans="1:16" ht="27.9" customHeight="1">
      <c r="A65" s="54" t="str">
        <f t="shared" ref="A65:A99" si="39">A12</f>
        <v>3. Project Common and Project General Tasks</v>
      </c>
      <c r="B65" s="61">
        <f>Summary!P5</f>
        <v>0</v>
      </c>
      <c r="C65" s="989">
        <v>0</v>
      </c>
      <c r="D65" s="989">
        <v>0</v>
      </c>
      <c r="E65" s="989">
        <v>0</v>
      </c>
      <c r="F65" s="989">
        <v>0</v>
      </c>
      <c r="G65" s="989">
        <v>0</v>
      </c>
      <c r="H65" s="989">
        <v>0</v>
      </c>
      <c r="I65" s="989">
        <v>0</v>
      </c>
      <c r="J65" s="989">
        <v>0</v>
      </c>
      <c r="K65" s="989">
        <v>0</v>
      </c>
      <c r="L65" s="989">
        <v>0</v>
      </c>
      <c r="M65" s="989">
        <v>0</v>
      </c>
      <c r="N65" s="989">
        <v>0</v>
      </c>
      <c r="O65" s="67">
        <f>SUM(C65:N65)</f>
        <v>0</v>
      </c>
      <c r="P65" s="32"/>
    </row>
    <row r="66" spans="1:16" ht="27.9" customHeight="1">
      <c r="A66" s="54" t="str">
        <f t="shared" si="39"/>
        <v>4. Roadway Analysis</v>
      </c>
      <c r="B66" s="61">
        <f>Summary!P6</f>
        <v>0</v>
      </c>
      <c r="C66" s="989">
        <v>0</v>
      </c>
      <c r="D66" s="989">
        <v>0</v>
      </c>
      <c r="E66" s="989">
        <v>0</v>
      </c>
      <c r="F66" s="989">
        <v>0</v>
      </c>
      <c r="G66" s="989">
        <v>0</v>
      </c>
      <c r="H66" s="989">
        <v>0</v>
      </c>
      <c r="I66" s="989">
        <v>0</v>
      </c>
      <c r="J66" s="989">
        <v>0</v>
      </c>
      <c r="K66" s="989">
        <v>0</v>
      </c>
      <c r="L66" s="989">
        <v>0</v>
      </c>
      <c r="M66" s="989">
        <v>0</v>
      </c>
      <c r="N66" s="989">
        <v>0</v>
      </c>
      <c r="O66" s="67">
        <f t="shared" ref="O66:O98" si="40">SUM(C66:N66)</f>
        <v>0</v>
      </c>
      <c r="P66" s="32"/>
    </row>
    <row r="67" spans="1:16" ht="27.9" customHeight="1">
      <c r="A67" s="54" t="str">
        <f t="shared" si="39"/>
        <v>5. Roadway Plans</v>
      </c>
      <c r="B67" s="61">
        <f>Summary!P7</f>
        <v>0</v>
      </c>
      <c r="C67" s="989">
        <v>0</v>
      </c>
      <c r="D67" s="989">
        <v>0</v>
      </c>
      <c r="E67" s="989">
        <v>0</v>
      </c>
      <c r="F67" s="989">
        <v>0</v>
      </c>
      <c r="G67" s="989">
        <v>0</v>
      </c>
      <c r="H67" s="989">
        <v>0</v>
      </c>
      <c r="I67" s="989">
        <v>0</v>
      </c>
      <c r="J67" s="989">
        <v>0</v>
      </c>
      <c r="K67" s="989">
        <v>0</v>
      </c>
      <c r="L67" s="989">
        <v>0</v>
      </c>
      <c r="M67" s="989">
        <v>0</v>
      </c>
      <c r="N67" s="989">
        <v>0</v>
      </c>
      <c r="O67" s="67">
        <f t="shared" si="40"/>
        <v>0</v>
      </c>
      <c r="P67" s="32"/>
    </row>
    <row r="68" spans="1:16" ht="27.9" customHeight="1">
      <c r="A68" s="54" t="str">
        <f t="shared" si="39"/>
        <v>6a. Drainage Analysis</v>
      </c>
      <c r="B68" s="61">
        <f>Summary!P8</f>
        <v>0</v>
      </c>
      <c r="C68" s="989">
        <v>0</v>
      </c>
      <c r="D68" s="989">
        <v>0</v>
      </c>
      <c r="E68" s="989">
        <v>0</v>
      </c>
      <c r="F68" s="989">
        <v>0</v>
      </c>
      <c r="G68" s="989">
        <v>0</v>
      </c>
      <c r="H68" s="989">
        <v>0</v>
      </c>
      <c r="I68" s="989">
        <v>0</v>
      </c>
      <c r="J68" s="989">
        <v>0</v>
      </c>
      <c r="K68" s="989">
        <v>0</v>
      </c>
      <c r="L68" s="989">
        <v>0</v>
      </c>
      <c r="M68" s="989">
        <v>0</v>
      </c>
      <c r="N68" s="989">
        <v>0</v>
      </c>
      <c r="O68" s="67">
        <f t="shared" si="40"/>
        <v>0</v>
      </c>
      <c r="P68" s="32"/>
    </row>
    <row r="69" spans="1:16" ht="27.9" customHeight="1">
      <c r="A69" s="54" t="str">
        <f t="shared" si="39"/>
        <v>6b. Drainage Plans</v>
      </c>
      <c r="B69" s="61">
        <f>Summary!P9</f>
        <v>0</v>
      </c>
      <c r="C69" s="989">
        <v>0</v>
      </c>
      <c r="D69" s="989">
        <v>0</v>
      </c>
      <c r="E69" s="989">
        <v>0</v>
      </c>
      <c r="F69" s="989">
        <v>0</v>
      </c>
      <c r="G69" s="989">
        <v>0</v>
      </c>
      <c r="H69" s="989">
        <v>0</v>
      </c>
      <c r="I69" s="989">
        <v>0</v>
      </c>
      <c r="J69" s="989">
        <v>0</v>
      </c>
      <c r="K69" s="989">
        <v>0</v>
      </c>
      <c r="L69" s="989">
        <v>0</v>
      </c>
      <c r="M69" s="989">
        <v>0</v>
      </c>
      <c r="N69" s="989">
        <v>0</v>
      </c>
      <c r="O69" s="67">
        <f>SUM(C69:N69)</f>
        <v>0</v>
      </c>
      <c r="P69" s="32"/>
    </row>
    <row r="70" spans="1:16" ht="27.9" customHeight="1">
      <c r="A70" s="54" t="str">
        <f t="shared" si="39"/>
        <v>6c. Selective C&amp;G</v>
      </c>
      <c r="B70" s="61">
        <f>Summary!P10</f>
        <v>0</v>
      </c>
      <c r="C70" s="989">
        <v>0</v>
      </c>
      <c r="D70" s="989">
        <v>0</v>
      </c>
      <c r="E70" s="989">
        <v>0</v>
      </c>
      <c r="F70" s="989">
        <v>0</v>
      </c>
      <c r="G70" s="989">
        <v>0</v>
      </c>
      <c r="H70" s="989">
        <v>0</v>
      </c>
      <c r="I70" s="989">
        <v>0</v>
      </c>
      <c r="J70" s="989">
        <v>0</v>
      </c>
      <c r="K70" s="989">
        <v>0</v>
      </c>
      <c r="L70" s="989">
        <v>0</v>
      </c>
      <c r="M70" s="989">
        <v>0</v>
      </c>
      <c r="N70" s="989">
        <v>0</v>
      </c>
      <c r="O70" s="67">
        <f>SUM(C70:N70)</f>
        <v>0</v>
      </c>
      <c r="P70" s="32"/>
    </row>
    <row r="71" spans="1:16" ht="27.9" customHeight="1">
      <c r="A71" s="54" t="str">
        <f t="shared" si="39"/>
        <v>7. Utilities</v>
      </c>
      <c r="B71" s="61">
        <f>Summary!P11</f>
        <v>0</v>
      </c>
      <c r="C71" s="989">
        <v>0</v>
      </c>
      <c r="D71" s="989">
        <v>0</v>
      </c>
      <c r="E71" s="989">
        <v>0</v>
      </c>
      <c r="F71" s="989">
        <v>0</v>
      </c>
      <c r="G71" s="989">
        <v>0</v>
      </c>
      <c r="H71" s="989">
        <v>0</v>
      </c>
      <c r="I71" s="989">
        <v>0</v>
      </c>
      <c r="J71" s="989">
        <v>0</v>
      </c>
      <c r="K71" s="989">
        <v>0</v>
      </c>
      <c r="L71" s="989">
        <v>0</v>
      </c>
      <c r="M71" s="989">
        <v>0</v>
      </c>
      <c r="N71" s="989">
        <v>0</v>
      </c>
      <c r="O71" s="67">
        <f t="shared" si="40"/>
        <v>0</v>
      </c>
      <c r="P71" s="32"/>
    </row>
    <row r="72" spans="1:16" ht="27.9" customHeight="1">
      <c r="A72" s="54" t="str">
        <f t="shared" si="39"/>
        <v>8. Environmental Permits and Env. Clearances</v>
      </c>
      <c r="B72" s="61">
        <f>Summary!P12</f>
        <v>0</v>
      </c>
      <c r="C72" s="989">
        <v>0</v>
      </c>
      <c r="D72" s="989">
        <v>0</v>
      </c>
      <c r="E72" s="989">
        <v>0</v>
      </c>
      <c r="F72" s="989">
        <v>0</v>
      </c>
      <c r="G72" s="989">
        <v>0</v>
      </c>
      <c r="H72" s="989">
        <v>0</v>
      </c>
      <c r="I72" s="989">
        <v>0</v>
      </c>
      <c r="J72" s="989">
        <v>0</v>
      </c>
      <c r="K72" s="989">
        <v>0</v>
      </c>
      <c r="L72" s="989">
        <v>0</v>
      </c>
      <c r="M72" s="989">
        <v>0</v>
      </c>
      <c r="N72" s="989">
        <v>0</v>
      </c>
      <c r="O72" s="67">
        <f t="shared" si="40"/>
        <v>0</v>
      </c>
      <c r="P72" s="32"/>
    </row>
    <row r="73" spans="1:16" ht="27.9" customHeight="1">
      <c r="A73" s="54" t="str">
        <f t="shared" si="39"/>
        <v>9. Structures - Misc. Tasks, Dwgs, Non-Tech.</v>
      </c>
      <c r="B73" s="61">
        <f>Summary!P13</f>
        <v>0</v>
      </c>
      <c r="C73" s="989">
        <v>0</v>
      </c>
      <c r="D73" s="989">
        <v>0</v>
      </c>
      <c r="E73" s="989">
        <v>0</v>
      </c>
      <c r="F73" s="989">
        <v>0</v>
      </c>
      <c r="G73" s="989">
        <v>0</v>
      </c>
      <c r="H73" s="989">
        <v>0</v>
      </c>
      <c r="I73" s="989">
        <v>0</v>
      </c>
      <c r="J73" s="989">
        <v>0</v>
      </c>
      <c r="K73" s="989">
        <v>0</v>
      </c>
      <c r="L73" s="989">
        <v>0</v>
      </c>
      <c r="M73" s="989">
        <v>0</v>
      </c>
      <c r="N73" s="989">
        <v>0</v>
      </c>
      <c r="O73" s="67">
        <f t="shared" si="40"/>
        <v>0</v>
      </c>
      <c r="P73" s="32"/>
    </row>
    <row r="74" spans="1:16" ht="27.9" customHeight="1">
      <c r="A74" s="54" t="str">
        <f t="shared" si="39"/>
        <v>10. Structures - Bridge Development Report</v>
      </c>
      <c r="B74" s="61">
        <f>Summary!P14</f>
        <v>0</v>
      </c>
      <c r="C74" s="989">
        <v>0</v>
      </c>
      <c r="D74" s="989">
        <v>0</v>
      </c>
      <c r="E74" s="989">
        <v>0</v>
      </c>
      <c r="F74" s="989">
        <v>0</v>
      </c>
      <c r="G74" s="989">
        <v>0</v>
      </c>
      <c r="H74" s="989">
        <v>0</v>
      </c>
      <c r="I74" s="989">
        <v>0</v>
      </c>
      <c r="J74" s="989">
        <v>0</v>
      </c>
      <c r="K74" s="989">
        <v>0</v>
      </c>
      <c r="L74" s="989">
        <v>0</v>
      </c>
      <c r="M74" s="989">
        <v>0</v>
      </c>
      <c r="N74" s="989">
        <v>0</v>
      </c>
      <c r="O74" s="67">
        <f t="shared" si="40"/>
        <v>0</v>
      </c>
      <c r="P74" s="32"/>
    </row>
    <row r="75" spans="1:16" ht="27.9" customHeight="1">
      <c r="A75" s="54" t="str">
        <f t="shared" si="39"/>
        <v>11. Structures - Temporary Bridge</v>
      </c>
      <c r="B75" s="61">
        <f>Summary!P15</f>
        <v>0</v>
      </c>
      <c r="C75" s="989">
        <v>0</v>
      </c>
      <c r="D75" s="989">
        <v>0</v>
      </c>
      <c r="E75" s="989">
        <v>0</v>
      </c>
      <c r="F75" s="989">
        <v>0</v>
      </c>
      <c r="G75" s="989">
        <v>0</v>
      </c>
      <c r="H75" s="989">
        <v>0</v>
      </c>
      <c r="I75" s="989">
        <v>0</v>
      </c>
      <c r="J75" s="989">
        <v>0</v>
      </c>
      <c r="K75" s="989">
        <v>0</v>
      </c>
      <c r="L75" s="989">
        <v>0</v>
      </c>
      <c r="M75" s="989">
        <v>0</v>
      </c>
      <c r="N75" s="989">
        <v>0</v>
      </c>
      <c r="O75" s="67">
        <f t="shared" si="40"/>
        <v>0</v>
      </c>
      <c r="P75" s="32"/>
    </row>
    <row r="76" spans="1:16" ht="27.9" customHeight="1">
      <c r="A76" s="54" t="str">
        <f t="shared" si="39"/>
        <v>12. Structures - Short Span Concrete Bridge</v>
      </c>
      <c r="B76" s="61">
        <f>Summary!P16</f>
        <v>0</v>
      </c>
      <c r="C76" s="989">
        <v>0</v>
      </c>
      <c r="D76" s="989">
        <v>0</v>
      </c>
      <c r="E76" s="989">
        <v>0</v>
      </c>
      <c r="F76" s="989">
        <v>0</v>
      </c>
      <c r="G76" s="989">
        <v>0</v>
      </c>
      <c r="H76" s="989">
        <v>0</v>
      </c>
      <c r="I76" s="989">
        <v>0</v>
      </c>
      <c r="J76" s="989">
        <v>0</v>
      </c>
      <c r="K76" s="989">
        <v>0</v>
      </c>
      <c r="L76" s="989">
        <v>0</v>
      </c>
      <c r="M76" s="989">
        <v>0</v>
      </c>
      <c r="N76" s="989">
        <v>0</v>
      </c>
      <c r="O76" s="67">
        <f t="shared" si="40"/>
        <v>0</v>
      </c>
      <c r="P76" s="32"/>
    </row>
    <row r="77" spans="1:16" ht="27.9" customHeight="1">
      <c r="A77" s="54" t="str">
        <f t="shared" si="39"/>
        <v>13. Structures - Medium Span Concrete Bridge</v>
      </c>
      <c r="B77" s="61">
        <f>Summary!P17</f>
        <v>0</v>
      </c>
      <c r="C77" s="989">
        <v>0</v>
      </c>
      <c r="D77" s="989">
        <v>0</v>
      </c>
      <c r="E77" s="989">
        <v>0</v>
      </c>
      <c r="F77" s="989">
        <v>0</v>
      </c>
      <c r="G77" s="989">
        <v>0</v>
      </c>
      <c r="H77" s="989">
        <v>0</v>
      </c>
      <c r="I77" s="989">
        <v>0</v>
      </c>
      <c r="J77" s="989">
        <v>0</v>
      </c>
      <c r="K77" s="989">
        <v>0</v>
      </c>
      <c r="L77" s="989">
        <v>0</v>
      </c>
      <c r="M77" s="989">
        <v>0</v>
      </c>
      <c r="N77" s="989">
        <v>0</v>
      </c>
      <c r="O77" s="67">
        <f t="shared" si="40"/>
        <v>0</v>
      </c>
      <c r="P77" s="32"/>
    </row>
    <row r="78" spans="1:16" ht="27.9" customHeight="1">
      <c r="A78" s="54" t="str">
        <f t="shared" si="39"/>
        <v>14. Structures - Structural Steel Bridge</v>
      </c>
      <c r="B78" s="61">
        <f>Summary!P18</f>
        <v>0</v>
      </c>
      <c r="C78" s="989">
        <v>0</v>
      </c>
      <c r="D78" s="989">
        <v>0</v>
      </c>
      <c r="E78" s="989">
        <v>0</v>
      </c>
      <c r="F78" s="989">
        <v>0</v>
      </c>
      <c r="G78" s="989">
        <v>0</v>
      </c>
      <c r="H78" s="989">
        <v>0</v>
      </c>
      <c r="I78" s="989">
        <v>0</v>
      </c>
      <c r="J78" s="989">
        <v>0</v>
      </c>
      <c r="K78" s="989">
        <v>0</v>
      </c>
      <c r="L78" s="989">
        <v>0</v>
      </c>
      <c r="M78" s="989">
        <v>0</v>
      </c>
      <c r="N78" s="989">
        <v>0</v>
      </c>
      <c r="O78" s="67">
        <f t="shared" si="40"/>
        <v>0</v>
      </c>
      <c r="P78" s="32"/>
    </row>
    <row r="79" spans="1:16" ht="27.9" customHeight="1">
      <c r="A79" s="54" t="str">
        <f t="shared" si="39"/>
        <v>15. Structures - Segmental Concrete Bridge</v>
      </c>
      <c r="B79" s="61">
        <f>Summary!P19</f>
        <v>0</v>
      </c>
      <c r="C79" s="989">
        <v>0</v>
      </c>
      <c r="D79" s="989">
        <v>0</v>
      </c>
      <c r="E79" s="989">
        <v>0</v>
      </c>
      <c r="F79" s="989">
        <v>0</v>
      </c>
      <c r="G79" s="989">
        <v>0</v>
      </c>
      <c r="H79" s="989">
        <v>0</v>
      </c>
      <c r="I79" s="989">
        <v>0</v>
      </c>
      <c r="J79" s="989">
        <v>0</v>
      </c>
      <c r="K79" s="989">
        <v>0</v>
      </c>
      <c r="L79" s="989">
        <v>0</v>
      </c>
      <c r="M79" s="989">
        <v>0</v>
      </c>
      <c r="N79" s="989">
        <v>0</v>
      </c>
      <c r="O79" s="67">
        <f t="shared" si="40"/>
        <v>0</v>
      </c>
      <c r="P79" s="32"/>
    </row>
    <row r="80" spans="1:16" ht="27.9" customHeight="1">
      <c r="A80" s="54" t="str">
        <f t="shared" si="39"/>
        <v>16. Structures - Movable Span</v>
      </c>
      <c r="B80" s="61">
        <f>Summary!P20</f>
        <v>0</v>
      </c>
      <c r="C80" s="989">
        <v>0</v>
      </c>
      <c r="D80" s="989">
        <v>0</v>
      </c>
      <c r="E80" s="989">
        <v>0</v>
      </c>
      <c r="F80" s="989">
        <v>0</v>
      </c>
      <c r="G80" s="989">
        <v>0</v>
      </c>
      <c r="H80" s="989">
        <v>0</v>
      </c>
      <c r="I80" s="989">
        <v>0</v>
      </c>
      <c r="J80" s="989">
        <v>0</v>
      </c>
      <c r="K80" s="989">
        <v>0</v>
      </c>
      <c r="L80" s="989">
        <v>0</v>
      </c>
      <c r="M80" s="989">
        <v>0</v>
      </c>
      <c r="N80" s="989">
        <v>0</v>
      </c>
      <c r="O80" s="67">
        <f t="shared" si="40"/>
        <v>0</v>
      </c>
      <c r="P80" s="32"/>
    </row>
    <row r="81" spans="1:16" ht="27.9" customHeight="1">
      <c r="A81" s="54" t="str">
        <f t="shared" si="39"/>
        <v>17. Structures - Retaining Walls</v>
      </c>
      <c r="B81" s="61">
        <f>Summary!P21</f>
        <v>0</v>
      </c>
      <c r="C81" s="989">
        <v>0</v>
      </c>
      <c r="D81" s="989">
        <v>0</v>
      </c>
      <c r="E81" s="989">
        <v>0</v>
      </c>
      <c r="F81" s="989">
        <v>0</v>
      </c>
      <c r="G81" s="989">
        <v>0</v>
      </c>
      <c r="H81" s="989">
        <v>0</v>
      </c>
      <c r="I81" s="989">
        <v>0</v>
      </c>
      <c r="J81" s="989">
        <v>0</v>
      </c>
      <c r="K81" s="989">
        <v>0</v>
      </c>
      <c r="L81" s="989">
        <v>0</v>
      </c>
      <c r="M81" s="989">
        <v>0</v>
      </c>
      <c r="N81" s="989">
        <v>0</v>
      </c>
      <c r="O81" s="67">
        <f t="shared" si="40"/>
        <v>0</v>
      </c>
      <c r="P81" s="32"/>
    </row>
    <row r="82" spans="1:16" ht="27.9" customHeight="1">
      <c r="A82" s="54" t="str">
        <f t="shared" si="39"/>
        <v>18. Structures - Miscellaneous</v>
      </c>
      <c r="B82" s="61">
        <f>Summary!P22</f>
        <v>0</v>
      </c>
      <c r="C82" s="989">
        <v>0</v>
      </c>
      <c r="D82" s="989">
        <v>0</v>
      </c>
      <c r="E82" s="989">
        <v>0</v>
      </c>
      <c r="F82" s="989">
        <v>0</v>
      </c>
      <c r="G82" s="989">
        <v>0</v>
      </c>
      <c r="H82" s="989">
        <v>0</v>
      </c>
      <c r="I82" s="989">
        <v>0</v>
      </c>
      <c r="J82" s="989">
        <v>0</v>
      </c>
      <c r="K82" s="989">
        <v>0</v>
      </c>
      <c r="L82" s="989">
        <v>0</v>
      </c>
      <c r="M82" s="989">
        <v>0</v>
      </c>
      <c r="N82" s="989">
        <v>0</v>
      </c>
      <c r="O82" s="67">
        <f t="shared" si="40"/>
        <v>0</v>
      </c>
      <c r="P82" s="32"/>
    </row>
    <row r="83" spans="1:16" ht="27.9" customHeight="1">
      <c r="A83" s="54" t="str">
        <f t="shared" si="39"/>
        <v>19. Signing &amp; Pavement Marking Analysis</v>
      </c>
      <c r="B83" s="61">
        <f>Summary!P23</f>
        <v>0</v>
      </c>
      <c r="C83" s="989">
        <v>0</v>
      </c>
      <c r="D83" s="989">
        <v>0</v>
      </c>
      <c r="E83" s="989">
        <v>0</v>
      </c>
      <c r="F83" s="989">
        <v>0</v>
      </c>
      <c r="G83" s="989">
        <v>0</v>
      </c>
      <c r="H83" s="989">
        <v>0</v>
      </c>
      <c r="I83" s="989">
        <v>0</v>
      </c>
      <c r="J83" s="989">
        <v>0</v>
      </c>
      <c r="K83" s="989">
        <v>0</v>
      </c>
      <c r="L83" s="989">
        <v>0</v>
      </c>
      <c r="M83" s="989">
        <v>0</v>
      </c>
      <c r="N83" s="989">
        <v>0</v>
      </c>
      <c r="O83" s="67">
        <f t="shared" si="40"/>
        <v>0</v>
      </c>
      <c r="P83" s="32"/>
    </row>
    <row r="84" spans="1:16" ht="27.9" customHeight="1">
      <c r="A84" s="54" t="str">
        <f t="shared" si="39"/>
        <v>20. Signing &amp; Pavement Marking Plans</v>
      </c>
      <c r="B84" s="61">
        <f>Summary!P24</f>
        <v>0</v>
      </c>
      <c r="C84" s="989">
        <v>0</v>
      </c>
      <c r="D84" s="989">
        <v>0</v>
      </c>
      <c r="E84" s="989">
        <v>0</v>
      </c>
      <c r="F84" s="989">
        <v>0</v>
      </c>
      <c r="G84" s="989">
        <v>0</v>
      </c>
      <c r="H84" s="989">
        <v>0</v>
      </c>
      <c r="I84" s="989">
        <v>0</v>
      </c>
      <c r="J84" s="989">
        <v>0</v>
      </c>
      <c r="K84" s="989">
        <v>0</v>
      </c>
      <c r="L84" s="989">
        <v>0</v>
      </c>
      <c r="M84" s="989">
        <v>0</v>
      </c>
      <c r="N84" s="989">
        <v>0</v>
      </c>
      <c r="O84" s="67">
        <f t="shared" si="40"/>
        <v>0</v>
      </c>
      <c r="P84" s="32"/>
    </row>
    <row r="85" spans="1:16" ht="27.9" customHeight="1">
      <c r="A85" s="54" t="str">
        <f t="shared" si="39"/>
        <v>21. Signalization Analysis</v>
      </c>
      <c r="B85" s="61">
        <f>Summary!P25</f>
        <v>0</v>
      </c>
      <c r="C85" s="989">
        <v>0</v>
      </c>
      <c r="D85" s="989">
        <v>0</v>
      </c>
      <c r="E85" s="989">
        <v>0</v>
      </c>
      <c r="F85" s="989">
        <v>0</v>
      </c>
      <c r="G85" s="989">
        <v>0</v>
      </c>
      <c r="H85" s="989">
        <v>0</v>
      </c>
      <c r="I85" s="989">
        <v>0</v>
      </c>
      <c r="J85" s="989">
        <v>0</v>
      </c>
      <c r="K85" s="989">
        <v>0</v>
      </c>
      <c r="L85" s="989">
        <v>0</v>
      </c>
      <c r="M85" s="989">
        <v>0</v>
      </c>
      <c r="N85" s="989">
        <v>0</v>
      </c>
      <c r="O85" s="67">
        <f t="shared" si="40"/>
        <v>0</v>
      </c>
      <c r="P85" s="32"/>
    </row>
    <row r="86" spans="1:16" ht="27.9" customHeight="1">
      <c r="A86" s="54" t="str">
        <f t="shared" si="39"/>
        <v>22. Signalization Plans</v>
      </c>
      <c r="B86" s="61">
        <f>Summary!P26</f>
        <v>0</v>
      </c>
      <c r="C86" s="989">
        <v>0</v>
      </c>
      <c r="D86" s="989">
        <v>0</v>
      </c>
      <c r="E86" s="989">
        <v>0</v>
      </c>
      <c r="F86" s="989">
        <v>0</v>
      </c>
      <c r="G86" s="989">
        <v>0</v>
      </c>
      <c r="H86" s="989">
        <v>0</v>
      </c>
      <c r="I86" s="989">
        <v>0</v>
      </c>
      <c r="J86" s="989">
        <v>0</v>
      </c>
      <c r="K86" s="989">
        <v>0</v>
      </c>
      <c r="L86" s="989">
        <v>0</v>
      </c>
      <c r="M86" s="989">
        <v>0</v>
      </c>
      <c r="N86" s="989">
        <v>0</v>
      </c>
      <c r="O86" s="67">
        <f t="shared" si="40"/>
        <v>0</v>
      </c>
      <c r="P86" s="32"/>
    </row>
    <row r="87" spans="1:16" ht="27.9" customHeight="1">
      <c r="A87" s="54" t="str">
        <f t="shared" si="39"/>
        <v>23. Lighting Analysis</v>
      </c>
      <c r="B87" s="61">
        <f>Summary!P27</f>
        <v>0</v>
      </c>
      <c r="C87" s="989">
        <v>0</v>
      </c>
      <c r="D87" s="989">
        <v>0</v>
      </c>
      <c r="E87" s="989">
        <v>0</v>
      </c>
      <c r="F87" s="989">
        <v>0</v>
      </c>
      <c r="G87" s="989">
        <v>0</v>
      </c>
      <c r="H87" s="989">
        <v>0</v>
      </c>
      <c r="I87" s="989">
        <v>0</v>
      </c>
      <c r="J87" s="989">
        <v>0</v>
      </c>
      <c r="K87" s="989">
        <v>0</v>
      </c>
      <c r="L87" s="989">
        <v>0</v>
      </c>
      <c r="M87" s="989">
        <v>0</v>
      </c>
      <c r="N87" s="989">
        <v>0</v>
      </c>
      <c r="O87" s="67">
        <f t="shared" si="40"/>
        <v>0</v>
      </c>
      <c r="P87" s="32"/>
    </row>
    <row r="88" spans="1:16" ht="27.9" customHeight="1">
      <c r="A88" s="54" t="str">
        <f t="shared" si="39"/>
        <v>24. Lighting Plans</v>
      </c>
      <c r="B88" s="61">
        <f>Summary!P28</f>
        <v>0</v>
      </c>
      <c r="C88" s="989">
        <v>0</v>
      </c>
      <c r="D88" s="989">
        <v>0</v>
      </c>
      <c r="E88" s="989">
        <v>0</v>
      </c>
      <c r="F88" s="989">
        <v>0</v>
      </c>
      <c r="G88" s="989">
        <v>0</v>
      </c>
      <c r="H88" s="989">
        <v>0</v>
      </c>
      <c r="I88" s="989">
        <v>0</v>
      </c>
      <c r="J88" s="989">
        <v>0</v>
      </c>
      <c r="K88" s="989">
        <v>0</v>
      </c>
      <c r="L88" s="989">
        <v>0</v>
      </c>
      <c r="M88" s="989">
        <v>0</v>
      </c>
      <c r="N88" s="989">
        <v>0</v>
      </c>
      <c r="O88" s="67">
        <f t="shared" si="40"/>
        <v>0</v>
      </c>
      <c r="P88" s="32"/>
    </row>
    <row r="89" spans="1:16" ht="27.9" customHeight="1">
      <c r="A89" s="54" t="str">
        <f t="shared" si="39"/>
        <v>25. Landscape Analysis</v>
      </c>
      <c r="B89" s="61">
        <f>Summary!P29</f>
        <v>0</v>
      </c>
      <c r="C89" s="989">
        <v>0</v>
      </c>
      <c r="D89" s="989">
        <v>0</v>
      </c>
      <c r="E89" s="989">
        <v>0</v>
      </c>
      <c r="F89" s="989">
        <v>0</v>
      </c>
      <c r="G89" s="989">
        <v>0</v>
      </c>
      <c r="H89" s="989">
        <v>0</v>
      </c>
      <c r="I89" s="989">
        <v>0</v>
      </c>
      <c r="J89" s="989">
        <v>0</v>
      </c>
      <c r="K89" s="989">
        <v>0</v>
      </c>
      <c r="L89" s="989">
        <v>0</v>
      </c>
      <c r="M89" s="989">
        <v>0</v>
      </c>
      <c r="N89" s="989">
        <v>0</v>
      </c>
      <c r="O89" s="67">
        <f t="shared" si="40"/>
        <v>0</v>
      </c>
      <c r="P89" s="32"/>
    </row>
    <row r="90" spans="1:16" ht="27.9" customHeight="1">
      <c r="A90" s="54" t="str">
        <f t="shared" si="39"/>
        <v>26. Landscape Plans</v>
      </c>
      <c r="B90" s="61">
        <f>Summary!P30</f>
        <v>0</v>
      </c>
      <c r="C90" s="989">
        <v>0</v>
      </c>
      <c r="D90" s="989">
        <v>0</v>
      </c>
      <c r="E90" s="989">
        <v>0</v>
      </c>
      <c r="F90" s="989">
        <v>0</v>
      </c>
      <c r="G90" s="989">
        <v>0</v>
      </c>
      <c r="H90" s="989">
        <v>0</v>
      </c>
      <c r="I90" s="989">
        <v>0</v>
      </c>
      <c r="J90" s="989">
        <v>0</v>
      </c>
      <c r="K90" s="989">
        <v>0</v>
      </c>
      <c r="L90" s="989">
        <v>0</v>
      </c>
      <c r="M90" s="989">
        <v>0</v>
      </c>
      <c r="N90" s="989">
        <v>0</v>
      </c>
      <c r="O90" s="67">
        <f t="shared" si="40"/>
        <v>0</v>
      </c>
      <c r="P90" s="32"/>
    </row>
    <row r="91" spans="1:16" ht="27.9" customHeight="1">
      <c r="A91" s="54" t="str">
        <f t="shared" si="39"/>
        <v>27. Survey (Field &amp; Office Support)</v>
      </c>
      <c r="B91" s="61">
        <f>Summary!P31</f>
        <v>0</v>
      </c>
      <c r="C91" s="989">
        <v>0</v>
      </c>
      <c r="D91" s="989">
        <v>0</v>
      </c>
      <c r="E91" s="989">
        <v>0</v>
      </c>
      <c r="F91" s="989">
        <v>0</v>
      </c>
      <c r="G91" s="989">
        <v>0</v>
      </c>
      <c r="H91" s="989">
        <v>0</v>
      </c>
      <c r="I91" s="989">
        <v>0</v>
      </c>
      <c r="J91" s="989">
        <v>0</v>
      </c>
      <c r="K91" s="989">
        <v>0</v>
      </c>
      <c r="L91" s="989">
        <v>0</v>
      </c>
      <c r="M91" s="989">
        <v>0</v>
      </c>
      <c r="N91" s="989">
        <v>0</v>
      </c>
      <c r="O91" s="67">
        <f t="shared" si="40"/>
        <v>0</v>
      </c>
      <c r="P91" s="32"/>
    </row>
    <row r="92" spans="1:16" ht="27.9" customHeight="1">
      <c r="A92" s="54" t="str">
        <f t="shared" si="39"/>
        <v>28. Photogrammetry</v>
      </c>
      <c r="B92" s="61">
        <f>Summary!P32</f>
        <v>0</v>
      </c>
      <c r="C92" s="989">
        <v>0</v>
      </c>
      <c r="D92" s="989">
        <v>0</v>
      </c>
      <c r="E92" s="989">
        <v>0</v>
      </c>
      <c r="F92" s="989">
        <v>0</v>
      </c>
      <c r="G92" s="989">
        <v>0</v>
      </c>
      <c r="H92" s="989">
        <v>0</v>
      </c>
      <c r="I92" s="989">
        <v>0</v>
      </c>
      <c r="J92" s="989">
        <v>0</v>
      </c>
      <c r="K92" s="989">
        <v>0</v>
      </c>
      <c r="L92" s="989">
        <v>0</v>
      </c>
      <c r="M92" s="989">
        <v>0</v>
      </c>
      <c r="N92" s="989">
        <v>0</v>
      </c>
      <c r="O92" s="67">
        <f t="shared" si="40"/>
        <v>0</v>
      </c>
      <c r="P92" s="32"/>
    </row>
    <row r="93" spans="1:16" ht="27.9" customHeight="1">
      <c r="A93" s="54" t="str">
        <f t="shared" si="39"/>
        <v>29. Mapping</v>
      </c>
      <c r="B93" s="61">
        <f>Summary!P33</f>
        <v>0</v>
      </c>
      <c r="C93" s="989">
        <v>0</v>
      </c>
      <c r="D93" s="989">
        <v>0</v>
      </c>
      <c r="E93" s="989">
        <v>0</v>
      </c>
      <c r="F93" s="989">
        <v>0</v>
      </c>
      <c r="G93" s="989">
        <v>0</v>
      </c>
      <c r="H93" s="989">
        <v>0</v>
      </c>
      <c r="I93" s="989">
        <v>0</v>
      </c>
      <c r="J93" s="989">
        <v>0</v>
      </c>
      <c r="K93" s="989">
        <v>0</v>
      </c>
      <c r="L93" s="989">
        <v>0</v>
      </c>
      <c r="M93" s="989">
        <v>0</v>
      </c>
      <c r="N93" s="989">
        <v>0</v>
      </c>
      <c r="O93" s="67">
        <f t="shared" si="40"/>
        <v>0</v>
      </c>
      <c r="P93" s="32"/>
    </row>
    <row r="94" spans="1:16" ht="27.9" customHeight="1">
      <c r="A94" s="54" t="str">
        <f t="shared" si="39"/>
        <v>30. Terrestrial Mobile LiDAR</v>
      </c>
      <c r="B94" s="151">
        <f>Summary!C34</f>
        <v>0</v>
      </c>
      <c r="C94" s="989">
        <v>0</v>
      </c>
      <c r="D94" s="989">
        <v>0</v>
      </c>
      <c r="E94" s="989">
        <v>0</v>
      </c>
      <c r="F94" s="989">
        <v>0</v>
      </c>
      <c r="G94" s="989">
        <v>0</v>
      </c>
      <c r="H94" s="989">
        <v>0</v>
      </c>
      <c r="I94" s="989">
        <v>0</v>
      </c>
      <c r="J94" s="989">
        <v>0</v>
      </c>
      <c r="K94" s="989">
        <v>0</v>
      </c>
      <c r="L94" s="989">
        <v>0</v>
      </c>
      <c r="M94" s="989">
        <v>0</v>
      </c>
      <c r="N94" s="989">
        <v>0</v>
      </c>
      <c r="O94" s="67">
        <f>SUM(C94:N94)</f>
        <v>0</v>
      </c>
      <c r="P94" s="32"/>
    </row>
    <row r="95" spans="1:16" ht="27.9" customHeight="1">
      <c r="A95" s="54" t="str">
        <f t="shared" si="39"/>
        <v>31. Architecture Development</v>
      </c>
      <c r="B95" s="61">
        <f>Summary!P35</f>
        <v>0</v>
      </c>
      <c r="C95" s="989">
        <v>0</v>
      </c>
      <c r="D95" s="989">
        <v>0</v>
      </c>
      <c r="E95" s="989">
        <v>0</v>
      </c>
      <c r="F95" s="989">
        <v>0</v>
      </c>
      <c r="G95" s="989">
        <v>0</v>
      </c>
      <c r="H95" s="989">
        <v>0</v>
      </c>
      <c r="I95" s="989">
        <v>0</v>
      </c>
      <c r="J95" s="989">
        <v>0</v>
      </c>
      <c r="K95" s="989">
        <v>0</v>
      </c>
      <c r="L95" s="989">
        <v>0</v>
      </c>
      <c r="M95" s="989">
        <v>0</v>
      </c>
      <c r="N95" s="989">
        <v>0</v>
      </c>
      <c r="O95" s="67">
        <f t="shared" si="40"/>
        <v>0</v>
      </c>
      <c r="P95" s="32"/>
    </row>
    <row r="96" spans="1:16" ht="27.9" customHeight="1">
      <c r="A96" s="54" t="str">
        <f t="shared" si="39"/>
        <v>32. Noise Barriers Impact Design Assessment</v>
      </c>
      <c r="B96" s="61">
        <f>Summary!P36</f>
        <v>0</v>
      </c>
      <c r="C96" s="989">
        <v>0</v>
      </c>
      <c r="D96" s="989">
        <v>0</v>
      </c>
      <c r="E96" s="989">
        <v>0</v>
      </c>
      <c r="F96" s="989">
        <v>0</v>
      </c>
      <c r="G96" s="989">
        <v>0</v>
      </c>
      <c r="H96" s="989">
        <v>0</v>
      </c>
      <c r="I96" s="989">
        <v>0</v>
      </c>
      <c r="J96" s="989">
        <v>0</v>
      </c>
      <c r="K96" s="989">
        <v>0</v>
      </c>
      <c r="L96" s="989">
        <v>0</v>
      </c>
      <c r="M96" s="989">
        <v>0</v>
      </c>
      <c r="N96" s="989">
        <v>0</v>
      </c>
      <c r="O96" s="67">
        <f>SUM(C96:N96)</f>
        <v>0</v>
      </c>
      <c r="P96" s="32"/>
    </row>
    <row r="97" spans="1:17" ht="27.9" customHeight="1">
      <c r="A97" s="54" t="str">
        <f t="shared" si="39"/>
        <v>33. Intelligent Transportation Systems Analysis</v>
      </c>
      <c r="B97" s="61">
        <f>Summary!P37</f>
        <v>0</v>
      </c>
      <c r="C97" s="989">
        <v>0</v>
      </c>
      <c r="D97" s="989">
        <v>0</v>
      </c>
      <c r="E97" s="989">
        <v>0</v>
      </c>
      <c r="F97" s="989">
        <v>0</v>
      </c>
      <c r="G97" s="989">
        <v>0</v>
      </c>
      <c r="H97" s="989">
        <v>0</v>
      </c>
      <c r="I97" s="989">
        <v>0</v>
      </c>
      <c r="J97" s="989">
        <v>0</v>
      </c>
      <c r="K97" s="989">
        <v>0</v>
      </c>
      <c r="L97" s="989">
        <v>0</v>
      </c>
      <c r="M97" s="989">
        <v>0</v>
      </c>
      <c r="N97" s="989">
        <v>0</v>
      </c>
      <c r="O97" s="67">
        <f>SUM(C97:N97)</f>
        <v>0</v>
      </c>
      <c r="P97" s="32"/>
    </row>
    <row r="98" spans="1:17" ht="27.6" customHeight="1">
      <c r="A98" s="54" t="str">
        <f t="shared" si="39"/>
        <v>34. Intelligent Transportation Systems Plans</v>
      </c>
      <c r="B98" s="61">
        <f>Summary!P38</f>
        <v>0</v>
      </c>
      <c r="C98" s="989">
        <v>0</v>
      </c>
      <c r="D98" s="989">
        <v>0</v>
      </c>
      <c r="E98" s="989">
        <v>0</v>
      </c>
      <c r="F98" s="989">
        <v>0</v>
      </c>
      <c r="G98" s="989">
        <v>0</v>
      </c>
      <c r="H98" s="989">
        <v>0</v>
      </c>
      <c r="I98" s="989">
        <v>0</v>
      </c>
      <c r="J98" s="989">
        <v>0</v>
      </c>
      <c r="K98" s="989">
        <v>0</v>
      </c>
      <c r="L98" s="989">
        <v>0</v>
      </c>
      <c r="M98" s="989">
        <v>0</v>
      </c>
      <c r="N98" s="989">
        <v>0</v>
      </c>
      <c r="O98" s="67">
        <f t="shared" si="40"/>
        <v>0</v>
      </c>
      <c r="P98" s="32"/>
    </row>
    <row r="99" spans="1:17" ht="27.9" customHeight="1">
      <c r="A99" s="54" t="str">
        <f t="shared" si="39"/>
        <v>35. Geotechnical</v>
      </c>
      <c r="B99" s="61">
        <f>Summary!P39</f>
        <v>0</v>
      </c>
      <c r="C99" s="989">
        <v>0</v>
      </c>
      <c r="D99" s="989">
        <v>0</v>
      </c>
      <c r="E99" s="989">
        <v>0</v>
      </c>
      <c r="F99" s="989">
        <v>0</v>
      </c>
      <c r="G99" s="989">
        <v>0</v>
      </c>
      <c r="H99" s="989">
        <v>0</v>
      </c>
      <c r="I99" s="989">
        <v>0</v>
      </c>
      <c r="J99" s="989">
        <v>0</v>
      </c>
      <c r="K99" s="989">
        <v>0</v>
      </c>
      <c r="L99" s="989">
        <v>0</v>
      </c>
      <c r="M99" s="989">
        <v>0</v>
      </c>
      <c r="N99" s="989">
        <v>0</v>
      </c>
      <c r="O99" s="67">
        <f>SUM(C99:N99)</f>
        <v>0</v>
      </c>
      <c r="P99" s="32"/>
    </row>
    <row r="100" spans="1:17" ht="15.6">
      <c r="A100" s="30"/>
      <c r="B100" s="30"/>
      <c r="O100" s="32"/>
      <c r="P100" s="32"/>
      <c r="Q100" s="33"/>
    </row>
    <row r="101" spans="1:17" ht="17.399999999999999">
      <c r="A101" s="190" t="s">
        <v>439</v>
      </c>
      <c r="B101" s="191" t="s">
        <v>440</v>
      </c>
      <c r="M101" s="31"/>
      <c r="N101" s="31"/>
    </row>
    <row r="103" spans="1:17" ht="17.399999999999999">
      <c r="M103" s="31"/>
      <c r="N103" s="31"/>
    </row>
    <row r="104" spans="1:17" ht="17.399999999999999">
      <c r="L104" s="31"/>
    </row>
    <row r="105" spans="1:17" ht="17.399999999999999">
      <c r="M105" s="31"/>
      <c r="N105" s="31"/>
    </row>
    <row r="106" spans="1:17">
      <c r="A106" s="22" t="s">
        <v>400</v>
      </c>
    </row>
  </sheetData>
  <mergeCells count="9">
    <mergeCell ref="B7:B9"/>
    <mergeCell ref="A57:Q57"/>
    <mergeCell ref="A63:O63"/>
    <mergeCell ref="A1:Q1"/>
    <mergeCell ref="O9:P9"/>
    <mergeCell ref="O8:P8"/>
    <mergeCell ref="M49:N49"/>
    <mergeCell ref="O10:P10"/>
    <mergeCell ref="A7:A11"/>
  </mergeCells>
  <phoneticPr fontId="0" type="noConversion"/>
  <printOptions horizontalCentered="1"/>
  <pageMargins left="0.46" right="0.18" top="0.71" bottom="0.77" header="0.5" footer="0.5"/>
  <pageSetup scale="36" fitToHeight="2" orientation="landscape" horizontalDpi="4294967292" verticalDpi="300" r:id="rId1"/>
  <headerFooter alignWithMargins="0">
    <oddFooter>&amp;L&amp;F  
&amp;A&amp;CPage &amp;P of &amp;N&amp;R&amp;D  &amp;T</oddFooter>
  </headerFooter>
  <rowBreaks count="1" manualBreakCount="1">
    <brk id="4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129"/>
  <sheetViews>
    <sheetView showGridLines="0" showRuler="0" zoomScale="50" zoomScaleNormal="50" zoomScaleSheetLayoutView="70" workbookViewId="0">
      <selection sqref="A1:Q1"/>
    </sheetView>
  </sheetViews>
  <sheetFormatPr defaultColWidth="11.109375" defaultRowHeight="15"/>
  <cols>
    <col min="1" max="1" width="72" style="22" customWidth="1"/>
    <col min="2" max="17" width="17.6640625" style="22" customWidth="1"/>
    <col min="18" max="16384" width="11.109375" style="22"/>
  </cols>
  <sheetData>
    <row r="1" spans="1:25" ht="24.6">
      <c r="A1" s="2050" t="s">
        <v>469</v>
      </c>
      <c r="B1" s="2050"/>
      <c r="C1" s="2050"/>
      <c r="D1" s="2050"/>
      <c r="E1" s="2050"/>
      <c r="F1" s="2050"/>
      <c r="G1" s="2050"/>
      <c r="H1" s="2050"/>
      <c r="I1" s="2050"/>
      <c r="J1" s="2050"/>
      <c r="K1" s="2050"/>
      <c r="L1" s="2050"/>
      <c r="M1" s="2050"/>
      <c r="N1" s="2050"/>
      <c r="O1" s="2050"/>
      <c r="P1" s="2050"/>
      <c r="Q1" s="2050"/>
    </row>
    <row r="2" spans="1:25" ht="20.399999999999999">
      <c r="D2" s="23"/>
      <c r="E2" s="23"/>
      <c r="F2" s="23"/>
      <c r="G2" s="23"/>
      <c r="H2" s="23"/>
      <c r="J2" s="23"/>
    </row>
    <row r="3" spans="1:25" s="64" customFormat="1" ht="20.399999999999999">
      <c r="A3" s="64" t="s">
        <v>519</v>
      </c>
      <c r="B3" s="84" t="str">
        <f>'Project Information'!B1</f>
        <v>999999-1-32-01</v>
      </c>
      <c r="C3" s="85"/>
      <c r="K3" s="86"/>
      <c r="N3" s="91" t="s">
        <v>778</v>
      </c>
      <c r="O3" s="87" t="str">
        <f>'Project Information'!B3</f>
        <v>Enter project name &amp; description</v>
      </c>
      <c r="P3" s="88"/>
      <c r="Q3" s="87"/>
    </row>
    <row r="4" spans="1:25" s="64" customFormat="1" ht="20.399999999999999">
      <c r="O4" s="89"/>
      <c r="P4" s="89"/>
    </row>
    <row r="5" spans="1:25" s="64" customFormat="1" ht="20.399999999999999">
      <c r="A5" s="64" t="s">
        <v>523</v>
      </c>
      <c r="B5" s="87" t="str">
        <f>'Project Information'!L1</f>
        <v>54321</v>
      </c>
      <c r="C5" s="87"/>
      <c r="J5" s="64" t="s">
        <v>522</v>
      </c>
      <c r="K5" s="90">
        <f ca="1">TODAY()</f>
        <v>45413</v>
      </c>
      <c r="N5" s="91" t="s">
        <v>532</v>
      </c>
      <c r="O5" s="134" t="str">
        <f>'Project Information'!B2</f>
        <v>Enter name of prime or subconsultant</v>
      </c>
      <c r="P5" s="85"/>
      <c r="Q5" s="87"/>
    </row>
    <row r="6" spans="1:25" s="64" customFormat="1" ht="21" thickBot="1">
      <c r="T6" s="92"/>
      <c r="U6" s="92"/>
      <c r="V6" s="92"/>
      <c r="W6" s="92"/>
      <c r="X6" s="92"/>
      <c r="Y6" s="92"/>
    </row>
    <row r="7" spans="1:25" ht="15.6" thickTop="1">
      <c r="A7" s="55"/>
      <c r="B7" s="2063" t="s">
        <v>463</v>
      </c>
      <c r="C7" s="58"/>
      <c r="D7" s="58"/>
      <c r="E7" s="58"/>
      <c r="F7" s="58"/>
      <c r="G7" s="58"/>
      <c r="H7" s="58"/>
      <c r="I7" s="58"/>
      <c r="J7" s="58"/>
      <c r="K7" s="58"/>
      <c r="L7" s="58"/>
      <c r="M7" s="58"/>
      <c r="N7" s="59"/>
      <c r="O7" s="58" t="s">
        <v>400</v>
      </c>
      <c r="P7" s="59"/>
      <c r="Q7" s="59"/>
      <c r="T7" s="25"/>
      <c r="U7" s="25"/>
      <c r="V7" s="25"/>
      <c r="W7" s="25"/>
      <c r="X7" s="25"/>
      <c r="Y7" s="25"/>
    </row>
    <row r="8" spans="1:25" ht="21.9" customHeight="1">
      <c r="A8" s="83" t="s">
        <v>524</v>
      </c>
      <c r="B8" s="2064"/>
      <c r="H8" s="82" t="s">
        <v>466</v>
      </c>
      <c r="N8" s="26"/>
      <c r="O8" s="2066" t="s">
        <v>530</v>
      </c>
      <c r="P8" s="2067"/>
      <c r="Q8" s="950"/>
      <c r="T8" s="25"/>
      <c r="U8" s="25"/>
      <c r="V8" s="25"/>
      <c r="W8" s="25"/>
      <c r="X8" s="25"/>
      <c r="Y8" s="25"/>
    </row>
    <row r="9" spans="1:25" ht="21.9" customHeight="1" thickBot="1">
      <c r="A9" s="83" t="s">
        <v>525</v>
      </c>
      <c r="B9" s="2065"/>
      <c r="C9" s="24"/>
      <c r="D9" s="24"/>
      <c r="E9" s="24"/>
      <c r="F9" s="24"/>
      <c r="G9" s="24"/>
      <c r="H9" s="24"/>
      <c r="I9" s="24"/>
      <c r="J9" s="24"/>
      <c r="K9" s="24"/>
      <c r="L9" s="24"/>
      <c r="M9" s="24"/>
      <c r="N9" s="27"/>
      <c r="O9" s="2066" t="s">
        <v>464</v>
      </c>
      <c r="P9" s="2067"/>
      <c r="Q9" s="951" t="s">
        <v>526</v>
      </c>
      <c r="T9" s="25"/>
      <c r="U9" s="25"/>
      <c r="V9" s="25"/>
      <c r="W9" s="25"/>
      <c r="X9" s="25"/>
      <c r="Y9" s="25"/>
    </row>
    <row r="10" spans="1:25" ht="41.4" thickTop="1">
      <c r="A10" s="56"/>
      <c r="B10" s="132" t="s">
        <v>770</v>
      </c>
      <c r="C10" s="133" t="str">
        <f>'Staff Hour Summary--Grand Total'!C10</f>
        <v>Project Manager</v>
      </c>
      <c r="D10" s="133" t="str">
        <f>'Staff Hour Summary--Grand Total'!D10</f>
        <v>Staff Classi- fication 2</v>
      </c>
      <c r="E10" s="133" t="str">
        <f>'Staff Hour Summary--Grand Total'!E10</f>
        <v>Staff Classi- fication 3</v>
      </c>
      <c r="F10" s="133" t="str">
        <f>'Staff Hour Summary--Grand Total'!F10</f>
        <v>Staff Classi- fication 4</v>
      </c>
      <c r="G10" s="133" t="str">
        <f>'Staff Hour Summary--Grand Total'!G10</f>
        <v>Staff Classi- fication 5</v>
      </c>
      <c r="H10" s="133" t="str">
        <f>'Staff Hour Summary--Grand Total'!H10</f>
        <v>Staff Classi- fication 6</v>
      </c>
      <c r="I10" s="133" t="str">
        <f>'Staff Hour Summary--Grand Total'!I10</f>
        <v>Staff Classi- fication 7</v>
      </c>
      <c r="J10" s="133" t="str">
        <f>'Staff Hour Summary--Grand Total'!J10</f>
        <v>Staff Classi- fication 8</v>
      </c>
      <c r="K10" s="133" t="str">
        <f>'Staff Hour Summary--Grand Total'!K10</f>
        <v>Staff Classi- fication 9</v>
      </c>
      <c r="L10" s="133" t="str">
        <f>'Staff Hour Summary--Grand Total'!L10</f>
        <v>Staff Classi- fication 10</v>
      </c>
      <c r="M10" s="133" t="str">
        <f>'Staff Hour Summary--Grand Total'!M10</f>
        <v>Staff Classi- fication 11</v>
      </c>
      <c r="N10" s="133" t="str">
        <f>'Staff Hour Summary--Grand Total'!N10</f>
        <v>Staff Classi- fication 12</v>
      </c>
      <c r="O10" s="2070" t="s">
        <v>462</v>
      </c>
      <c r="P10" s="2071"/>
      <c r="Q10" s="952"/>
      <c r="T10" s="25"/>
      <c r="U10" s="25"/>
      <c r="V10" s="25"/>
      <c r="W10" s="25"/>
      <c r="X10" s="25"/>
      <c r="Y10" s="25"/>
    </row>
    <row r="11" spans="1:25" ht="20.100000000000001" customHeight="1">
      <c r="A11" s="57" t="s">
        <v>400</v>
      </c>
      <c r="B11" s="69" t="s">
        <v>514</v>
      </c>
      <c r="C11" s="108" t="s">
        <v>514</v>
      </c>
      <c r="D11" s="108" t="s">
        <v>514</v>
      </c>
      <c r="E11" s="108" t="s">
        <v>514</v>
      </c>
      <c r="F11" s="108" t="s">
        <v>514</v>
      </c>
      <c r="G11" s="108" t="s">
        <v>514</v>
      </c>
      <c r="H11" s="108" t="s">
        <v>514</v>
      </c>
      <c r="I11" s="108" t="s">
        <v>514</v>
      </c>
      <c r="J11" s="108" t="s">
        <v>514</v>
      </c>
      <c r="K11" s="108" t="s">
        <v>514</v>
      </c>
      <c r="L11" s="108" t="s">
        <v>514</v>
      </c>
      <c r="M11" s="108" t="s">
        <v>514</v>
      </c>
      <c r="N11" s="108" t="s">
        <v>514</v>
      </c>
      <c r="O11" s="953"/>
      <c r="P11" s="954"/>
      <c r="Q11" s="954" t="s">
        <v>527</v>
      </c>
      <c r="T11" s="25"/>
      <c r="U11" s="25"/>
      <c r="V11" s="25"/>
      <c r="W11" s="25"/>
      <c r="X11" s="25"/>
      <c r="Y11" s="25"/>
    </row>
    <row r="12" spans="1:25" ht="30" customHeight="1">
      <c r="A12" s="54" t="s">
        <v>2592</v>
      </c>
      <c r="B12" s="61">
        <f>Summary!C5</f>
        <v>0</v>
      </c>
      <c r="C12" s="29">
        <f t="shared" ref="C12:N12" si="0">ROUND($B$12*C64,0)</f>
        <v>0</v>
      </c>
      <c r="D12" s="29">
        <f t="shared" si="0"/>
        <v>0</v>
      </c>
      <c r="E12" s="29">
        <f t="shared" si="0"/>
        <v>0</v>
      </c>
      <c r="F12" s="29">
        <f t="shared" si="0"/>
        <v>0</v>
      </c>
      <c r="G12" s="29">
        <f t="shared" si="0"/>
        <v>0</v>
      </c>
      <c r="H12" s="29">
        <f t="shared" si="0"/>
        <v>0</v>
      </c>
      <c r="I12" s="29">
        <f t="shared" si="0"/>
        <v>0</v>
      </c>
      <c r="J12" s="29">
        <f t="shared" si="0"/>
        <v>0</v>
      </c>
      <c r="K12" s="29">
        <f t="shared" si="0"/>
        <v>0</v>
      </c>
      <c r="L12" s="29">
        <f t="shared" si="0"/>
        <v>0</v>
      </c>
      <c r="M12" s="29">
        <f t="shared" si="0"/>
        <v>0</v>
      </c>
      <c r="N12" s="29">
        <f t="shared" si="0"/>
        <v>0</v>
      </c>
      <c r="O12" s="955">
        <f t="shared" ref="O12:O42" si="1">SUM(C12:N12)</f>
        <v>0</v>
      </c>
      <c r="P12" s="28">
        <f t="shared" ref="P12:P42" si="2">ROUND(SUM(C12:N12)*1.1,0)</f>
        <v>0</v>
      </c>
      <c r="Q12" s="956"/>
      <c r="T12" s="25"/>
      <c r="U12" s="25"/>
      <c r="V12" s="25"/>
      <c r="W12" s="25"/>
      <c r="X12" s="25"/>
      <c r="Y12" s="25"/>
    </row>
    <row r="13" spans="1:25" ht="30" customHeight="1">
      <c r="A13" s="54" t="s">
        <v>551</v>
      </c>
      <c r="B13" s="61">
        <f>Summary!C6</f>
        <v>0</v>
      </c>
      <c r="C13" s="29">
        <f t="shared" ref="C13:N13" si="3">ROUND($B$13*C65,0)</f>
        <v>0</v>
      </c>
      <c r="D13" s="29">
        <f t="shared" si="3"/>
        <v>0</v>
      </c>
      <c r="E13" s="29">
        <f t="shared" si="3"/>
        <v>0</v>
      </c>
      <c r="F13" s="29">
        <f t="shared" si="3"/>
        <v>0</v>
      </c>
      <c r="G13" s="29">
        <f t="shared" si="3"/>
        <v>0</v>
      </c>
      <c r="H13" s="29">
        <f t="shared" si="3"/>
        <v>0</v>
      </c>
      <c r="I13" s="29">
        <f t="shared" si="3"/>
        <v>0</v>
      </c>
      <c r="J13" s="29">
        <f t="shared" si="3"/>
        <v>0</v>
      </c>
      <c r="K13" s="29">
        <f t="shared" si="3"/>
        <v>0</v>
      </c>
      <c r="L13" s="29">
        <f t="shared" si="3"/>
        <v>0</v>
      </c>
      <c r="M13" s="29">
        <f t="shared" si="3"/>
        <v>0</v>
      </c>
      <c r="N13" s="29">
        <f t="shared" si="3"/>
        <v>0</v>
      </c>
      <c r="O13" s="955">
        <f t="shared" si="1"/>
        <v>0</v>
      </c>
      <c r="P13" s="28">
        <f t="shared" si="2"/>
        <v>0</v>
      </c>
      <c r="Q13" s="956"/>
      <c r="T13" s="25"/>
      <c r="U13" s="25"/>
      <c r="V13" s="25"/>
      <c r="W13" s="25"/>
      <c r="X13" s="25"/>
      <c r="Y13" s="25"/>
    </row>
    <row r="14" spans="1:25" ht="30" customHeight="1">
      <c r="A14" s="54" t="s">
        <v>552</v>
      </c>
      <c r="B14" s="61">
        <f>Summary!C7</f>
        <v>0</v>
      </c>
      <c r="C14" s="29">
        <f t="shared" ref="C14:N14" si="4">ROUND($B$14*C66,0)</f>
        <v>0</v>
      </c>
      <c r="D14" s="29">
        <f t="shared" si="4"/>
        <v>0</v>
      </c>
      <c r="E14" s="29">
        <f t="shared" si="4"/>
        <v>0</v>
      </c>
      <c r="F14" s="29">
        <f t="shared" si="4"/>
        <v>0</v>
      </c>
      <c r="G14" s="29">
        <f t="shared" si="4"/>
        <v>0</v>
      </c>
      <c r="H14" s="29">
        <f t="shared" si="4"/>
        <v>0</v>
      </c>
      <c r="I14" s="29">
        <f t="shared" si="4"/>
        <v>0</v>
      </c>
      <c r="J14" s="29">
        <f t="shared" si="4"/>
        <v>0</v>
      </c>
      <c r="K14" s="29">
        <f t="shared" si="4"/>
        <v>0</v>
      </c>
      <c r="L14" s="29">
        <f t="shared" si="4"/>
        <v>0</v>
      </c>
      <c r="M14" s="29">
        <f t="shared" si="4"/>
        <v>0</v>
      </c>
      <c r="N14" s="29">
        <f t="shared" si="4"/>
        <v>0</v>
      </c>
      <c r="O14" s="957">
        <f t="shared" si="1"/>
        <v>0</v>
      </c>
      <c r="P14" s="28">
        <f t="shared" si="2"/>
        <v>0</v>
      </c>
      <c r="Q14" s="956"/>
      <c r="T14" s="25"/>
      <c r="U14" s="25"/>
      <c r="V14" s="25"/>
      <c r="W14" s="25"/>
      <c r="X14" s="25"/>
      <c r="Y14" s="25"/>
    </row>
    <row r="15" spans="1:25" ht="30" customHeight="1">
      <c r="A15" s="54" t="s">
        <v>1433</v>
      </c>
      <c r="B15" s="61">
        <f>Summary!C8</f>
        <v>0</v>
      </c>
      <c r="C15" s="29">
        <f t="shared" ref="C15:N15" si="5">ROUND($B$15*C67,0)</f>
        <v>0</v>
      </c>
      <c r="D15" s="29">
        <f t="shared" si="5"/>
        <v>0</v>
      </c>
      <c r="E15" s="29">
        <f t="shared" si="5"/>
        <v>0</v>
      </c>
      <c r="F15" s="29">
        <f t="shared" si="5"/>
        <v>0</v>
      </c>
      <c r="G15" s="29">
        <f t="shared" si="5"/>
        <v>0</v>
      </c>
      <c r="H15" s="29">
        <f t="shared" si="5"/>
        <v>0</v>
      </c>
      <c r="I15" s="29">
        <f t="shared" si="5"/>
        <v>0</v>
      </c>
      <c r="J15" s="29">
        <f t="shared" si="5"/>
        <v>0</v>
      </c>
      <c r="K15" s="29">
        <f t="shared" si="5"/>
        <v>0</v>
      </c>
      <c r="L15" s="29">
        <f t="shared" si="5"/>
        <v>0</v>
      </c>
      <c r="M15" s="29">
        <f t="shared" si="5"/>
        <v>0</v>
      </c>
      <c r="N15" s="29">
        <f t="shared" si="5"/>
        <v>0</v>
      </c>
      <c r="O15" s="957">
        <f t="shared" si="1"/>
        <v>0</v>
      </c>
      <c r="P15" s="28">
        <f t="shared" si="2"/>
        <v>0</v>
      </c>
      <c r="Q15" s="959"/>
      <c r="T15" s="25"/>
      <c r="U15" s="25"/>
      <c r="V15" s="25"/>
      <c r="W15" s="25"/>
      <c r="X15" s="25"/>
      <c r="Y15" s="25"/>
    </row>
    <row r="16" spans="1:25" ht="30" customHeight="1">
      <c r="A16" s="54" t="s">
        <v>1432</v>
      </c>
      <c r="B16" s="61">
        <f>Summary!C9</f>
        <v>0</v>
      </c>
      <c r="C16" s="29">
        <f>ROUND($B$16*C68,0)</f>
        <v>0</v>
      </c>
      <c r="D16" s="29">
        <f t="shared" ref="D16:N16" si="6">ROUND($B$16*D68,0)</f>
        <v>0</v>
      </c>
      <c r="E16" s="29">
        <f t="shared" si="6"/>
        <v>0</v>
      </c>
      <c r="F16" s="29">
        <f t="shared" si="6"/>
        <v>0</v>
      </c>
      <c r="G16" s="29">
        <f t="shared" si="6"/>
        <v>0</v>
      </c>
      <c r="H16" s="29">
        <f t="shared" si="6"/>
        <v>0</v>
      </c>
      <c r="I16" s="29">
        <f t="shared" si="6"/>
        <v>0</v>
      </c>
      <c r="J16" s="29">
        <f t="shared" si="6"/>
        <v>0</v>
      </c>
      <c r="K16" s="29">
        <f t="shared" si="6"/>
        <v>0</v>
      </c>
      <c r="L16" s="29">
        <f t="shared" si="6"/>
        <v>0</v>
      </c>
      <c r="M16" s="29">
        <f t="shared" si="6"/>
        <v>0</v>
      </c>
      <c r="N16" s="29">
        <f t="shared" si="6"/>
        <v>0</v>
      </c>
      <c r="O16" s="957">
        <f>SUM(C16:N16)</f>
        <v>0</v>
      </c>
      <c r="P16" s="28">
        <f>ROUND(SUM(C16:N16)*1.1,0)</f>
        <v>0</v>
      </c>
      <c r="Q16" s="959"/>
      <c r="T16" s="25"/>
      <c r="U16" s="25"/>
      <c r="V16" s="25"/>
      <c r="W16" s="25"/>
      <c r="X16" s="25"/>
      <c r="Y16" s="25"/>
    </row>
    <row r="17" spans="1:25" ht="30" customHeight="1">
      <c r="A17" s="54" t="s">
        <v>2590</v>
      </c>
      <c r="B17" s="61">
        <f>Summary!C10</f>
        <v>0</v>
      </c>
      <c r="C17" s="29">
        <f>ROUND($B$17*C69,0)</f>
        <v>0</v>
      </c>
      <c r="D17" s="29">
        <f t="shared" ref="D17:N17" si="7">ROUND($B$17*D69,0)</f>
        <v>0</v>
      </c>
      <c r="E17" s="29">
        <f t="shared" si="7"/>
        <v>0</v>
      </c>
      <c r="F17" s="29">
        <f t="shared" si="7"/>
        <v>0</v>
      </c>
      <c r="G17" s="29">
        <f t="shared" si="7"/>
        <v>0</v>
      </c>
      <c r="H17" s="29">
        <f t="shared" si="7"/>
        <v>0</v>
      </c>
      <c r="I17" s="29">
        <f t="shared" si="7"/>
        <v>0</v>
      </c>
      <c r="J17" s="29">
        <f t="shared" si="7"/>
        <v>0</v>
      </c>
      <c r="K17" s="29">
        <f t="shared" si="7"/>
        <v>0</v>
      </c>
      <c r="L17" s="29">
        <f t="shared" si="7"/>
        <v>0</v>
      </c>
      <c r="M17" s="29">
        <f t="shared" si="7"/>
        <v>0</v>
      </c>
      <c r="N17" s="29">
        <f>ROUND($B$17*N69,0)</f>
        <v>0</v>
      </c>
      <c r="O17" s="957">
        <f>SUM(C17:N17)</f>
        <v>0</v>
      </c>
      <c r="P17" s="28">
        <f>ROUND(SUM(C17:N17)*1.1,0)</f>
        <v>0</v>
      </c>
      <c r="Q17" s="959"/>
      <c r="T17" s="25"/>
      <c r="U17" s="25"/>
      <c r="V17" s="25"/>
      <c r="W17" s="25"/>
      <c r="X17" s="25"/>
      <c r="Y17" s="25"/>
    </row>
    <row r="18" spans="1:25" ht="30" customHeight="1">
      <c r="A18" s="54" t="s">
        <v>553</v>
      </c>
      <c r="B18" s="61">
        <f>Summary!C11</f>
        <v>0</v>
      </c>
      <c r="C18" s="29">
        <f t="shared" ref="C18:N18" si="8">ROUND($B$18*C70,0)</f>
        <v>0</v>
      </c>
      <c r="D18" s="29">
        <f t="shared" si="8"/>
        <v>0</v>
      </c>
      <c r="E18" s="29">
        <f t="shared" si="8"/>
        <v>0</v>
      </c>
      <c r="F18" s="29">
        <f t="shared" si="8"/>
        <v>0</v>
      </c>
      <c r="G18" s="29">
        <f t="shared" si="8"/>
        <v>0</v>
      </c>
      <c r="H18" s="29">
        <f t="shared" si="8"/>
        <v>0</v>
      </c>
      <c r="I18" s="29">
        <f t="shared" si="8"/>
        <v>0</v>
      </c>
      <c r="J18" s="29">
        <f t="shared" si="8"/>
        <v>0</v>
      </c>
      <c r="K18" s="29">
        <f t="shared" si="8"/>
        <v>0</v>
      </c>
      <c r="L18" s="29">
        <f t="shared" si="8"/>
        <v>0</v>
      </c>
      <c r="M18" s="29">
        <f t="shared" si="8"/>
        <v>0</v>
      </c>
      <c r="N18" s="29">
        <f t="shared" si="8"/>
        <v>0</v>
      </c>
      <c r="O18" s="957">
        <f t="shared" si="1"/>
        <v>0</v>
      </c>
      <c r="P18" s="28">
        <f t="shared" si="2"/>
        <v>0</v>
      </c>
      <c r="Q18" s="956"/>
      <c r="T18" s="25"/>
      <c r="U18" s="25"/>
      <c r="V18" s="25"/>
      <c r="W18" s="25"/>
      <c r="X18" s="25"/>
      <c r="Y18" s="25"/>
    </row>
    <row r="19" spans="1:25" ht="30" customHeight="1">
      <c r="A19" s="54" t="s">
        <v>1692</v>
      </c>
      <c r="B19" s="61">
        <f>Summary!C12</f>
        <v>0</v>
      </c>
      <c r="C19" s="29">
        <f t="shared" ref="C19:N19" si="9">ROUND($B$19*C71,0)</f>
        <v>0</v>
      </c>
      <c r="D19" s="29">
        <f t="shared" si="9"/>
        <v>0</v>
      </c>
      <c r="E19" s="29">
        <f t="shared" si="9"/>
        <v>0</v>
      </c>
      <c r="F19" s="29">
        <f t="shared" si="9"/>
        <v>0</v>
      </c>
      <c r="G19" s="29">
        <f t="shared" si="9"/>
        <v>0</v>
      </c>
      <c r="H19" s="29">
        <f t="shared" si="9"/>
        <v>0</v>
      </c>
      <c r="I19" s="29">
        <f t="shared" si="9"/>
        <v>0</v>
      </c>
      <c r="J19" s="29">
        <f t="shared" si="9"/>
        <v>0</v>
      </c>
      <c r="K19" s="29">
        <f t="shared" si="9"/>
        <v>0</v>
      </c>
      <c r="L19" s="29">
        <f t="shared" si="9"/>
        <v>0</v>
      </c>
      <c r="M19" s="29">
        <f t="shared" si="9"/>
        <v>0</v>
      </c>
      <c r="N19" s="29">
        <f t="shared" si="9"/>
        <v>0</v>
      </c>
      <c r="O19" s="957">
        <f t="shared" si="1"/>
        <v>0</v>
      </c>
      <c r="P19" s="28">
        <f t="shared" si="2"/>
        <v>0</v>
      </c>
      <c r="Q19" s="956"/>
      <c r="T19" s="25"/>
      <c r="U19" s="25"/>
      <c r="V19" s="25"/>
      <c r="W19" s="25"/>
      <c r="X19" s="25"/>
      <c r="Y19" s="25"/>
    </row>
    <row r="20" spans="1:25" ht="30" customHeight="1">
      <c r="A20" s="161" t="s">
        <v>518</v>
      </c>
      <c r="B20" s="61">
        <f>Summary!C13</f>
        <v>0</v>
      </c>
      <c r="C20" s="29">
        <f t="shared" ref="C20:N20" si="10">ROUND($B$20*C72,0)</f>
        <v>0</v>
      </c>
      <c r="D20" s="29">
        <f t="shared" si="10"/>
        <v>0</v>
      </c>
      <c r="E20" s="29">
        <f t="shared" si="10"/>
        <v>0</v>
      </c>
      <c r="F20" s="29">
        <f t="shared" si="10"/>
        <v>0</v>
      </c>
      <c r="G20" s="29">
        <f t="shared" si="10"/>
        <v>0</v>
      </c>
      <c r="H20" s="29">
        <f t="shared" si="10"/>
        <v>0</v>
      </c>
      <c r="I20" s="29">
        <f t="shared" si="10"/>
        <v>0</v>
      </c>
      <c r="J20" s="29">
        <f t="shared" si="10"/>
        <v>0</v>
      </c>
      <c r="K20" s="29">
        <f t="shared" si="10"/>
        <v>0</v>
      </c>
      <c r="L20" s="29">
        <f t="shared" si="10"/>
        <v>0</v>
      </c>
      <c r="M20" s="29">
        <f t="shared" si="10"/>
        <v>0</v>
      </c>
      <c r="N20" s="29">
        <f t="shared" si="10"/>
        <v>0</v>
      </c>
      <c r="O20" s="957">
        <f t="shared" si="1"/>
        <v>0</v>
      </c>
      <c r="P20" s="28">
        <f t="shared" si="2"/>
        <v>0</v>
      </c>
      <c r="Q20" s="956"/>
      <c r="T20" s="25"/>
      <c r="U20" s="25"/>
      <c r="V20" s="25"/>
      <c r="W20" s="25"/>
      <c r="X20" s="25"/>
      <c r="Y20" s="25"/>
    </row>
    <row r="21" spans="1:25" ht="30" customHeight="1">
      <c r="A21" s="54" t="s">
        <v>968</v>
      </c>
      <c r="B21" s="61">
        <f>Summary!C14</f>
        <v>0</v>
      </c>
      <c r="C21" s="29">
        <f t="shared" ref="C21:N21" si="11">ROUND($B$21*C73,0)</f>
        <v>0</v>
      </c>
      <c r="D21" s="29">
        <f t="shared" si="11"/>
        <v>0</v>
      </c>
      <c r="E21" s="29">
        <f t="shared" si="11"/>
        <v>0</v>
      </c>
      <c r="F21" s="29">
        <f t="shared" si="11"/>
        <v>0</v>
      </c>
      <c r="G21" s="29">
        <f t="shared" si="11"/>
        <v>0</v>
      </c>
      <c r="H21" s="29">
        <f t="shared" si="11"/>
        <v>0</v>
      </c>
      <c r="I21" s="29">
        <f t="shared" si="11"/>
        <v>0</v>
      </c>
      <c r="J21" s="29">
        <f t="shared" si="11"/>
        <v>0</v>
      </c>
      <c r="K21" s="29">
        <f t="shared" si="11"/>
        <v>0</v>
      </c>
      <c r="L21" s="29">
        <f t="shared" si="11"/>
        <v>0</v>
      </c>
      <c r="M21" s="29">
        <f t="shared" si="11"/>
        <v>0</v>
      </c>
      <c r="N21" s="29">
        <f t="shared" si="11"/>
        <v>0</v>
      </c>
      <c r="O21" s="957">
        <f t="shared" si="1"/>
        <v>0</v>
      </c>
      <c r="P21" s="28">
        <f t="shared" si="2"/>
        <v>0</v>
      </c>
      <c r="Q21" s="956"/>
      <c r="T21" s="25"/>
      <c r="U21" s="25"/>
      <c r="V21" s="25"/>
      <c r="W21" s="25"/>
      <c r="X21" s="25"/>
      <c r="Y21" s="25"/>
    </row>
    <row r="22" spans="1:25" ht="30" customHeight="1">
      <c r="A22" s="54" t="s">
        <v>554</v>
      </c>
      <c r="B22" s="61">
        <f>Summary!C15</f>
        <v>0</v>
      </c>
      <c r="C22" s="29">
        <f t="shared" ref="C22:N22" si="12">ROUND($B$22*C74,0)</f>
        <v>0</v>
      </c>
      <c r="D22" s="29">
        <f t="shared" si="12"/>
        <v>0</v>
      </c>
      <c r="E22" s="29">
        <f t="shared" si="12"/>
        <v>0</v>
      </c>
      <c r="F22" s="29">
        <f t="shared" si="12"/>
        <v>0</v>
      </c>
      <c r="G22" s="29">
        <f t="shared" si="12"/>
        <v>0</v>
      </c>
      <c r="H22" s="29">
        <f t="shared" si="12"/>
        <v>0</v>
      </c>
      <c r="I22" s="29">
        <f t="shared" si="12"/>
        <v>0</v>
      </c>
      <c r="J22" s="29">
        <f t="shared" si="12"/>
        <v>0</v>
      </c>
      <c r="K22" s="29">
        <f t="shared" si="12"/>
        <v>0</v>
      </c>
      <c r="L22" s="29">
        <f t="shared" si="12"/>
        <v>0</v>
      </c>
      <c r="M22" s="29">
        <f t="shared" si="12"/>
        <v>0</v>
      </c>
      <c r="N22" s="29">
        <f t="shared" si="12"/>
        <v>0</v>
      </c>
      <c r="O22" s="957">
        <f t="shared" si="1"/>
        <v>0</v>
      </c>
      <c r="P22" s="28">
        <f t="shared" si="2"/>
        <v>0</v>
      </c>
      <c r="Q22" s="956"/>
      <c r="T22" s="25"/>
      <c r="U22" s="25"/>
      <c r="V22" s="25"/>
      <c r="W22" s="25"/>
      <c r="X22" s="25"/>
      <c r="Y22" s="25"/>
    </row>
    <row r="23" spans="1:25" ht="30" customHeight="1">
      <c r="A23" s="54" t="s">
        <v>969</v>
      </c>
      <c r="B23" s="61">
        <f>Summary!C16</f>
        <v>0</v>
      </c>
      <c r="C23" s="29">
        <f t="shared" ref="C23:N23" si="13">ROUND($B$23*C75,0)</f>
        <v>0</v>
      </c>
      <c r="D23" s="29">
        <f t="shared" si="13"/>
        <v>0</v>
      </c>
      <c r="E23" s="29">
        <f t="shared" si="13"/>
        <v>0</v>
      </c>
      <c r="F23" s="29">
        <f t="shared" si="13"/>
        <v>0</v>
      </c>
      <c r="G23" s="29">
        <f t="shared" si="13"/>
        <v>0</v>
      </c>
      <c r="H23" s="29">
        <f t="shared" si="13"/>
        <v>0</v>
      </c>
      <c r="I23" s="29">
        <f t="shared" si="13"/>
        <v>0</v>
      </c>
      <c r="J23" s="29">
        <f t="shared" si="13"/>
        <v>0</v>
      </c>
      <c r="K23" s="29">
        <f t="shared" si="13"/>
        <v>0</v>
      </c>
      <c r="L23" s="29">
        <f t="shared" si="13"/>
        <v>0</v>
      </c>
      <c r="M23" s="29">
        <f t="shared" si="13"/>
        <v>0</v>
      </c>
      <c r="N23" s="29">
        <f t="shared" si="13"/>
        <v>0</v>
      </c>
      <c r="O23" s="957">
        <f t="shared" si="1"/>
        <v>0</v>
      </c>
      <c r="P23" s="28">
        <f t="shared" si="2"/>
        <v>0</v>
      </c>
      <c r="Q23" s="956"/>
      <c r="T23" s="25"/>
      <c r="U23" s="25"/>
      <c r="V23" s="25"/>
      <c r="W23" s="25"/>
      <c r="X23" s="25"/>
      <c r="Y23" s="25"/>
    </row>
    <row r="24" spans="1:25" ht="30" customHeight="1">
      <c r="A24" s="54" t="s">
        <v>970</v>
      </c>
      <c r="B24" s="61">
        <f>Summary!C17</f>
        <v>0</v>
      </c>
      <c r="C24" s="29">
        <f t="shared" ref="C24:N24" si="14">ROUND($B$24*C76,0)</f>
        <v>0</v>
      </c>
      <c r="D24" s="29">
        <f t="shared" si="14"/>
        <v>0</v>
      </c>
      <c r="E24" s="29">
        <f t="shared" si="14"/>
        <v>0</v>
      </c>
      <c r="F24" s="29">
        <f t="shared" si="14"/>
        <v>0</v>
      </c>
      <c r="G24" s="29">
        <f t="shared" si="14"/>
        <v>0</v>
      </c>
      <c r="H24" s="29">
        <f t="shared" si="14"/>
        <v>0</v>
      </c>
      <c r="I24" s="29">
        <f t="shared" si="14"/>
        <v>0</v>
      </c>
      <c r="J24" s="29">
        <f t="shared" si="14"/>
        <v>0</v>
      </c>
      <c r="K24" s="29">
        <f t="shared" si="14"/>
        <v>0</v>
      </c>
      <c r="L24" s="29">
        <f t="shared" si="14"/>
        <v>0</v>
      </c>
      <c r="M24" s="29">
        <f t="shared" si="14"/>
        <v>0</v>
      </c>
      <c r="N24" s="29">
        <f t="shared" si="14"/>
        <v>0</v>
      </c>
      <c r="O24" s="957">
        <f t="shared" si="1"/>
        <v>0</v>
      </c>
      <c r="P24" s="28">
        <f t="shared" si="2"/>
        <v>0</v>
      </c>
      <c r="Q24" s="956"/>
      <c r="T24" s="25"/>
      <c r="U24" s="25"/>
      <c r="V24" s="25"/>
      <c r="W24" s="25"/>
      <c r="X24" s="25"/>
      <c r="Y24" s="25"/>
    </row>
    <row r="25" spans="1:25" ht="30" customHeight="1">
      <c r="A25" s="54" t="s">
        <v>971</v>
      </c>
      <c r="B25" s="61">
        <f>Summary!C18</f>
        <v>0</v>
      </c>
      <c r="C25" s="29">
        <f t="shared" ref="C25:N25" si="15">ROUND($B$25*C77,0)</f>
        <v>0</v>
      </c>
      <c r="D25" s="29">
        <f t="shared" si="15"/>
        <v>0</v>
      </c>
      <c r="E25" s="29">
        <f t="shared" si="15"/>
        <v>0</v>
      </c>
      <c r="F25" s="29">
        <f t="shared" si="15"/>
        <v>0</v>
      </c>
      <c r="G25" s="29">
        <f t="shared" si="15"/>
        <v>0</v>
      </c>
      <c r="H25" s="29">
        <f t="shared" si="15"/>
        <v>0</v>
      </c>
      <c r="I25" s="29">
        <f t="shared" si="15"/>
        <v>0</v>
      </c>
      <c r="J25" s="29">
        <f t="shared" si="15"/>
        <v>0</v>
      </c>
      <c r="K25" s="29">
        <f t="shared" si="15"/>
        <v>0</v>
      </c>
      <c r="L25" s="29">
        <f t="shared" si="15"/>
        <v>0</v>
      </c>
      <c r="M25" s="29">
        <f t="shared" si="15"/>
        <v>0</v>
      </c>
      <c r="N25" s="29">
        <f t="shared" si="15"/>
        <v>0</v>
      </c>
      <c r="O25" s="957">
        <f t="shared" si="1"/>
        <v>0</v>
      </c>
      <c r="P25" s="28">
        <f t="shared" si="2"/>
        <v>0</v>
      </c>
      <c r="Q25" s="956"/>
      <c r="T25" s="25"/>
      <c r="U25" s="25"/>
      <c r="V25" s="25"/>
      <c r="W25" s="25"/>
      <c r="X25" s="25"/>
      <c r="Y25" s="25"/>
    </row>
    <row r="26" spans="1:25" ht="30" customHeight="1">
      <c r="A26" s="54" t="s">
        <v>972</v>
      </c>
      <c r="B26" s="61">
        <f>Summary!C19</f>
        <v>0</v>
      </c>
      <c r="C26" s="29">
        <f t="shared" ref="C26:N26" si="16">ROUND($B$26*C78,0)</f>
        <v>0</v>
      </c>
      <c r="D26" s="29">
        <f t="shared" si="16"/>
        <v>0</v>
      </c>
      <c r="E26" s="29">
        <f t="shared" si="16"/>
        <v>0</v>
      </c>
      <c r="F26" s="29">
        <f t="shared" si="16"/>
        <v>0</v>
      </c>
      <c r="G26" s="29">
        <f t="shared" si="16"/>
        <v>0</v>
      </c>
      <c r="H26" s="29">
        <f t="shared" si="16"/>
        <v>0</v>
      </c>
      <c r="I26" s="29">
        <f t="shared" si="16"/>
        <v>0</v>
      </c>
      <c r="J26" s="29">
        <f t="shared" si="16"/>
        <v>0</v>
      </c>
      <c r="K26" s="29">
        <f t="shared" si="16"/>
        <v>0</v>
      </c>
      <c r="L26" s="29">
        <f t="shared" si="16"/>
        <v>0</v>
      </c>
      <c r="M26" s="29">
        <f t="shared" si="16"/>
        <v>0</v>
      </c>
      <c r="N26" s="29">
        <f t="shared" si="16"/>
        <v>0</v>
      </c>
      <c r="O26" s="957">
        <f t="shared" si="1"/>
        <v>0</v>
      </c>
      <c r="P26" s="28">
        <f t="shared" si="2"/>
        <v>0</v>
      </c>
      <c r="Q26" s="956"/>
      <c r="T26" s="25"/>
      <c r="U26" s="25"/>
      <c r="V26" s="25"/>
      <c r="W26" s="25"/>
      <c r="X26" s="25"/>
      <c r="Y26" s="25"/>
    </row>
    <row r="27" spans="1:25" ht="30" customHeight="1">
      <c r="A27" s="54" t="s">
        <v>555</v>
      </c>
      <c r="B27" s="61">
        <f>Summary!C20</f>
        <v>0</v>
      </c>
      <c r="C27" s="29">
        <f t="shared" ref="C27:N27" si="17">ROUND($B$27*C79,0)</f>
        <v>0</v>
      </c>
      <c r="D27" s="29">
        <f t="shared" si="17"/>
        <v>0</v>
      </c>
      <c r="E27" s="29">
        <f t="shared" si="17"/>
        <v>0</v>
      </c>
      <c r="F27" s="29">
        <f t="shared" si="17"/>
        <v>0</v>
      </c>
      <c r="G27" s="29">
        <f t="shared" si="17"/>
        <v>0</v>
      </c>
      <c r="H27" s="29">
        <f t="shared" si="17"/>
        <v>0</v>
      </c>
      <c r="I27" s="29">
        <f t="shared" si="17"/>
        <v>0</v>
      </c>
      <c r="J27" s="29">
        <f t="shared" si="17"/>
        <v>0</v>
      </c>
      <c r="K27" s="29">
        <f t="shared" si="17"/>
        <v>0</v>
      </c>
      <c r="L27" s="29">
        <f t="shared" si="17"/>
        <v>0</v>
      </c>
      <c r="M27" s="29">
        <f t="shared" si="17"/>
        <v>0</v>
      </c>
      <c r="N27" s="29">
        <f t="shared" si="17"/>
        <v>0</v>
      </c>
      <c r="O27" s="957">
        <f t="shared" si="1"/>
        <v>0</v>
      </c>
      <c r="P27" s="28">
        <f t="shared" si="2"/>
        <v>0</v>
      </c>
      <c r="Q27" s="956"/>
      <c r="T27" s="25"/>
      <c r="U27" s="25"/>
      <c r="V27" s="25"/>
      <c r="W27" s="25"/>
      <c r="X27" s="25"/>
      <c r="Y27" s="25"/>
    </row>
    <row r="28" spans="1:25" ht="30" customHeight="1">
      <c r="A28" s="54" t="s">
        <v>558</v>
      </c>
      <c r="B28" s="61">
        <f>Summary!C21</f>
        <v>0</v>
      </c>
      <c r="C28" s="29">
        <f t="shared" ref="C28:N28" si="18">ROUND($B$28*C80,0)</f>
        <v>0</v>
      </c>
      <c r="D28" s="29">
        <f t="shared" si="18"/>
        <v>0</v>
      </c>
      <c r="E28" s="29">
        <f t="shared" si="18"/>
        <v>0</v>
      </c>
      <c r="F28" s="29">
        <f t="shared" si="18"/>
        <v>0</v>
      </c>
      <c r="G28" s="29">
        <f t="shared" si="18"/>
        <v>0</v>
      </c>
      <c r="H28" s="29">
        <f t="shared" si="18"/>
        <v>0</v>
      </c>
      <c r="I28" s="29">
        <f t="shared" si="18"/>
        <v>0</v>
      </c>
      <c r="J28" s="29">
        <f t="shared" si="18"/>
        <v>0</v>
      </c>
      <c r="K28" s="29">
        <f t="shared" si="18"/>
        <v>0</v>
      </c>
      <c r="L28" s="29">
        <f t="shared" si="18"/>
        <v>0</v>
      </c>
      <c r="M28" s="29">
        <f t="shared" si="18"/>
        <v>0</v>
      </c>
      <c r="N28" s="29">
        <f t="shared" si="18"/>
        <v>0</v>
      </c>
      <c r="O28" s="957">
        <f t="shared" si="1"/>
        <v>0</v>
      </c>
      <c r="P28" s="28">
        <f t="shared" si="2"/>
        <v>0</v>
      </c>
      <c r="Q28" s="956"/>
      <c r="T28" s="25"/>
      <c r="U28" s="25"/>
      <c r="V28" s="25"/>
      <c r="W28" s="25"/>
      <c r="X28" s="25"/>
      <c r="Y28" s="25"/>
    </row>
    <row r="29" spans="1:25" ht="30" customHeight="1">
      <c r="A29" s="54" t="s">
        <v>559</v>
      </c>
      <c r="B29" s="61">
        <f>Summary!C22</f>
        <v>0</v>
      </c>
      <c r="C29" s="29">
        <f t="shared" ref="C29:N29" si="19">ROUND($B$29*C81,0)</f>
        <v>0</v>
      </c>
      <c r="D29" s="29">
        <f t="shared" si="19"/>
        <v>0</v>
      </c>
      <c r="E29" s="29">
        <f t="shared" si="19"/>
        <v>0</v>
      </c>
      <c r="F29" s="29">
        <f t="shared" si="19"/>
        <v>0</v>
      </c>
      <c r="G29" s="29">
        <f t="shared" si="19"/>
        <v>0</v>
      </c>
      <c r="H29" s="29">
        <f t="shared" si="19"/>
        <v>0</v>
      </c>
      <c r="I29" s="29">
        <f t="shared" si="19"/>
        <v>0</v>
      </c>
      <c r="J29" s="29">
        <f t="shared" si="19"/>
        <v>0</v>
      </c>
      <c r="K29" s="29">
        <f t="shared" si="19"/>
        <v>0</v>
      </c>
      <c r="L29" s="29">
        <f t="shared" si="19"/>
        <v>0</v>
      </c>
      <c r="M29" s="29">
        <f t="shared" si="19"/>
        <v>0</v>
      </c>
      <c r="N29" s="29">
        <f t="shared" si="19"/>
        <v>0</v>
      </c>
      <c r="O29" s="957">
        <f t="shared" si="1"/>
        <v>0</v>
      </c>
      <c r="P29" s="28">
        <f t="shared" si="2"/>
        <v>0</v>
      </c>
      <c r="Q29" s="956"/>
      <c r="T29" s="25"/>
      <c r="U29" s="25"/>
      <c r="V29" s="25"/>
      <c r="W29" s="25"/>
      <c r="X29" s="25"/>
      <c r="Y29" s="25"/>
    </row>
    <row r="30" spans="1:25" ht="30" customHeight="1">
      <c r="A30" s="54" t="s">
        <v>973</v>
      </c>
      <c r="B30" s="61">
        <f>Summary!C23</f>
        <v>0</v>
      </c>
      <c r="C30" s="29">
        <f t="shared" ref="C30:N30" si="20">ROUND($B$30*C82,0)</f>
        <v>0</v>
      </c>
      <c r="D30" s="29">
        <f t="shared" si="20"/>
        <v>0</v>
      </c>
      <c r="E30" s="29">
        <f t="shared" si="20"/>
        <v>0</v>
      </c>
      <c r="F30" s="29">
        <f t="shared" si="20"/>
        <v>0</v>
      </c>
      <c r="G30" s="29">
        <f t="shared" si="20"/>
        <v>0</v>
      </c>
      <c r="H30" s="29">
        <f t="shared" si="20"/>
        <v>0</v>
      </c>
      <c r="I30" s="29">
        <f t="shared" si="20"/>
        <v>0</v>
      </c>
      <c r="J30" s="29">
        <f t="shared" si="20"/>
        <v>0</v>
      </c>
      <c r="K30" s="29">
        <f t="shared" si="20"/>
        <v>0</v>
      </c>
      <c r="L30" s="29">
        <f t="shared" si="20"/>
        <v>0</v>
      </c>
      <c r="M30" s="29">
        <f t="shared" si="20"/>
        <v>0</v>
      </c>
      <c r="N30" s="29">
        <f t="shared" si="20"/>
        <v>0</v>
      </c>
      <c r="O30" s="957">
        <f t="shared" si="1"/>
        <v>0</v>
      </c>
      <c r="P30" s="28">
        <f t="shared" si="2"/>
        <v>0</v>
      </c>
      <c r="Q30" s="956"/>
      <c r="T30" s="25"/>
      <c r="U30" s="25"/>
      <c r="V30" s="25"/>
      <c r="W30" s="25"/>
      <c r="X30" s="25"/>
      <c r="Y30" s="25"/>
    </row>
    <row r="31" spans="1:25" ht="30" customHeight="1">
      <c r="A31" s="54" t="s">
        <v>974</v>
      </c>
      <c r="B31" s="61">
        <f>Summary!C24</f>
        <v>0</v>
      </c>
      <c r="C31" s="29">
        <f t="shared" ref="C31:N31" si="21">ROUND($B$31*C83,0)</f>
        <v>0</v>
      </c>
      <c r="D31" s="29">
        <f t="shared" si="21"/>
        <v>0</v>
      </c>
      <c r="E31" s="29">
        <f t="shared" si="21"/>
        <v>0</v>
      </c>
      <c r="F31" s="29">
        <f t="shared" si="21"/>
        <v>0</v>
      </c>
      <c r="G31" s="29">
        <f t="shared" si="21"/>
        <v>0</v>
      </c>
      <c r="H31" s="29">
        <f t="shared" si="21"/>
        <v>0</v>
      </c>
      <c r="I31" s="29">
        <f t="shared" si="21"/>
        <v>0</v>
      </c>
      <c r="J31" s="29">
        <f t="shared" si="21"/>
        <v>0</v>
      </c>
      <c r="K31" s="29">
        <f t="shared" si="21"/>
        <v>0</v>
      </c>
      <c r="L31" s="29">
        <f t="shared" si="21"/>
        <v>0</v>
      </c>
      <c r="M31" s="29">
        <f t="shared" si="21"/>
        <v>0</v>
      </c>
      <c r="N31" s="29">
        <f t="shared" si="21"/>
        <v>0</v>
      </c>
      <c r="O31" s="957">
        <f t="shared" si="1"/>
        <v>0</v>
      </c>
      <c r="P31" s="28">
        <f t="shared" si="2"/>
        <v>0</v>
      </c>
      <c r="Q31" s="956"/>
      <c r="T31" s="25"/>
      <c r="U31" s="25"/>
      <c r="V31" s="25"/>
      <c r="W31" s="25"/>
      <c r="X31" s="25"/>
      <c r="Y31" s="25"/>
    </row>
    <row r="32" spans="1:25" ht="30" customHeight="1">
      <c r="A32" s="54" t="s">
        <v>560</v>
      </c>
      <c r="B32" s="61">
        <f>Summary!C25</f>
        <v>0</v>
      </c>
      <c r="C32" s="29">
        <f t="shared" ref="C32:N32" si="22">ROUND($B$32*C84,0)</f>
        <v>0</v>
      </c>
      <c r="D32" s="29">
        <f t="shared" si="22"/>
        <v>0</v>
      </c>
      <c r="E32" s="29">
        <f t="shared" si="22"/>
        <v>0</v>
      </c>
      <c r="F32" s="29">
        <f t="shared" si="22"/>
        <v>0</v>
      </c>
      <c r="G32" s="29">
        <f t="shared" si="22"/>
        <v>0</v>
      </c>
      <c r="H32" s="29">
        <f t="shared" si="22"/>
        <v>0</v>
      </c>
      <c r="I32" s="29">
        <f t="shared" si="22"/>
        <v>0</v>
      </c>
      <c r="J32" s="29">
        <f t="shared" si="22"/>
        <v>0</v>
      </c>
      <c r="K32" s="29">
        <f t="shared" si="22"/>
        <v>0</v>
      </c>
      <c r="L32" s="29">
        <f t="shared" si="22"/>
        <v>0</v>
      </c>
      <c r="M32" s="29">
        <f t="shared" si="22"/>
        <v>0</v>
      </c>
      <c r="N32" s="29">
        <f t="shared" si="22"/>
        <v>0</v>
      </c>
      <c r="O32" s="957">
        <f t="shared" si="1"/>
        <v>0</v>
      </c>
      <c r="P32" s="28">
        <f t="shared" si="2"/>
        <v>0</v>
      </c>
      <c r="Q32" s="956"/>
      <c r="T32" s="25"/>
      <c r="U32" s="25"/>
      <c r="V32" s="25"/>
      <c r="W32" s="25"/>
      <c r="X32" s="25"/>
      <c r="Y32" s="25"/>
    </row>
    <row r="33" spans="1:25" ht="30" customHeight="1">
      <c r="A33" s="54" t="s">
        <v>561</v>
      </c>
      <c r="B33" s="61">
        <f>Summary!C26</f>
        <v>0</v>
      </c>
      <c r="C33" s="29">
        <f t="shared" ref="C33:N33" si="23">ROUND($B$33*C85,0)</f>
        <v>0</v>
      </c>
      <c r="D33" s="29">
        <f t="shared" si="23"/>
        <v>0</v>
      </c>
      <c r="E33" s="29">
        <f t="shared" si="23"/>
        <v>0</v>
      </c>
      <c r="F33" s="29">
        <f t="shared" si="23"/>
        <v>0</v>
      </c>
      <c r="G33" s="29">
        <f t="shared" si="23"/>
        <v>0</v>
      </c>
      <c r="H33" s="29">
        <f t="shared" si="23"/>
        <v>0</v>
      </c>
      <c r="I33" s="29">
        <f t="shared" si="23"/>
        <v>0</v>
      </c>
      <c r="J33" s="29">
        <f t="shared" si="23"/>
        <v>0</v>
      </c>
      <c r="K33" s="29">
        <f t="shared" si="23"/>
        <v>0</v>
      </c>
      <c r="L33" s="29">
        <f t="shared" si="23"/>
        <v>0</v>
      </c>
      <c r="M33" s="29">
        <f t="shared" si="23"/>
        <v>0</v>
      </c>
      <c r="N33" s="29">
        <f t="shared" si="23"/>
        <v>0</v>
      </c>
      <c r="O33" s="957">
        <f t="shared" si="1"/>
        <v>0</v>
      </c>
      <c r="P33" s="28">
        <f t="shared" si="2"/>
        <v>0</v>
      </c>
      <c r="Q33" s="956"/>
      <c r="T33" s="25"/>
      <c r="U33" s="25"/>
      <c r="V33" s="25"/>
      <c r="W33" s="25"/>
      <c r="X33" s="25"/>
      <c r="Y33" s="25"/>
    </row>
    <row r="34" spans="1:25" ht="30" customHeight="1">
      <c r="A34" s="54" t="s">
        <v>562</v>
      </c>
      <c r="B34" s="61">
        <f>Summary!C27</f>
        <v>0</v>
      </c>
      <c r="C34" s="29">
        <f t="shared" ref="C34:N34" si="24">ROUND($B$34*C86,0)</f>
        <v>0</v>
      </c>
      <c r="D34" s="29">
        <f t="shared" si="24"/>
        <v>0</v>
      </c>
      <c r="E34" s="29">
        <f t="shared" si="24"/>
        <v>0</v>
      </c>
      <c r="F34" s="29">
        <f t="shared" si="24"/>
        <v>0</v>
      </c>
      <c r="G34" s="29">
        <f t="shared" si="24"/>
        <v>0</v>
      </c>
      <c r="H34" s="29">
        <f t="shared" si="24"/>
        <v>0</v>
      </c>
      <c r="I34" s="29">
        <f t="shared" si="24"/>
        <v>0</v>
      </c>
      <c r="J34" s="29">
        <f t="shared" si="24"/>
        <v>0</v>
      </c>
      <c r="K34" s="29">
        <f t="shared" si="24"/>
        <v>0</v>
      </c>
      <c r="L34" s="29">
        <f t="shared" si="24"/>
        <v>0</v>
      </c>
      <c r="M34" s="29">
        <f t="shared" si="24"/>
        <v>0</v>
      </c>
      <c r="N34" s="29">
        <f t="shared" si="24"/>
        <v>0</v>
      </c>
      <c r="O34" s="957">
        <f t="shared" si="1"/>
        <v>0</v>
      </c>
      <c r="P34" s="28">
        <f t="shared" si="2"/>
        <v>0</v>
      </c>
      <c r="Q34" s="956"/>
      <c r="T34" s="25"/>
      <c r="U34" s="25"/>
      <c r="V34" s="25"/>
      <c r="W34" s="25"/>
      <c r="X34" s="25"/>
      <c r="Y34" s="25"/>
    </row>
    <row r="35" spans="1:25" ht="30" customHeight="1">
      <c r="A35" s="54" t="s">
        <v>563</v>
      </c>
      <c r="B35" s="61">
        <f>Summary!C28</f>
        <v>0</v>
      </c>
      <c r="C35" s="29">
        <f t="shared" ref="C35:N35" si="25">ROUND($B$35*C87,0)</f>
        <v>0</v>
      </c>
      <c r="D35" s="29">
        <f t="shared" si="25"/>
        <v>0</v>
      </c>
      <c r="E35" s="29">
        <f t="shared" si="25"/>
        <v>0</v>
      </c>
      <c r="F35" s="29">
        <f t="shared" si="25"/>
        <v>0</v>
      </c>
      <c r="G35" s="29">
        <f t="shared" si="25"/>
        <v>0</v>
      </c>
      <c r="H35" s="29">
        <f t="shared" si="25"/>
        <v>0</v>
      </c>
      <c r="I35" s="29">
        <f t="shared" si="25"/>
        <v>0</v>
      </c>
      <c r="J35" s="29">
        <f t="shared" si="25"/>
        <v>0</v>
      </c>
      <c r="K35" s="29">
        <f t="shared" si="25"/>
        <v>0</v>
      </c>
      <c r="L35" s="29">
        <f t="shared" si="25"/>
        <v>0</v>
      </c>
      <c r="M35" s="29">
        <f t="shared" si="25"/>
        <v>0</v>
      </c>
      <c r="N35" s="29">
        <f t="shared" si="25"/>
        <v>0</v>
      </c>
      <c r="O35" s="957">
        <f t="shared" si="1"/>
        <v>0</v>
      </c>
      <c r="P35" s="28">
        <f t="shared" si="2"/>
        <v>0</v>
      </c>
      <c r="Q35" s="956"/>
      <c r="T35" s="25"/>
      <c r="U35" s="25"/>
      <c r="V35" s="25"/>
      <c r="W35" s="25"/>
      <c r="X35" s="25"/>
      <c r="Y35" s="25"/>
    </row>
    <row r="36" spans="1:25" ht="30" customHeight="1">
      <c r="A36" s="54" t="s">
        <v>1680</v>
      </c>
      <c r="B36" s="61">
        <f>Summary!C29</f>
        <v>0</v>
      </c>
      <c r="C36" s="29">
        <f t="shared" ref="C36:N36" si="26">ROUND($B$36*C88,0)</f>
        <v>0</v>
      </c>
      <c r="D36" s="29">
        <f t="shared" si="26"/>
        <v>0</v>
      </c>
      <c r="E36" s="29">
        <f t="shared" si="26"/>
        <v>0</v>
      </c>
      <c r="F36" s="29">
        <f t="shared" si="26"/>
        <v>0</v>
      </c>
      <c r="G36" s="29">
        <f t="shared" si="26"/>
        <v>0</v>
      </c>
      <c r="H36" s="29">
        <f t="shared" si="26"/>
        <v>0</v>
      </c>
      <c r="I36" s="29">
        <f t="shared" si="26"/>
        <v>0</v>
      </c>
      <c r="J36" s="29">
        <f t="shared" si="26"/>
        <v>0</v>
      </c>
      <c r="K36" s="29">
        <f t="shared" si="26"/>
        <v>0</v>
      </c>
      <c r="L36" s="29">
        <f t="shared" si="26"/>
        <v>0</v>
      </c>
      <c r="M36" s="29">
        <f t="shared" si="26"/>
        <v>0</v>
      </c>
      <c r="N36" s="29">
        <f t="shared" si="26"/>
        <v>0</v>
      </c>
      <c r="O36" s="957">
        <f t="shared" si="1"/>
        <v>0</v>
      </c>
      <c r="P36" s="28">
        <f t="shared" si="2"/>
        <v>0</v>
      </c>
      <c r="Q36" s="956"/>
      <c r="T36" s="25"/>
      <c r="U36" s="25"/>
      <c r="V36" s="25"/>
      <c r="W36" s="25"/>
      <c r="X36" s="25"/>
      <c r="Y36" s="25"/>
    </row>
    <row r="37" spans="1:25" ht="30" customHeight="1">
      <c r="A37" s="54" t="s">
        <v>1681</v>
      </c>
      <c r="B37" s="61">
        <f>Summary!C30</f>
        <v>0</v>
      </c>
      <c r="C37" s="29">
        <f t="shared" ref="C37:N37" si="27">ROUND($B$37*C89,0)</f>
        <v>0</v>
      </c>
      <c r="D37" s="29">
        <f t="shared" si="27"/>
        <v>0</v>
      </c>
      <c r="E37" s="29">
        <f t="shared" si="27"/>
        <v>0</v>
      </c>
      <c r="F37" s="29">
        <f t="shared" si="27"/>
        <v>0</v>
      </c>
      <c r="G37" s="29">
        <f t="shared" si="27"/>
        <v>0</v>
      </c>
      <c r="H37" s="29">
        <f t="shared" si="27"/>
        <v>0</v>
      </c>
      <c r="I37" s="29">
        <f t="shared" si="27"/>
        <v>0</v>
      </c>
      <c r="J37" s="29">
        <f t="shared" si="27"/>
        <v>0</v>
      </c>
      <c r="K37" s="29">
        <f t="shared" si="27"/>
        <v>0</v>
      </c>
      <c r="L37" s="29">
        <f t="shared" si="27"/>
        <v>0</v>
      </c>
      <c r="M37" s="29">
        <f t="shared" si="27"/>
        <v>0</v>
      </c>
      <c r="N37" s="29">
        <f t="shared" si="27"/>
        <v>0</v>
      </c>
      <c r="O37" s="957">
        <f t="shared" si="1"/>
        <v>0</v>
      </c>
      <c r="P37" s="28">
        <f t="shared" si="2"/>
        <v>0</v>
      </c>
      <c r="Q37" s="956"/>
      <c r="T37" s="25"/>
      <c r="U37" s="25"/>
      <c r="V37" s="25"/>
      <c r="W37" s="25"/>
      <c r="X37" s="25"/>
      <c r="Y37" s="25"/>
    </row>
    <row r="38" spans="1:25" ht="30" customHeight="1">
      <c r="A38" s="54" t="s">
        <v>531</v>
      </c>
      <c r="B38" s="151">
        <f>Summary!C31</f>
        <v>0</v>
      </c>
      <c r="C38" s="29">
        <f t="shared" ref="C38:N38" si="28">ROUND($B$38*C90,0)</f>
        <v>0</v>
      </c>
      <c r="D38" s="29">
        <f t="shared" si="28"/>
        <v>0</v>
      </c>
      <c r="E38" s="29">
        <f t="shared" si="28"/>
        <v>0</v>
      </c>
      <c r="F38" s="29">
        <f t="shared" si="28"/>
        <v>0</v>
      </c>
      <c r="G38" s="29">
        <f t="shared" si="28"/>
        <v>0</v>
      </c>
      <c r="H38" s="29">
        <f t="shared" si="28"/>
        <v>0</v>
      </c>
      <c r="I38" s="29">
        <f t="shared" si="28"/>
        <v>0</v>
      </c>
      <c r="J38" s="29">
        <f t="shared" si="28"/>
        <v>0</v>
      </c>
      <c r="K38" s="29">
        <f t="shared" si="28"/>
        <v>0</v>
      </c>
      <c r="L38" s="29">
        <f t="shared" si="28"/>
        <v>0</v>
      </c>
      <c r="M38" s="29">
        <f t="shared" si="28"/>
        <v>0</v>
      </c>
      <c r="N38" s="29">
        <f t="shared" si="28"/>
        <v>0</v>
      </c>
      <c r="O38" s="957">
        <f t="shared" si="1"/>
        <v>0</v>
      </c>
      <c r="P38" s="28">
        <f t="shared" si="2"/>
        <v>0</v>
      </c>
      <c r="Q38" s="956"/>
      <c r="T38" s="25"/>
      <c r="U38" s="25"/>
      <c r="V38" s="25"/>
      <c r="W38" s="25"/>
      <c r="X38" s="25"/>
      <c r="Y38" s="25"/>
    </row>
    <row r="39" spans="1:25" ht="30" customHeight="1">
      <c r="A39" s="54" t="s">
        <v>565</v>
      </c>
      <c r="B39" s="61">
        <f>Summary!C32</f>
        <v>0</v>
      </c>
      <c r="C39" s="29">
        <f t="shared" ref="C39:N39" si="29">ROUND($B$39*C91,0)</f>
        <v>0</v>
      </c>
      <c r="D39" s="29">
        <f t="shared" si="29"/>
        <v>0</v>
      </c>
      <c r="E39" s="29">
        <f t="shared" si="29"/>
        <v>0</v>
      </c>
      <c r="F39" s="29">
        <f t="shared" si="29"/>
        <v>0</v>
      </c>
      <c r="G39" s="29">
        <f t="shared" si="29"/>
        <v>0</v>
      </c>
      <c r="H39" s="29">
        <f t="shared" si="29"/>
        <v>0</v>
      </c>
      <c r="I39" s="29">
        <f t="shared" si="29"/>
        <v>0</v>
      </c>
      <c r="J39" s="29">
        <f t="shared" si="29"/>
        <v>0</v>
      </c>
      <c r="K39" s="29">
        <f t="shared" si="29"/>
        <v>0</v>
      </c>
      <c r="L39" s="29">
        <f t="shared" si="29"/>
        <v>0</v>
      </c>
      <c r="M39" s="29">
        <f t="shared" si="29"/>
        <v>0</v>
      </c>
      <c r="N39" s="29">
        <f t="shared" si="29"/>
        <v>0</v>
      </c>
      <c r="O39" s="957">
        <f t="shared" si="1"/>
        <v>0</v>
      </c>
      <c r="P39" s="28">
        <f t="shared" si="2"/>
        <v>0</v>
      </c>
      <c r="Q39" s="956"/>
      <c r="T39" s="25"/>
      <c r="U39" s="25"/>
      <c r="V39" s="25"/>
      <c r="W39" s="25"/>
      <c r="X39" s="25"/>
      <c r="Y39" s="25"/>
    </row>
    <row r="40" spans="1:25" ht="30" customHeight="1">
      <c r="A40" s="54" t="s">
        <v>564</v>
      </c>
      <c r="B40" s="61">
        <f>Summary!C33</f>
        <v>0</v>
      </c>
      <c r="C40" s="29">
        <f t="shared" ref="C40:N40" si="30">ROUND($B$40*C92,0)</f>
        <v>0</v>
      </c>
      <c r="D40" s="29">
        <f t="shared" si="30"/>
        <v>0</v>
      </c>
      <c r="E40" s="29">
        <f t="shared" si="30"/>
        <v>0</v>
      </c>
      <c r="F40" s="29">
        <f t="shared" si="30"/>
        <v>0</v>
      </c>
      <c r="G40" s="29">
        <f t="shared" si="30"/>
        <v>0</v>
      </c>
      <c r="H40" s="29">
        <f t="shared" si="30"/>
        <v>0</v>
      </c>
      <c r="I40" s="29">
        <f t="shared" si="30"/>
        <v>0</v>
      </c>
      <c r="J40" s="29">
        <f t="shared" si="30"/>
        <v>0</v>
      </c>
      <c r="K40" s="29">
        <f t="shared" si="30"/>
        <v>0</v>
      </c>
      <c r="L40" s="29">
        <f t="shared" si="30"/>
        <v>0</v>
      </c>
      <c r="M40" s="29">
        <f t="shared" si="30"/>
        <v>0</v>
      </c>
      <c r="N40" s="29">
        <f t="shared" si="30"/>
        <v>0</v>
      </c>
      <c r="O40" s="957">
        <f t="shared" si="1"/>
        <v>0</v>
      </c>
      <c r="P40" s="28">
        <f t="shared" si="2"/>
        <v>0</v>
      </c>
      <c r="Q40" s="956"/>
      <c r="T40" s="25"/>
      <c r="U40" s="25"/>
      <c r="V40" s="25"/>
      <c r="W40" s="25"/>
      <c r="X40" s="25"/>
      <c r="Y40" s="25"/>
    </row>
    <row r="41" spans="1:25" s="196" customFormat="1" ht="30" customHeight="1">
      <c r="A41" s="162" t="s">
        <v>1155</v>
      </c>
      <c r="B41" s="151">
        <f>Summary!C34</f>
        <v>0</v>
      </c>
      <c r="C41" s="29">
        <f>ROUND($B$41*C93,0)</f>
        <v>0</v>
      </c>
      <c r="D41" s="29">
        <f t="shared" ref="D41:N41" si="31">ROUND($B$41*D93,0)</f>
        <v>0</v>
      </c>
      <c r="E41" s="29">
        <f t="shared" si="31"/>
        <v>0</v>
      </c>
      <c r="F41" s="29">
        <f t="shared" si="31"/>
        <v>0</v>
      </c>
      <c r="G41" s="29">
        <f t="shared" si="31"/>
        <v>0</v>
      </c>
      <c r="H41" s="29">
        <f t="shared" si="31"/>
        <v>0</v>
      </c>
      <c r="I41" s="29">
        <f t="shared" si="31"/>
        <v>0</v>
      </c>
      <c r="J41" s="29">
        <f t="shared" si="31"/>
        <v>0</v>
      </c>
      <c r="K41" s="29">
        <f t="shared" si="31"/>
        <v>0</v>
      </c>
      <c r="L41" s="29">
        <f t="shared" si="31"/>
        <v>0</v>
      </c>
      <c r="M41" s="29">
        <f t="shared" si="31"/>
        <v>0</v>
      </c>
      <c r="N41" s="29">
        <f t="shared" si="31"/>
        <v>0</v>
      </c>
      <c r="O41" s="957">
        <f>SUM(C41:N41)</f>
        <v>0</v>
      </c>
      <c r="P41" s="28">
        <f>ROUND(SUM(C41:N41)*1.1,0)</f>
        <v>0</v>
      </c>
      <c r="Q41" s="959"/>
    </row>
    <row r="42" spans="1:25" ht="30" customHeight="1">
      <c r="A42" s="162" t="s">
        <v>566</v>
      </c>
      <c r="B42" s="61">
        <f>Summary!C35</f>
        <v>0</v>
      </c>
      <c r="C42" s="29">
        <f>ROUND($B$42*C94,0)</f>
        <v>0</v>
      </c>
      <c r="D42" s="29">
        <f t="shared" ref="D42:N42" si="32">ROUND($B$42*D94,0)</f>
        <v>0</v>
      </c>
      <c r="E42" s="29">
        <f t="shared" si="32"/>
        <v>0</v>
      </c>
      <c r="F42" s="29">
        <f t="shared" si="32"/>
        <v>0</v>
      </c>
      <c r="G42" s="29">
        <f t="shared" si="32"/>
        <v>0</v>
      </c>
      <c r="H42" s="29">
        <f t="shared" si="32"/>
        <v>0</v>
      </c>
      <c r="I42" s="29">
        <f t="shared" si="32"/>
        <v>0</v>
      </c>
      <c r="J42" s="29">
        <f t="shared" si="32"/>
        <v>0</v>
      </c>
      <c r="K42" s="29">
        <f t="shared" si="32"/>
        <v>0</v>
      </c>
      <c r="L42" s="29">
        <f t="shared" si="32"/>
        <v>0</v>
      </c>
      <c r="M42" s="29">
        <f t="shared" si="32"/>
        <v>0</v>
      </c>
      <c r="N42" s="29">
        <f t="shared" si="32"/>
        <v>0</v>
      </c>
      <c r="O42" s="957">
        <f t="shared" si="1"/>
        <v>0</v>
      </c>
      <c r="P42" s="28">
        <f t="shared" si="2"/>
        <v>0</v>
      </c>
      <c r="Q42" s="956"/>
      <c r="T42" s="25"/>
      <c r="U42" s="25"/>
      <c r="V42" s="25"/>
      <c r="W42" s="25"/>
      <c r="X42" s="25"/>
      <c r="Y42" s="25"/>
    </row>
    <row r="43" spans="1:25" ht="30" customHeight="1">
      <c r="A43" s="163" t="s">
        <v>556</v>
      </c>
      <c r="B43" s="61">
        <f>Summary!C36</f>
        <v>0</v>
      </c>
      <c r="C43" s="29">
        <f>ROUND($B$43*C95,0)</f>
        <v>0</v>
      </c>
      <c r="D43" s="29">
        <f t="shared" ref="D43:N43" si="33">ROUND($B$43*D95,0)</f>
        <v>0</v>
      </c>
      <c r="E43" s="29">
        <f t="shared" si="33"/>
        <v>0</v>
      </c>
      <c r="F43" s="29">
        <f t="shared" si="33"/>
        <v>0</v>
      </c>
      <c r="G43" s="29">
        <f t="shared" si="33"/>
        <v>0</v>
      </c>
      <c r="H43" s="29">
        <f t="shared" si="33"/>
        <v>0</v>
      </c>
      <c r="I43" s="29">
        <f t="shared" si="33"/>
        <v>0</v>
      </c>
      <c r="J43" s="29">
        <f t="shared" si="33"/>
        <v>0</v>
      </c>
      <c r="K43" s="29">
        <f t="shared" si="33"/>
        <v>0</v>
      </c>
      <c r="L43" s="29">
        <f t="shared" si="33"/>
        <v>0</v>
      </c>
      <c r="M43" s="29">
        <f t="shared" si="33"/>
        <v>0</v>
      </c>
      <c r="N43" s="29">
        <f t="shared" si="33"/>
        <v>0</v>
      </c>
      <c r="O43" s="957">
        <f>SUM(C43:N43)</f>
        <v>0</v>
      </c>
      <c r="P43" s="28">
        <f>ROUND(SUM(C43:N43)*1.1,0)</f>
        <v>0</v>
      </c>
      <c r="Q43" s="956"/>
      <c r="T43" s="25"/>
      <c r="U43" s="25"/>
      <c r="V43" s="25"/>
      <c r="W43" s="25"/>
      <c r="X43" s="25"/>
      <c r="Y43" s="25"/>
    </row>
    <row r="44" spans="1:25" ht="30" customHeight="1">
      <c r="A44" s="163" t="s">
        <v>557</v>
      </c>
      <c r="B44" s="61">
        <f>Summary!C37</f>
        <v>0</v>
      </c>
      <c r="C44" s="29">
        <f>ROUND($B$44*C96,0)</f>
        <v>0</v>
      </c>
      <c r="D44" s="29">
        <f t="shared" ref="D44:N44" si="34">ROUND($B$44*D96,0)</f>
        <v>0</v>
      </c>
      <c r="E44" s="29">
        <f t="shared" si="34"/>
        <v>0</v>
      </c>
      <c r="F44" s="29">
        <f t="shared" si="34"/>
        <v>0</v>
      </c>
      <c r="G44" s="29">
        <f t="shared" si="34"/>
        <v>0</v>
      </c>
      <c r="H44" s="29">
        <f t="shared" si="34"/>
        <v>0</v>
      </c>
      <c r="I44" s="29">
        <f t="shared" si="34"/>
        <v>0</v>
      </c>
      <c r="J44" s="29">
        <f t="shared" si="34"/>
        <v>0</v>
      </c>
      <c r="K44" s="29">
        <f t="shared" si="34"/>
        <v>0</v>
      </c>
      <c r="L44" s="29">
        <f t="shared" si="34"/>
        <v>0</v>
      </c>
      <c r="M44" s="29">
        <f t="shared" si="34"/>
        <v>0</v>
      </c>
      <c r="N44" s="29">
        <f t="shared" si="34"/>
        <v>0</v>
      </c>
      <c r="O44" s="957">
        <f>SUM(C44:N44)</f>
        <v>0</v>
      </c>
      <c r="P44" s="28">
        <f>ROUND(SUM(C44:N44)*1.1,0)</f>
        <v>0</v>
      </c>
      <c r="Q44" s="956"/>
      <c r="T44" s="25"/>
      <c r="U44" s="25"/>
      <c r="V44" s="25"/>
      <c r="W44" s="25"/>
      <c r="X44" s="25"/>
      <c r="Y44" s="25"/>
    </row>
    <row r="45" spans="1:25" ht="30" customHeight="1">
      <c r="A45" s="163" t="s">
        <v>227</v>
      </c>
      <c r="B45" s="61">
        <f>Summary!C38</f>
        <v>0</v>
      </c>
      <c r="C45" s="29">
        <f>ROUND($B$45*C97,0)</f>
        <v>0</v>
      </c>
      <c r="D45" s="29">
        <f t="shared" ref="D45:N45" si="35">ROUND($B$45*D97,0)</f>
        <v>0</v>
      </c>
      <c r="E45" s="29">
        <f t="shared" si="35"/>
        <v>0</v>
      </c>
      <c r="F45" s="29">
        <f t="shared" si="35"/>
        <v>0</v>
      </c>
      <c r="G45" s="29">
        <f t="shared" si="35"/>
        <v>0</v>
      </c>
      <c r="H45" s="29">
        <f t="shared" si="35"/>
        <v>0</v>
      </c>
      <c r="I45" s="29">
        <f t="shared" si="35"/>
        <v>0</v>
      </c>
      <c r="J45" s="29">
        <f t="shared" si="35"/>
        <v>0</v>
      </c>
      <c r="K45" s="29">
        <f t="shared" si="35"/>
        <v>0</v>
      </c>
      <c r="L45" s="29">
        <f t="shared" si="35"/>
        <v>0</v>
      </c>
      <c r="M45" s="29">
        <f t="shared" si="35"/>
        <v>0</v>
      </c>
      <c r="N45" s="29">
        <f t="shared" si="35"/>
        <v>0</v>
      </c>
      <c r="O45" s="957">
        <f>SUM(C45:N45)</f>
        <v>0</v>
      </c>
      <c r="P45" s="28">
        <f>ROUND(SUM(C45:N45)*1.1,0)</f>
        <v>0</v>
      </c>
      <c r="Q45" s="956"/>
      <c r="T45" s="25"/>
      <c r="U45" s="25"/>
      <c r="V45" s="25"/>
      <c r="W45" s="25"/>
      <c r="X45" s="25"/>
      <c r="Y45" s="25"/>
    </row>
    <row r="46" spans="1:25" s="196" customFormat="1" ht="30" customHeight="1">
      <c r="A46" s="54" t="s">
        <v>1120</v>
      </c>
      <c r="B46" s="61">
        <f>Summary!C39</f>
        <v>0</v>
      </c>
      <c r="C46" s="29">
        <f>ROUND($B$46*C98,0)</f>
        <v>0</v>
      </c>
      <c r="D46" s="29">
        <f>ROUND($B$46*D98,0)</f>
        <v>0</v>
      </c>
      <c r="E46" s="29">
        <f t="shared" ref="E46:N46" si="36">ROUND($B$46*E98,0)</f>
        <v>0</v>
      </c>
      <c r="F46" s="29">
        <f t="shared" si="36"/>
        <v>0</v>
      </c>
      <c r="G46" s="29">
        <f t="shared" si="36"/>
        <v>0</v>
      </c>
      <c r="H46" s="29">
        <f t="shared" si="36"/>
        <v>0</v>
      </c>
      <c r="I46" s="29">
        <f t="shared" si="36"/>
        <v>0</v>
      </c>
      <c r="J46" s="29">
        <f t="shared" si="36"/>
        <v>0</v>
      </c>
      <c r="K46" s="29">
        <f t="shared" si="36"/>
        <v>0</v>
      </c>
      <c r="L46" s="29">
        <f t="shared" si="36"/>
        <v>0</v>
      </c>
      <c r="M46" s="29">
        <f t="shared" si="36"/>
        <v>0</v>
      </c>
      <c r="N46" s="29">
        <f t="shared" si="36"/>
        <v>0</v>
      </c>
      <c r="O46" s="957">
        <f>SUM(C46:N46)</f>
        <v>0</v>
      </c>
      <c r="P46" s="28">
        <f>ROUND(SUM(C46:N46)*1.1,0)</f>
        <v>0</v>
      </c>
      <c r="Q46" s="959"/>
    </row>
    <row r="47" spans="1:25" ht="30" customHeight="1">
      <c r="A47" s="53" t="s">
        <v>528</v>
      </c>
      <c r="B47" s="164">
        <f t="shared" ref="B47:P47" si="37">SUM(B12:B46)</f>
        <v>0</v>
      </c>
      <c r="C47" s="164">
        <f t="shared" si="37"/>
        <v>0</v>
      </c>
      <c r="D47" s="164">
        <f t="shared" si="37"/>
        <v>0</v>
      </c>
      <c r="E47" s="164">
        <f t="shared" si="37"/>
        <v>0</v>
      </c>
      <c r="F47" s="164">
        <f t="shared" si="37"/>
        <v>0</v>
      </c>
      <c r="G47" s="164">
        <f t="shared" si="37"/>
        <v>0</v>
      </c>
      <c r="H47" s="164">
        <f t="shared" si="37"/>
        <v>0</v>
      </c>
      <c r="I47" s="164">
        <f t="shared" si="37"/>
        <v>0</v>
      </c>
      <c r="J47" s="164">
        <f t="shared" si="37"/>
        <v>0</v>
      </c>
      <c r="K47" s="164">
        <f t="shared" si="37"/>
        <v>0</v>
      </c>
      <c r="L47" s="164">
        <f t="shared" si="37"/>
        <v>0</v>
      </c>
      <c r="M47" s="164">
        <f t="shared" si="37"/>
        <v>0</v>
      </c>
      <c r="N47" s="164">
        <f t="shared" si="37"/>
        <v>0</v>
      </c>
      <c r="O47" s="960">
        <f t="shared" si="37"/>
        <v>0</v>
      </c>
      <c r="P47" s="961">
        <f t="shared" si="37"/>
        <v>0</v>
      </c>
      <c r="Q47" s="962"/>
      <c r="T47" s="25"/>
      <c r="U47" s="25"/>
      <c r="V47" s="25"/>
      <c r="W47" s="25"/>
      <c r="X47" s="25"/>
      <c r="Y47" s="25"/>
    </row>
    <row r="48" spans="1:25" ht="30" customHeight="1">
      <c r="J48" s="62" t="s">
        <v>529</v>
      </c>
      <c r="K48" s="63"/>
      <c r="L48" s="64"/>
      <c r="M48" s="60"/>
      <c r="N48" s="26"/>
      <c r="O48" s="963"/>
      <c r="P48" s="973"/>
      <c r="Q48" s="965"/>
      <c r="T48" s="25"/>
      <c r="U48" s="25"/>
      <c r="V48" s="25"/>
      <c r="W48" s="25"/>
      <c r="X48" s="25"/>
      <c r="Y48" s="25"/>
    </row>
    <row r="49" spans="1:25" ht="30" customHeight="1">
      <c r="A49" s="186" t="s">
        <v>605</v>
      </c>
      <c r="B49" s="30"/>
      <c r="C49" s="31"/>
      <c r="D49" s="31"/>
      <c r="E49" s="31"/>
      <c r="F49" s="31"/>
      <c r="G49" s="31"/>
      <c r="H49" s="31"/>
      <c r="I49" s="30"/>
      <c r="J49" s="65">
        <f>Summary!C41</f>
        <v>0</v>
      </c>
      <c r="K49" s="66" t="s">
        <v>1604</v>
      </c>
      <c r="L49" s="64"/>
      <c r="M49" s="2068" t="s">
        <v>472</v>
      </c>
      <c r="N49" s="2069"/>
      <c r="O49" s="974">
        <f>O47</f>
        <v>0</v>
      </c>
      <c r="P49" s="975">
        <f>P47</f>
        <v>0</v>
      </c>
      <c r="Q49" s="968"/>
      <c r="T49" s="25"/>
      <c r="U49" s="25"/>
      <c r="V49" s="25"/>
      <c r="W49" s="25"/>
      <c r="X49" s="25"/>
      <c r="Y49" s="25"/>
    </row>
    <row r="50" spans="1:25" ht="20.399999999999999">
      <c r="A50" s="187" t="s">
        <v>1169</v>
      </c>
      <c r="B50" s="30"/>
      <c r="C50" s="31"/>
      <c r="D50" s="31"/>
      <c r="E50" s="31"/>
      <c r="F50" s="31"/>
      <c r="G50" s="31"/>
      <c r="H50" s="139"/>
      <c r="I50" s="30"/>
      <c r="J50" s="79"/>
      <c r="K50" s="66"/>
      <c r="L50" s="64"/>
      <c r="M50" s="80"/>
      <c r="N50" s="80"/>
      <c r="O50" s="78"/>
      <c r="P50" s="78"/>
      <c r="T50" s="25"/>
      <c r="U50" s="25"/>
      <c r="V50" s="25"/>
      <c r="W50" s="25"/>
      <c r="X50" s="25"/>
      <c r="Y50" s="25"/>
    </row>
    <row r="51" spans="1:25" ht="20.399999999999999">
      <c r="A51" s="978" t="s">
        <v>2624</v>
      </c>
      <c r="B51" s="30"/>
      <c r="C51" s="31"/>
      <c r="D51" s="31"/>
      <c r="E51" s="31"/>
      <c r="F51" s="31"/>
      <c r="G51" s="31"/>
      <c r="H51" s="139"/>
      <c r="I51" s="30"/>
      <c r="J51" s="79"/>
      <c r="K51" s="66"/>
      <c r="L51" s="64"/>
      <c r="M51" s="80"/>
      <c r="N51" s="80"/>
      <c r="O51" s="78"/>
      <c r="P51" s="78"/>
      <c r="T51" s="25"/>
      <c r="U51" s="25"/>
      <c r="V51" s="25"/>
      <c r="W51" s="25"/>
      <c r="X51" s="25"/>
      <c r="Y51" s="25"/>
    </row>
    <row r="52" spans="1:25" ht="20.399999999999999">
      <c r="A52" s="976" t="s">
        <v>1595</v>
      </c>
      <c r="B52" s="30"/>
      <c r="C52" s="31"/>
      <c r="D52" s="31"/>
      <c r="E52" s="31"/>
      <c r="F52" s="31"/>
      <c r="G52" s="31"/>
      <c r="H52" s="139"/>
      <c r="I52" s="30"/>
      <c r="J52" s="79"/>
      <c r="K52" s="66"/>
      <c r="L52" s="64"/>
      <c r="M52" s="80"/>
      <c r="N52" s="80"/>
      <c r="O52" s="78"/>
      <c r="P52" s="78"/>
      <c r="T52" s="25"/>
      <c r="U52" s="25"/>
      <c r="V52" s="25"/>
      <c r="W52" s="25"/>
      <c r="X52" s="25"/>
      <c r="Y52" s="25"/>
    </row>
    <row r="53" spans="1:25" ht="20.399999999999999">
      <c r="A53" s="976" t="s">
        <v>1594</v>
      </c>
      <c r="B53" s="30"/>
      <c r="C53" s="31"/>
      <c r="D53" s="31"/>
      <c r="E53" s="31"/>
      <c r="F53" s="31"/>
      <c r="G53" s="31"/>
      <c r="H53" s="139"/>
      <c r="I53" s="30"/>
      <c r="J53" s="79"/>
      <c r="K53" s="66"/>
      <c r="L53" s="64"/>
      <c r="M53" s="80"/>
      <c r="N53" s="80"/>
      <c r="O53" s="78"/>
      <c r="P53" s="78"/>
      <c r="T53" s="25"/>
      <c r="U53" s="25"/>
      <c r="V53" s="25"/>
      <c r="W53" s="25"/>
      <c r="X53" s="25"/>
      <c r="Y53" s="25"/>
    </row>
    <row r="54" spans="1:25" ht="31.5" customHeight="1">
      <c r="A54" s="30"/>
      <c r="B54" s="30"/>
      <c r="C54" s="31"/>
      <c r="D54" s="31"/>
      <c r="E54" s="31"/>
      <c r="F54" s="31"/>
      <c r="G54" s="31"/>
      <c r="H54" s="31"/>
      <c r="I54" s="30"/>
      <c r="J54" s="79"/>
      <c r="K54" s="66"/>
      <c r="L54" s="64"/>
      <c r="M54" s="80"/>
      <c r="N54" s="80"/>
      <c r="O54" s="78"/>
      <c r="P54" s="78"/>
      <c r="T54" s="25"/>
      <c r="U54" s="25"/>
      <c r="V54" s="25"/>
      <c r="W54" s="25"/>
      <c r="X54" s="25"/>
      <c r="Y54" s="25"/>
    </row>
    <row r="55" spans="1:25">
      <c r="O55" s="32"/>
      <c r="P55" s="32"/>
      <c r="T55" s="25"/>
      <c r="U55" s="25"/>
      <c r="V55" s="25"/>
      <c r="W55" s="25"/>
      <c r="X55" s="25"/>
      <c r="Y55" s="25"/>
    </row>
    <row r="56" spans="1:25" ht="24.6">
      <c r="A56" s="2050" t="s">
        <v>469</v>
      </c>
      <c r="B56" s="2050"/>
      <c r="C56" s="2050"/>
      <c r="D56" s="2050"/>
      <c r="E56" s="2050"/>
      <c r="F56" s="2050"/>
      <c r="G56" s="2050"/>
      <c r="H56" s="2050"/>
      <c r="I56" s="2050"/>
      <c r="J56" s="2050"/>
      <c r="K56" s="2050"/>
      <c r="L56" s="2050"/>
      <c r="M56" s="2050"/>
      <c r="N56" s="2050"/>
      <c r="O56" s="2050"/>
      <c r="P56" s="2050"/>
      <c r="Q56" s="2050"/>
      <c r="T56" s="25"/>
      <c r="U56" s="25"/>
      <c r="V56" s="25"/>
      <c r="W56" s="25"/>
      <c r="X56" s="25"/>
      <c r="Y56" s="25"/>
    </row>
    <row r="57" spans="1:25" s="93" customFormat="1" ht="20.399999999999999">
      <c r="D57" s="23"/>
      <c r="E57" s="23"/>
      <c r="F57" s="23"/>
      <c r="G57" s="23"/>
      <c r="H57" s="23"/>
      <c r="J57" s="23"/>
      <c r="T57" s="94"/>
      <c r="U57" s="94"/>
      <c r="V57" s="94"/>
      <c r="W57" s="94"/>
      <c r="X57" s="94"/>
      <c r="Y57" s="94"/>
    </row>
    <row r="58" spans="1:25" s="93" customFormat="1" ht="20.399999999999999">
      <c r="A58" s="93" t="s">
        <v>519</v>
      </c>
      <c r="B58" s="95" t="str">
        <f>B3</f>
        <v>999999-1-32-01</v>
      </c>
      <c r="C58" s="96"/>
      <c r="K58" s="97"/>
      <c r="N58" s="93" t="s">
        <v>520</v>
      </c>
      <c r="O58" s="98" t="str">
        <f>O3</f>
        <v>Enter project name &amp; description</v>
      </c>
      <c r="P58" s="99"/>
      <c r="Q58" s="98"/>
      <c r="T58" s="94"/>
      <c r="U58" s="94"/>
      <c r="V58" s="94"/>
      <c r="W58" s="94"/>
      <c r="X58" s="94"/>
      <c r="Y58" s="94"/>
    </row>
    <row r="59" spans="1:25" s="93" customFormat="1" ht="20.399999999999999">
      <c r="O59" s="100"/>
      <c r="P59" s="100"/>
      <c r="T59" s="94"/>
      <c r="U59" s="94"/>
      <c r="V59" s="94"/>
      <c r="W59" s="94"/>
      <c r="X59" s="94"/>
      <c r="Y59" s="94"/>
    </row>
    <row r="60" spans="1:25" s="93" customFormat="1" ht="20.399999999999999">
      <c r="A60" s="93" t="s">
        <v>523</v>
      </c>
      <c r="B60" s="98" t="str">
        <f>B5</f>
        <v>54321</v>
      </c>
      <c r="C60" s="98"/>
      <c r="J60" s="93" t="s">
        <v>522</v>
      </c>
      <c r="K60" s="101">
        <f ca="1">TODAY()</f>
        <v>45413</v>
      </c>
      <c r="N60" s="102" t="s">
        <v>532</v>
      </c>
      <c r="O60" s="96" t="str">
        <f>O5</f>
        <v>Enter name of prime or subconsultant</v>
      </c>
      <c r="P60" s="96"/>
      <c r="Q60" s="98"/>
      <c r="T60" s="94"/>
      <c r="U60" s="94"/>
      <c r="V60" s="94"/>
      <c r="W60" s="94"/>
      <c r="X60" s="94"/>
      <c r="Y60" s="94"/>
    </row>
    <row r="61" spans="1:25" s="93" customFormat="1" ht="21" thickBot="1">
      <c r="O61" s="103"/>
      <c r="P61" s="103"/>
      <c r="T61" s="94"/>
      <c r="U61" s="94"/>
      <c r="V61" s="94"/>
      <c r="W61" s="94"/>
      <c r="X61" s="94"/>
      <c r="Y61" s="94"/>
    </row>
    <row r="62" spans="1:25" ht="30" customHeight="1" thickTop="1">
      <c r="A62" s="2051" t="s">
        <v>470</v>
      </c>
      <c r="B62" s="2052"/>
      <c r="C62" s="2052"/>
      <c r="D62" s="2052"/>
      <c r="E62" s="2052"/>
      <c r="F62" s="2052"/>
      <c r="G62" s="2052"/>
      <c r="H62" s="2052"/>
      <c r="I62" s="2052"/>
      <c r="J62" s="2052"/>
      <c r="K62" s="2052"/>
      <c r="L62" s="2052"/>
      <c r="M62" s="2052"/>
      <c r="N62" s="2052"/>
      <c r="O62" s="2053"/>
      <c r="P62" s="32"/>
      <c r="T62" s="25"/>
      <c r="U62" s="25"/>
      <c r="V62" s="25"/>
      <c r="W62" s="25"/>
      <c r="X62" s="25"/>
      <c r="Y62" s="25"/>
    </row>
    <row r="63" spans="1:25" ht="70.5" customHeight="1">
      <c r="A63" s="68"/>
      <c r="B63" s="81" t="s">
        <v>471</v>
      </c>
      <c r="C63" s="105" t="str">
        <f t="shared" ref="C63:N63" si="38">C10</f>
        <v>Project Manager</v>
      </c>
      <c r="D63" s="105" t="str">
        <f t="shared" si="38"/>
        <v>Staff Classi- fication 2</v>
      </c>
      <c r="E63" s="105" t="str">
        <f t="shared" si="38"/>
        <v>Staff Classi- fication 3</v>
      </c>
      <c r="F63" s="105" t="str">
        <f t="shared" si="38"/>
        <v>Staff Classi- fication 4</v>
      </c>
      <c r="G63" s="105" t="str">
        <f t="shared" si="38"/>
        <v>Staff Classi- fication 5</v>
      </c>
      <c r="H63" s="105" t="str">
        <f t="shared" si="38"/>
        <v>Staff Classi- fication 6</v>
      </c>
      <c r="I63" s="105" t="str">
        <f t="shared" si="38"/>
        <v>Staff Classi- fication 7</v>
      </c>
      <c r="J63" s="105" t="str">
        <f t="shared" si="38"/>
        <v>Staff Classi- fication 8</v>
      </c>
      <c r="K63" s="105" t="str">
        <f t="shared" si="38"/>
        <v>Staff Classi- fication 9</v>
      </c>
      <c r="L63" s="105" t="str">
        <f t="shared" si="38"/>
        <v>Staff Classi- fication 10</v>
      </c>
      <c r="M63" s="105" t="str">
        <f t="shared" si="38"/>
        <v>Staff Classi- fication 11</v>
      </c>
      <c r="N63" s="105" t="str">
        <f t="shared" si="38"/>
        <v>Staff Classi- fication 12</v>
      </c>
      <c r="O63" s="106" t="s">
        <v>879</v>
      </c>
      <c r="P63" s="32"/>
      <c r="T63" s="25"/>
      <c r="U63" s="25"/>
      <c r="V63" s="25"/>
      <c r="W63" s="25"/>
      <c r="X63" s="25"/>
      <c r="Y63" s="25"/>
    </row>
    <row r="64" spans="1:25" ht="24.9" customHeight="1">
      <c r="A64" s="54" t="str">
        <f t="shared" ref="A64:A98" si="39">A12</f>
        <v>3. Project Common and Project General Tasks</v>
      </c>
      <c r="B64" s="61">
        <f>Summary!C5</f>
        <v>0</v>
      </c>
      <c r="C64" s="989">
        <v>0</v>
      </c>
      <c r="D64" s="989">
        <v>0</v>
      </c>
      <c r="E64" s="989">
        <v>0</v>
      </c>
      <c r="F64" s="989">
        <v>0</v>
      </c>
      <c r="G64" s="989">
        <v>0</v>
      </c>
      <c r="H64" s="989">
        <v>0</v>
      </c>
      <c r="I64" s="989">
        <v>0</v>
      </c>
      <c r="J64" s="989">
        <v>0</v>
      </c>
      <c r="K64" s="989">
        <v>0</v>
      </c>
      <c r="L64" s="989">
        <v>0</v>
      </c>
      <c r="M64" s="989">
        <v>0</v>
      </c>
      <c r="N64" s="989">
        <v>0</v>
      </c>
      <c r="O64" s="67">
        <f t="shared" ref="O64:O92" si="40">SUM(C64:N64)</f>
        <v>0</v>
      </c>
      <c r="P64" s="32"/>
      <c r="T64" s="25"/>
      <c r="U64" s="25"/>
      <c r="V64" s="25"/>
      <c r="W64" s="25"/>
      <c r="X64" s="25"/>
      <c r="Y64" s="25"/>
    </row>
    <row r="65" spans="1:25" ht="24.9" customHeight="1">
      <c r="A65" s="54" t="str">
        <f t="shared" si="39"/>
        <v>4. Roadway Analysis</v>
      </c>
      <c r="B65" s="61">
        <f>Summary!C6</f>
        <v>0</v>
      </c>
      <c r="C65" s="989">
        <v>0</v>
      </c>
      <c r="D65" s="989">
        <v>0</v>
      </c>
      <c r="E65" s="989">
        <v>0</v>
      </c>
      <c r="F65" s="989">
        <v>0</v>
      </c>
      <c r="G65" s="989">
        <v>0</v>
      </c>
      <c r="H65" s="989">
        <v>0</v>
      </c>
      <c r="I65" s="989">
        <v>0</v>
      </c>
      <c r="J65" s="989">
        <v>0</v>
      </c>
      <c r="K65" s="989">
        <v>0</v>
      </c>
      <c r="L65" s="989">
        <v>0</v>
      </c>
      <c r="M65" s="989">
        <v>0</v>
      </c>
      <c r="N65" s="989">
        <v>0</v>
      </c>
      <c r="O65" s="67">
        <f t="shared" si="40"/>
        <v>0</v>
      </c>
      <c r="P65" s="32"/>
      <c r="T65" s="25"/>
      <c r="U65" s="25"/>
      <c r="V65" s="25"/>
      <c r="W65" s="25"/>
      <c r="X65" s="25"/>
      <c r="Y65" s="25"/>
    </row>
    <row r="66" spans="1:25" ht="24.9" customHeight="1">
      <c r="A66" s="54" t="str">
        <f t="shared" si="39"/>
        <v>5. Roadway Plans</v>
      </c>
      <c r="B66" s="61">
        <f>Summary!C7</f>
        <v>0</v>
      </c>
      <c r="C66" s="989">
        <v>0</v>
      </c>
      <c r="D66" s="989">
        <v>0</v>
      </c>
      <c r="E66" s="989">
        <v>0</v>
      </c>
      <c r="F66" s="989">
        <v>0</v>
      </c>
      <c r="G66" s="989">
        <v>0</v>
      </c>
      <c r="H66" s="989">
        <v>0</v>
      </c>
      <c r="I66" s="989">
        <v>0</v>
      </c>
      <c r="J66" s="989">
        <v>0</v>
      </c>
      <c r="K66" s="989">
        <v>0</v>
      </c>
      <c r="L66" s="989">
        <v>0</v>
      </c>
      <c r="M66" s="989">
        <v>0</v>
      </c>
      <c r="N66" s="989">
        <v>0</v>
      </c>
      <c r="O66" s="67">
        <f t="shared" si="40"/>
        <v>0</v>
      </c>
      <c r="P66" s="32"/>
      <c r="T66" s="25"/>
      <c r="U66" s="25"/>
      <c r="V66" s="25"/>
      <c r="W66" s="25"/>
      <c r="X66" s="25"/>
      <c r="Y66" s="25"/>
    </row>
    <row r="67" spans="1:25" ht="24.9" customHeight="1">
      <c r="A67" s="54" t="str">
        <f t="shared" si="39"/>
        <v>6a. Drainage Analysis</v>
      </c>
      <c r="B67" s="61">
        <f>Summary!C8</f>
        <v>0</v>
      </c>
      <c r="C67" s="989">
        <v>0</v>
      </c>
      <c r="D67" s="989">
        <v>0</v>
      </c>
      <c r="E67" s="989">
        <v>0</v>
      </c>
      <c r="F67" s="989">
        <v>0</v>
      </c>
      <c r="G67" s="989">
        <v>0</v>
      </c>
      <c r="H67" s="989">
        <v>0</v>
      </c>
      <c r="I67" s="989">
        <v>0</v>
      </c>
      <c r="J67" s="989">
        <v>0</v>
      </c>
      <c r="K67" s="989">
        <v>0</v>
      </c>
      <c r="L67" s="989">
        <v>0</v>
      </c>
      <c r="M67" s="989">
        <v>0</v>
      </c>
      <c r="N67" s="989">
        <v>0</v>
      </c>
      <c r="O67" s="67">
        <f t="shared" si="40"/>
        <v>0</v>
      </c>
      <c r="P67" s="32"/>
      <c r="T67" s="25"/>
      <c r="U67" s="25"/>
      <c r="V67" s="25"/>
      <c r="W67" s="25"/>
      <c r="X67" s="25"/>
      <c r="Y67" s="25"/>
    </row>
    <row r="68" spans="1:25" ht="24.9" customHeight="1">
      <c r="A68" s="54" t="str">
        <f t="shared" si="39"/>
        <v>6b. Drainage Plans</v>
      </c>
      <c r="B68" s="61">
        <f>Summary!C9</f>
        <v>0</v>
      </c>
      <c r="C68" s="989">
        <v>0</v>
      </c>
      <c r="D68" s="989">
        <v>0</v>
      </c>
      <c r="E68" s="989">
        <v>0</v>
      </c>
      <c r="F68" s="989">
        <v>0</v>
      </c>
      <c r="G68" s="989">
        <v>0</v>
      </c>
      <c r="H68" s="989">
        <v>0</v>
      </c>
      <c r="I68" s="989">
        <v>0</v>
      </c>
      <c r="J68" s="989">
        <v>0</v>
      </c>
      <c r="K68" s="989">
        <v>0</v>
      </c>
      <c r="L68" s="989">
        <v>0</v>
      </c>
      <c r="M68" s="989">
        <v>0</v>
      </c>
      <c r="N68" s="989">
        <v>0</v>
      </c>
      <c r="O68" s="67">
        <f>SUM(C68:N68)</f>
        <v>0</v>
      </c>
      <c r="P68" s="32"/>
    </row>
    <row r="69" spans="1:25" ht="24.9" customHeight="1">
      <c r="A69" s="54" t="str">
        <f t="shared" si="39"/>
        <v>6c. Selective C&amp;G</v>
      </c>
      <c r="B69" s="61">
        <f>Summary!C10</f>
        <v>0</v>
      </c>
      <c r="C69" s="989">
        <v>0</v>
      </c>
      <c r="D69" s="989">
        <v>0</v>
      </c>
      <c r="E69" s="989">
        <v>0</v>
      </c>
      <c r="F69" s="989">
        <v>0</v>
      </c>
      <c r="G69" s="989">
        <v>0</v>
      </c>
      <c r="H69" s="989">
        <v>0</v>
      </c>
      <c r="I69" s="989">
        <v>0</v>
      </c>
      <c r="J69" s="989">
        <v>0</v>
      </c>
      <c r="K69" s="989">
        <v>0</v>
      </c>
      <c r="L69" s="989">
        <v>0</v>
      </c>
      <c r="M69" s="989">
        <v>0</v>
      </c>
      <c r="N69" s="989">
        <v>0</v>
      </c>
      <c r="O69" s="67">
        <f>SUM(C69:N69)</f>
        <v>0</v>
      </c>
      <c r="P69" s="32"/>
    </row>
    <row r="70" spans="1:25" ht="24.9" customHeight="1">
      <c r="A70" s="54" t="str">
        <f t="shared" si="39"/>
        <v>7. Utilities</v>
      </c>
      <c r="B70" s="61">
        <f>Summary!C11</f>
        <v>0</v>
      </c>
      <c r="C70" s="989">
        <v>0</v>
      </c>
      <c r="D70" s="989">
        <v>0</v>
      </c>
      <c r="E70" s="989">
        <v>0</v>
      </c>
      <c r="F70" s="989">
        <v>0</v>
      </c>
      <c r="G70" s="989">
        <v>0</v>
      </c>
      <c r="H70" s="989">
        <v>0</v>
      </c>
      <c r="I70" s="989">
        <v>0</v>
      </c>
      <c r="J70" s="989">
        <v>0</v>
      </c>
      <c r="K70" s="989">
        <v>0</v>
      </c>
      <c r="L70" s="989">
        <v>0</v>
      </c>
      <c r="M70" s="989">
        <v>0</v>
      </c>
      <c r="N70" s="989">
        <v>0</v>
      </c>
      <c r="O70" s="67">
        <f t="shared" si="40"/>
        <v>0</v>
      </c>
      <c r="P70" s="32"/>
      <c r="T70" s="25"/>
      <c r="U70" s="25"/>
      <c r="V70" s="25"/>
      <c r="W70" s="25"/>
      <c r="X70" s="25"/>
      <c r="Y70" s="25"/>
    </row>
    <row r="71" spans="1:25" ht="24.9" customHeight="1">
      <c r="A71" s="54" t="str">
        <f t="shared" si="39"/>
        <v>8. Environmental Permits,and Env. Clearances</v>
      </c>
      <c r="B71" s="61">
        <f>Summary!C12</f>
        <v>0</v>
      </c>
      <c r="C71" s="989">
        <v>0</v>
      </c>
      <c r="D71" s="989">
        <v>0</v>
      </c>
      <c r="E71" s="989">
        <v>0</v>
      </c>
      <c r="F71" s="989">
        <v>0</v>
      </c>
      <c r="G71" s="989">
        <v>0</v>
      </c>
      <c r="H71" s="989">
        <v>0</v>
      </c>
      <c r="I71" s="989">
        <v>0</v>
      </c>
      <c r="J71" s="989">
        <v>0</v>
      </c>
      <c r="K71" s="989">
        <v>0</v>
      </c>
      <c r="L71" s="989">
        <v>0</v>
      </c>
      <c r="M71" s="989">
        <v>0</v>
      </c>
      <c r="N71" s="989">
        <v>0</v>
      </c>
      <c r="O71" s="67">
        <f t="shared" si="40"/>
        <v>0</v>
      </c>
      <c r="P71" s="32"/>
      <c r="T71" s="25"/>
      <c r="U71" s="25"/>
      <c r="V71" s="25"/>
      <c r="W71" s="25"/>
      <c r="X71" s="25"/>
      <c r="Y71" s="25"/>
    </row>
    <row r="72" spans="1:25" ht="24.9" customHeight="1">
      <c r="A72" s="54" t="str">
        <f t="shared" si="39"/>
        <v>9. Structures - Misc. Tasks, Dwgs, Non-Tech.</v>
      </c>
      <c r="B72" s="61">
        <f>Summary!C13</f>
        <v>0</v>
      </c>
      <c r="C72" s="989">
        <v>0</v>
      </c>
      <c r="D72" s="989">
        <v>0</v>
      </c>
      <c r="E72" s="989">
        <v>0</v>
      </c>
      <c r="F72" s="989">
        <v>0</v>
      </c>
      <c r="G72" s="989">
        <v>0</v>
      </c>
      <c r="H72" s="989">
        <v>0</v>
      </c>
      <c r="I72" s="989">
        <v>0</v>
      </c>
      <c r="J72" s="989">
        <v>0</v>
      </c>
      <c r="K72" s="989">
        <v>0</v>
      </c>
      <c r="L72" s="989">
        <v>0</v>
      </c>
      <c r="M72" s="989">
        <v>0</v>
      </c>
      <c r="N72" s="989">
        <v>0</v>
      </c>
      <c r="O72" s="67">
        <f t="shared" si="40"/>
        <v>0</v>
      </c>
      <c r="P72" s="32"/>
      <c r="T72" s="25"/>
      <c r="U72" s="25"/>
      <c r="V72" s="25"/>
      <c r="W72" s="25"/>
      <c r="X72" s="25"/>
      <c r="Y72" s="25"/>
    </row>
    <row r="73" spans="1:25" ht="24.9" customHeight="1">
      <c r="A73" s="54" t="str">
        <f t="shared" si="39"/>
        <v>10. Structures - Bridge Development Report</v>
      </c>
      <c r="B73" s="61">
        <f>Summary!C14</f>
        <v>0</v>
      </c>
      <c r="C73" s="989">
        <v>0</v>
      </c>
      <c r="D73" s="989">
        <v>0</v>
      </c>
      <c r="E73" s="989">
        <v>0</v>
      </c>
      <c r="F73" s="989">
        <v>0</v>
      </c>
      <c r="G73" s="989">
        <v>0</v>
      </c>
      <c r="H73" s="989">
        <v>0</v>
      </c>
      <c r="I73" s="989">
        <v>0</v>
      </c>
      <c r="J73" s="989">
        <v>0</v>
      </c>
      <c r="K73" s="989">
        <v>0</v>
      </c>
      <c r="L73" s="989">
        <v>0</v>
      </c>
      <c r="M73" s="989">
        <v>0</v>
      </c>
      <c r="N73" s="989">
        <v>0</v>
      </c>
      <c r="O73" s="67">
        <f t="shared" si="40"/>
        <v>0</v>
      </c>
      <c r="P73" s="32"/>
      <c r="T73" s="25"/>
      <c r="U73" s="25"/>
      <c r="V73" s="25"/>
      <c r="W73" s="25"/>
      <c r="X73" s="25"/>
      <c r="Y73" s="25"/>
    </row>
    <row r="74" spans="1:25" ht="24.9" customHeight="1">
      <c r="A74" s="54" t="str">
        <f t="shared" si="39"/>
        <v>11. Structures - Temporary Bridge</v>
      </c>
      <c r="B74" s="61">
        <f>Summary!C15</f>
        <v>0</v>
      </c>
      <c r="C74" s="989">
        <v>0</v>
      </c>
      <c r="D74" s="989">
        <v>0</v>
      </c>
      <c r="E74" s="989">
        <v>0</v>
      </c>
      <c r="F74" s="989">
        <v>0</v>
      </c>
      <c r="G74" s="989">
        <v>0</v>
      </c>
      <c r="H74" s="989">
        <v>0</v>
      </c>
      <c r="I74" s="989">
        <v>0</v>
      </c>
      <c r="J74" s="989">
        <v>0</v>
      </c>
      <c r="K74" s="989">
        <v>0</v>
      </c>
      <c r="L74" s="989">
        <v>0</v>
      </c>
      <c r="M74" s="989">
        <v>0</v>
      </c>
      <c r="N74" s="989">
        <v>0</v>
      </c>
      <c r="O74" s="67">
        <f t="shared" si="40"/>
        <v>0</v>
      </c>
      <c r="P74" s="32"/>
      <c r="T74" s="25"/>
      <c r="U74" s="25"/>
      <c r="V74" s="25"/>
      <c r="W74" s="25"/>
      <c r="X74" s="25"/>
      <c r="Y74" s="25"/>
    </row>
    <row r="75" spans="1:25" ht="24.9" customHeight="1">
      <c r="A75" s="54" t="str">
        <f t="shared" si="39"/>
        <v>12. Structures - Short Span Concrete Bridge</v>
      </c>
      <c r="B75" s="61">
        <f>Summary!C16</f>
        <v>0</v>
      </c>
      <c r="C75" s="989">
        <v>0</v>
      </c>
      <c r="D75" s="989">
        <v>0</v>
      </c>
      <c r="E75" s="989">
        <v>0</v>
      </c>
      <c r="F75" s="989">
        <v>0</v>
      </c>
      <c r="G75" s="989">
        <v>0</v>
      </c>
      <c r="H75" s="989">
        <v>0</v>
      </c>
      <c r="I75" s="989">
        <v>0</v>
      </c>
      <c r="J75" s="989">
        <v>0</v>
      </c>
      <c r="K75" s="989">
        <v>0</v>
      </c>
      <c r="L75" s="989">
        <v>0</v>
      </c>
      <c r="M75" s="989">
        <v>0</v>
      </c>
      <c r="N75" s="989">
        <v>0</v>
      </c>
      <c r="O75" s="67">
        <f t="shared" si="40"/>
        <v>0</v>
      </c>
      <c r="P75" s="32"/>
      <c r="T75" s="25"/>
      <c r="U75" s="25"/>
      <c r="V75" s="25"/>
      <c r="W75" s="25"/>
      <c r="X75" s="25"/>
      <c r="Y75" s="25"/>
    </row>
    <row r="76" spans="1:25" ht="24.9" customHeight="1">
      <c r="A76" s="54" t="str">
        <f t="shared" si="39"/>
        <v>13. Structures - Medium Span Concrete Bridge</v>
      </c>
      <c r="B76" s="61">
        <f>Summary!C17</f>
        <v>0</v>
      </c>
      <c r="C76" s="989">
        <v>0</v>
      </c>
      <c r="D76" s="989">
        <v>0</v>
      </c>
      <c r="E76" s="989">
        <v>0</v>
      </c>
      <c r="F76" s="989">
        <v>0</v>
      </c>
      <c r="G76" s="989">
        <v>0</v>
      </c>
      <c r="H76" s="989">
        <v>0</v>
      </c>
      <c r="I76" s="989">
        <v>0</v>
      </c>
      <c r="J76" s="989">
        <v>0</v>
      </c>
      <c r="K76" s="989">
        <v>0</v>
      </c>
      <c r="L76" s="989">
        <v>0</v>
      </c>
      <c r="M76" s="989">
        <v>0</v>
      </c>
      <c r="N76" s="989">
        <v>0</v>
      </c>
      <c r="O76" s="67">
        <f t="shared" si="40"/>
        <v>0</v>
      </c>
      <c r="P76" s="32"/>
      <c r="T76" s="25"/>
      <c r="U76" s="25"/>
      <c r="V76" s="25"/>
      <c r="W76" s="25"/>
      <c r="X76" s="25"/>
      <c r="Y76" s="25"/>
    </row>
    <row r="77" spans="1:25" ht="24.9" customHeight="1">
      <c r="A77" s="54" t="str">
        <f t="shared" si="39"/>
        <v>14. Structures - Structural Steel Bridge</v>
      </c>
      <c r="B77" s="61">
        <f>Summary!C18</f>
        <v>0</v>
      </c>
      <c r="C77" s="989">
        <v>0</v>
      </c>
      <c r="D77" s="989">
        <v>0</v>
      </c>
      <c r="E77" s="989">
        <v>0</v>
      </c>
      <c r="F77" s="989">
        <v>0</v>
      </c>
      <c r="G77" s="989">
        <v>0</v>
      </c>
      <c r="H77" s="989">
        <v>0</v>
      </c>
      <c r="I77" s="989">
        <v>0</v>
      </c>
      <c r="J77" s="989">
        <v>0</v>
      </c>
      <c r="K77" s="989">
        <v>0</v>
      </c>
      <c r="L77" s="989">
        <v>0</v>
      </c>
      <c r="M77" s="989">
        <v>0</v>
      </c>
      <c r="N77" s="989">
        <v>0</v>
      </c>
      <c r="O77" s="67">
        <f t="shared" si="40"/>
        <v>0</v>
      </c>
      <c r="P77" s="32"/>
      <c r="T77" s="25"/>
      <c r="U77" s="25"/>
      <c r="V77" s="25"/>
      <c r="W77" s="25"/>
      <c r="X77" s="25"/>
      <c r="Y77" s="25"/>
    </row>
    <row r="78" spans="1:25" ht="24.9" customHeight="1">
      <c r="A78" s="54" t="str">
        <f t="shared" si="39"/>
        <v>15. Structures - Segmental Concrete Bridge</v>
      </c>
      <c r="B78" s="61">
        <f>Summary!C19</f>
        <v>0</v>
      </c>
      <c r="C78" s="989">
        <v>0</v>
      </c>
      <c r="D78" s="989">
        <v>0</v>
      </c>
      <c r="E78" s="989">
        <v>0</v>
      </c>
      <c r="F78" s="989">
        <v>0</v>
      </c>
      <c r="G78" s="989">
        <v>0</v>
      </c>
      <c r="H78" s="989">
        <v>0</v>
      </c>
      <c r="I78" s="989">
        <v>0</v>
      </c>
      <c r="J78" s="989">
        <v>0</v>
      </c>
      <c r="K78" s="989">
        <v>0</v>
      </c>
      <c r="L78" s="989">
        <v>0</v>
      </c>
      <c r="M78" s="989">
        <v>0</v>
      </c>
      <c r="N78" s="989">
        <v>0</v>
      </c>
      <c r="O78" s="67">
        <f t="shared" si="40"/>
        <v>0</v>
      </c>
      <c r="P78" s="32"/>
      <c r="T78" s="25"/>
      <c r="U78" s="25"/>
      <c r="V78" s="25"/>
      <c r="W78" s="25"/>
      <c r="X78" s="25"/>
      <c r="Y78" s="25"/>
    </row>
    <row r="79" spans="1:25" ht="24.9" customHeight="1">
      <c r="A79" s="54" t="str">
        <f t="shared" si="39"/>
        <v>16. Structures - Movable Span</v>
      </c>
      <c r="B79" s="61">
        <f>Summary!C20</f>
        <v>0</v>
      </c>
      <c r="C79" s="989">
        <v>0</v>
      </c>
      <c r="D79" s="989">
        <v>0</v>
      </c>
      <c r="E79" s="989">
        <v>0</v>
      </c>
      <c r="F79" s="989">
        <v>0</v>
      </c>
      <c r="G79" s="989">
        <v>0</v>
      </c>
      <c r="H79" s="989">
        <v>0</v>
      </c>
      <c r="I79" s="989">
        <v>0</v>
      </c>
      <c r="J79" s="989">
        <v>0</v>
      </c>
      <c r="K79" s="989">
        <v>0</v>
      </c>
      <c r="L79" s="989">
        <v>0</v>
      </c>
      <c r="M79" s="989">
        <v>0</v>
      </c>
      <c r="N79" s="989">
        <v>0</v>
      </c>
      <c r="O79" s="67">
        <f t="shared" si="40"/>
        <v>0</v>
      </c>
      <c r="P79" s="32"/>
      <c r="T79" s="25"/>
      <c r="U79" s="25"/>
      <c r="V79" s="25"/>
      <c r="W79" s="25"/>
      <c r="X79" s="25"/>
      <c r="Y79" s="25"/>
    </row>
    <row r="80" spans="1:25" ht="24.9" customHeight="1">
      <c r="A80" s="54" t="str">
        <f t="shared" si="39"/>
        <v>17. Structures - Retaining Walls</v>
      </c>
      <c r="B80" s="61">
        <f>Summary!C21</f>
        <v>0</v>
      </c>
      <c r="C80" s="989">
        <v>0</v>
      </c>
      <c r="D80" s="989">
        <v>0</v>
      </c>
      <c r="E80" s="989">
        <v>0</v>
      </c>
      <c r="F80" s="989">
        <v>0</v>
      </c>
      <c r="G80" s="989">
        <v>0</v>
      </c>
      <c r="H80" s="989">
        <v>0</v>
      </c>
      <c r="I80" s="989">
        <v>0</v>
      </c>
      <c r="J80" s="989">
        <v>0</v>
      </c>
      <c r="K80" s="989">
        <v>0</v>
      </c>
      <c r="L80" s="989">
        <v>0</v>
      </c>
      <c r="M80" s="989">
        <v>0</v>
      </c>
      <c r="N80" s="989">
        <v>0</v>
      </c>
      <c r="O80" s="67">
        <f t="shared" si="40"/>
        <v>0</v>
      </c>
      <c r="P80" s="32"/>
      <c r="T80" s="25"/>
      <c r="U80" s="25"/>
      <c r="V80" s="25"/>
      <c r="W80" s="25"/>
      <c r="X80" s="25"/>
      <c r="Y80" s="25"/>
    </row>
    <row r="81" spans="1:25" ht="24.9" customHeight="1">
      <c r="A81" s="54" t="str">
        <f t="shared" si="39"/>
        <v>18. Structures - Miscellaneous</v>
      </c>
      <c r="B81" s="61">
        <f>Summary!C22</f>
        <v>0</v>
      </c>
      <c r="C81" s="989">
        <v>0</v>
      </c>
      <c r="D81" s="989">
        <v>0</v>
      </c>
      <c r="E81" s="989">
        <v>0</v>
      </c>
      <c r="F81" s="989">
        <v>0</v>
      </c>
      <c r="G81" s="989">
        <v>0</v>
      </c>
      <c r="H81" s="989">
        <v>0</v>
      </c>
      <c r="I81" s="989">
        <v>0</v>
      </c>
      <c r="J81" s="989">
        <v>0</v>
      </c>
      <c r="K81" s="989">
        <v>0</v>
      </c>
      <c r="L81" s="989">
        <v>0</v>
      </c>
      <c r="M81" s="989">
        <v>0</v>
      </c>
      <c r="N81" s="989">
        <v>0</v>
      </c>
      <c r="O81" s="67">
        <f t="shared" si="40"/>
        <v>0</v>
      </c>
      <c r="P81" s="32"/>
      <c r="T81" s="25"/>
      <c r="U81" s="25"/>
      <c r="V81" s="25"/>
      <c r="W81" s="25"/>
      <c r="X81" s="25"/>
      <c r="Y81" s="25"/>
    </row>
    <row r="82" spans="1:25" ht="24.9" customHeight="1">
      <c r="A82" s="54" t="str">
        <f t="shared" si="39"/>
        <v>19. Signing &amp; Pavement Marking Analysis</v>
      </c>
      <c r="B82" s="61">
        <f>Summary!C23</f>
        <v>0</v>
      </c>
      <c r="C82" s="989">
        <v>0</v>
      </c>
      <c r="D82" s="989">
        <v>0</v>
      </c>
      <c r="E82" s="989">
        <v>0</v>
      </c>
      <c r="F82" s="989">
        <v>0</v>
      </c>
      <c r="G82" s="989">
        <v>0</v>
      </c>
      <c r="H82" s="989">
        <v>0</v>
      </c>
      <c r="I82" s="989">
        <v>0</v>
      </c>
      <c r="J82" s="989">
        <v>0</v>
      </c>
      <c r="K82" s="989">
        <v>0</v>
      </c>
      <c r="L82" s="989">
        <v>0</v>
      </c>
      <c r="M82" s="989">
        <v>0</v>
      </c>
      <c r="N82" s="989">
        <v>0</v>
      </c>
      <c r="O82" s="67">
        <f t="shared" si="40"/>
        <v>0</v>
      </c>
      <c r="P82" s="32"/>
      <c r="T82" s="25"/>
      <c r="U82" s="25"/>
      <c r="V82" s="25"/>
      <c r="W82" s="25"/>
      <c r="X82" s="25"/>
      <c r="Y82" s="25"/>
    </row>
    <row r="83" spans="1:25" ht="24.9" customHeight="1">
      <c r="A83" s="54" t="str">
        <f t="shared" si="39"/>
        <v>20. Signing &amp; Pavement Marking Plans</v>
      </c>
      <c r="B83" s="61">
        <f>Summary!C24</f>
        <v>0</v>
      </c>
      <c r="C83" s="989">
        <v>0</v>
      </c>
      <c r="D83" s="989">
        <v>0</v>
      </c>
      <c r="E83" s="989">
        <v>0</v>
      </c>
      <c r="F83" s="989">
        <v>0</v>
      </c>
      <c r="G83" s="989">
        <v>0</v>
      </c>
      <c r="H83" s="989">
        <v>0</v>
      </c>
      <c r="I83" s="989">
        <v>0</v>
      </c>
      <c r="J83" s="989">
        <v>0</v>
      </c>
      <c r="K83" s="989">
        <v>0</v>
      </c>
      <c r="L83" s="989">
        <v>0</v>
      </c>
      <c r="M83" s="989">
        <v>0</v>
      </c>
      <c r="N83" s="989">
        <v>0</v>
      </c>
      <c r="O83" s="67">
        <f t="shared" si="40"/>
        <v>0</v>
      </c>
      <c r="P83" s="32"/>
      <c r="T83" s="25"/>
      <c r="U83" s="25"/>
      <c r="V83" s="25"/>
      <c r="W83" s="25"/>
      <c r="X83" s="25"/>
      <c r="Y83" s="25"/>
    </row>
    <row r="84" spans="1:25" ht="24.9" customHeight="1">
      <c r="A84" s="54" t="str">
        <f t="shared" si="39"/>
        <v>21. Signalization Analysis</v>
      </c>
      <c r="B84" s="61">
        <f>Summary!C25</f>
        <v>0</v>
      </c>
      <c r="C84" s="989">
        <v>0</v>
      </c>
      <c r="D84" s="989">
        <v>0</v>
      </c>
      <c r="E84" s="989">
        <v>0</v>
      </c>
      <c r="F84" s="989">
        <v>0</v>
      </c>
      <c r="G84" s="989">
        <v>0</v>
      </c>
      <c r="H84" s="989">
        <v>0</v>
      </c>
      <c r="I84" s="989">
        <v>0</v>
      </c>
      <c r="J84" s="989">
        <v>0</v>
      </c>
      <c r="K84" s="989">
        <v>0</v>
      </c>
      <c r="L84" s="989">
        <v>0</v>
      </c>
      <c r="M84" s="989">
        <v>0</v>
      </c>
      <c r="N84" s="989">
        <v>0</v>
      </c>
      <c r="O84" s="67">
        <f t="shared" si="40"/>
        <v>0</v>
      </c>
      <c r="P84" s="32"/>
      <c r="T84" s="25"/>
      <c r="U84" s="25"/>
      <c r="V84" s="25"/>
      <c r="W84" s="25"/>
      <c r="X84" s="25"/>
      <c r="Y84" s="25"/>
    </row>
    <row r="85" spans="1:25" ht="24.9" customHeight="1">
      <c r="A85" s="54" t="str">
        <f t="shared" si="39"/>
        <v>22. Signalization Plans</v>
      </c>
      <c r="B85" s="61">
        <f>Summary!C26</f>
        <v>0</v>
      </c>
      <c r="C85" s="989">
        <v>0</v>
      </c>
      <c r="D85" s="989">
        <v>0</v>
      </c>
      <c r="E85" s="989">
        <v>0</v>
      </c>
      <c r="F85" s="989">
        <v>0</v>
      </c>
      <c r="G85" s="989">
        <v>0</v>
      </c>
      <c r="H85" s="989">
        <v>0</v>
      </c>
      <c r="I85" s="989">
        <v>0</v>
      </c>
      <c r="J85" s="989">
        <v>0</v>
      </c>
      <c r="K85" s="989">
        <v>0</v>
      </c>
      <c r="L85" s="989">
        <v>0</v>
      </c>
      <c r="M85" s="989">
        <v>0</v>
      </c>
      <c r="N85" s="989">
        <v>0</v>
      </c>
      <c r="O85" s="67">
        <f t="shared" si="40"/>
        <v>0</v>
      </c>
      <c r="P85" s="32"/>
      <c r="T85" s="25"/>
      <c r="U85" s="25"/>
      <c r="V85" s="25"/>
      <c r="W85" s="25"/>
      <c r="X85" s="25"/>
      <c r="Y85" s="25"/>
    </row>
    <row r="86" spans="1:25" ht="24.9" customHeight="1">
      <c r="A86" s="54" t="str">
        <f t="shared" si="39"/>
        <v>23. Lighting Analysis</v>
      </c>
      <c r="B86" s="61">
        <f>Summary!C27</f>
        <v>0</v>
      </c>
      <c r="C86" s="989">
        <v>0</v>
      </c>
      <c r="D86" s="989">
        <v>0</v>
      </c>
      <c r="E86" s="989">
        <v>0</v>
      </c>
      <c r="F86" s="989">
        <v>0</v>
      </c>
      <c r="G86" s="989">
        <v>0</v>
      </c>
      <c r="H86" s="989">
        <v>0</v>
      </c>
      <c r="I86" s="989">
        <v>0</v>
      </c>
      <c r="J86" s="989">
        <v>0</v>
      </c>
      <c r="K86" s="989">
        <v>0</v>
      </c>
      <c r="L86" s="989">
        <v>0</v>
      </c>
      <c r="M86" s="989">
        <v>0</v>
      </c>
      <c r="N86" s="989">
        <v>0</v>
      </c>
      <c r="O86" s="67">
        <f t="shared" si="40"/>
        <v>0</v>
      </c>
      <c r="P86" s="32"/>
      <c r="T86" s="25"/>
      <c r="U86" s="25"/>
      <c r="V86" s="25"/>
      <c r="W86" s="25"/>
      <c r="X86" s="25"/>
      <c r="Y86" s="25"/>
    </row>
    <row r="87" spans="1:25" ht="24.9" customHeight="1">
      <c r="A87" s="54" t="str">
        <f t="shared" si="39"/>
        <v>24. Lighting Plans</v>
      </c>
      <c r="B87" s="61">
        <f>Summary!C28</f>
        <v>0</v>
      </c>
      <c r="C87" s="989">
        <v>0</v>
      </c>
      <c r="D87" s="989">
        <v>0</v>
      </c>
      <c r="E87" s="989">
        <v>0</v>
      </c>
      <c r="F87" s="989">
        <v>0</v>
      </c>
      <c r="G87" s="989">
        <v>0</v>
      </c>
      <c r="H87" s="989">
        <v>0</v>
      </c>
      <c r="I87" s="989">
        <v>0</v>
      </c>
      <c r="J87" s="989">
        <v>0</v>
      </c>
      <c r="K87" s="989">
        <v>0</v>
      </c>
      <c r="L87" s="989">
        <v>0</v>
      </c>
      <c r="M87" s="989">
        <v>0</v>
      </c>
      <c r="N87" s="989">
        <v>0</v>
      </c>
      <c r="O87" s="67">
        <f t="shared" si="40"/>
        <v>0</v>
      </c>
      <c r="P87" s="32"/>
      <c r="T87" s="25"/>
      <c r="U87" s="25"/>
      <c r="V87" s="25"/>
      <c r="W87" s="25"/>
      <c r="X87" s="25"/>
      <c r="Y87" s="25"/>
    </row>
    <row r="88" spans="1:25" ht="24.9" customHeight="1">
      <c r="A88" s="54" t="str">
        <f t="shared" si="39"/>
        <v>25. Landscape Analysis</v>
      </c>
      <c r="B88" s="61">
        <f>Summary!C29</f>
        <v>0</v>
      </c>
      <c r="C88" s="989">
        <v>0</v>
      </c>
      <c r="D88" s="989">
        <v>0</v>
      </c>
      <c r="E88" s="989">
        <v>0</v>
      </c>
      <c r="F88" s="989">
        <v>0</v>
      </c>
      <c r="G88" s="989">
        <v>0</v>
      </c>
      <c r="H88" s="989">
        <v>0</v>
      </c>
      <c r="I88" s="989">
        <v>0</v>
      </c>
      <c r="J88" s="989">
        <v>0</v>
      </c>
      <c r="K88" s="989">
        <v>0</v>
      </c>
      <c r="L88" s="989">
        <v>0</v>
      </c>
      <c r="M88" s="989">
        <v>0</v>
      </c>
      <c r="N88" s="989">
        <v>0</v>
      </c>
      <c r="O88" s="67">
        <f t="shared" si="40"/>
        <v>0</v>
      </c>
      <c r="P88" s="32"/>
      <c r="T88" s="25"/>
      <c r="U88" s="25"/>
      <c r="V88" s="25"/>
      <c r="W88" s="25"/>
      <c r="X88" s="25"/>
      <c r="Y88" s="25"/>
    </row>
    <row r="89" spans="1:25" ht="24.9" customHeight="1">
      <c r="A89" s="54" t="str">
        <f t="shared" si="39"/>
        <v>26. Landscape Plans</v>
      </c>
      <c r="B89" s="61">
        <f>Summary!C30</f>
        <v>0</v>
      </c>
      <c r="C89" s="989">
        <v>0</v>
      </c>
      <c r="D89" s="989">
        <v>0</v>
      </c>
      <c r="E89" s="989">
        <v>0</v>
      </c>
      <c r="F89" s="989">
        <v>0</v>
      </c>
      <c r="G89" s="989">
        <v>0</v>
      </c>
      <c r="H89" s="989">
        <v>0</v>
      </c>
      <c r="I89" s="989">
        <v>0</v>
      </c>
      <c r="J89" s="989">
        <v>0</v>
      </c>
      <c r="K89" s="989">
        <v>0</v>
      </c>
      <c r="L89" s="989">
        <v>0</v>
      </c>
      <c r="M89" s="989">
        <v>0</v>
      </c>
      <c r="N89" s="989">
        <v>0</v>
      </c>
      <c r="O89" s="67">
        <f t="shared" si="40"/>
        <v>0</v>
      </c>
      <c r="P89" s="32"/>
      <c r="T89" s="25"/>
      <c r="U89" s="25"/>
      <c r="V89" s="25"/>
      <c r="W89" s="25"/>
      <c r="X89" s="25"/>
      <c r="Y89" s="25"/>
    </row>
    <row r="90" spans="1:25" ht="24.9" customHeight="1">
      <c r="A90" s="54" t="str">
        <f t="shared" si="39"/>
        <v>27. Survey (Field &amp; Office Support)</v>
      </c>
      <c r="B90" s="61">
        <f>Summary!C31</f>
        <v>0</v>
      </c>
      <c r="C90" s="989">
        <v>0</v>
      </c>
      <c r="D90" s="989">
        <v>0</v>
      </c>
      <c r="E90" s="989">
        <v>0</v>
      </c>
      <c r="F90" s="989">
        <v>0</v>
      </c>
      <c r="G90" s="989">
        <v>0</v>
      </c>
      <c r="H90" s="989">
        <v>0</v>
      </c>
      <c r="I90" s="989">
        <v>0</v>
      </c>
      <c r="J90" s="989">
        <v>0</v>
      </c>
      <c r="K90" s="989">
        <v>0</v>
      </c>
      <c r="L90" s="989">
        <v>0</v>
      </c>
      <c r="M90" s="989">
        <v>0</v>
      </c>
      <c r="N90" s="989">
        <v>0</v>
      </c>
      <c r="O90" s="67">
        <f t="shared" si="40"/>
        <v>0</v>
      </c>
      <c r="P90" s="32"/>
      <c r="T90" s="25"/>
      <c r="U90" s="25"/>
      <c r="V90" s="25"/>
      <c r="W90" s="25"/>
      <c r="X90" s="25"/>
      <c r="Y90" s="25"/>
    </row>
    <row r="91" spans="1:25" ht="24.9" customHeight="1">
      <c r="A91" s="54" t="str">
        <f t="shared" si="39"/>
        <v>28. Photogrammetry</v>
      </c>
      <c r="B91" s="61">
        <f>Summary!C32</f>
        <v>0</v>
      </c>
      <c r="C91" s="989">
        <v>0</v>
      </c>
      <c r="D91" s="989">
        <v>0</v>
      </c>
      <c r="E91" s="989">
        <v>0</v>
      </c>
      <c r="F91" s="989">
        <v>0</v>
      </c>
      <c r="G91" s="989">
        <v>0</v>
      </c>
      <c r="H91" s="989">
        <v>0</v>
      </c>
      <c r="I91" s="989">
        <v>0</v>
      </c>
      <c r="J91" s="989">
        <v>0</v>
      </c>
      <c r="K91" s="989">
        <v>0</v>
      </c>
      <c r="L91" s="989">
        <v>0</v>
      </c>
      <c r="M91" s="989">
        <v>0</v>
      </c>
      <c r="N91" s="989">
        <v>0</v>
      </c>
      <c r="O91" s="67">
        <f t="shared" si="40"/>
        <v>0</v>
      </c>
      <c r="P91" s="32"/>
      <c r="T91" s="25"/>
      <c r="U91" s="25"/>
      <c r="V91" s="25"/>
      <c r="W91" s="25"/>
      <c r="X91" s="25"/>
      <c r="Y91" s="25"/>
    </row>
    <row r="92" spans="1:25" ht="24.9" customHeight="1">
      <c r="A92" s="54" t="str">
        <f t="shared" si="39"/>
        <v>29. Mapping</v>
      </c>
      <c r="B92" s="61">
        <f>Summary!C33</f>
        <v>0</v>
      </c>
      <c r="C92" s="989">
        <v>0</v>
      </c>
      <c r="D92" s="989">
        <v>0</v>
      </c>
      <c r="E92" s="989">
        <v>0</v>
      </c>
      <c r="F92" s="989">
        <v>0</v>
      </c>
      <c r="G92" s="989">
        <v>0</v>
      </c>
      <c r="H92" s="989">
        <v>0</v>
      </c>
      <c r="I92" s="989">
        <v>0</v>
      </c>
      <c r="J92" s="989">
        <v>0</v>
      </c>
      <c r="K92" s="989">
        <v>0</v>
      </c>
      <c r="L92" s="989">
        <v>0</v>
      </c>
      <c r="M92" s="989">
        <v>0</v>
      </c>
      <c r="N92" s="989">
        <v>0</v>
      </c>
      <c r="O92" s="67">
        <f t="shared" si="40"/>
        <v>0</v>
      </c>
      <c r="P92" s="32"/>
      <c r="T92" s="25"/>
      <c r="U92" s="25"/>
      <c r="V92" s="25"/>
      <c r="W92" s="25"/>
      <c r="X92" s="25"/>
      <c r="Y92" s="25"/>
    </row>
    <row r="93" spans="1:25" ht="24.9" customHeight="1">
      <c r="A93" s="54" t="str">
        <f t="shared" si="39"/>
        <v>30. Terrestrial Mobile LiDAR</v>
      </c>
      <c r="B93" s="151">
        <f>Summary!C34</f>
        <v>0</v>
      </c>
      <c r="C93" s="989">
        <v>0</v>
      </c>
      <c r="D93" s="989">
        <v>0</v>
      </c>
      <c r="E93" s="989">
        <v>0</v>
      </c>
      <c r="F93" s="989">
        <v>0</v>
      </c>
      <c r="G93" s="989">
        <v>0</v>
      </c>
      <c r="H93" s="989">
        <v>0</v>
      </c>
      <c r="I93" s="989">
        <v>0</v>
      </c>
      <c r="J93" s="989">
        <v>0</v>
      </c>
      <c r="K93" s="989">
        <v>0</v>
      </c>
      <c r="L93" s="989">
        <v>0</v>
      </c>
      <c r="M93" s="989">
        <v>0</v>
      </c>
      <c r="N93" s="989">
        <v>0</v>
      </c>
      <c r="O93" s="67">
        <f t="shared" ref="O93:O97" si="41">SUM(C93:N93)</f>
        <v>0</v>
      </c>
      <c r="P93" s="32"/>
      <c r="T93" s="25"/>
      <c r="U93" s="25"/>
      <c r="V93" s="25"/>
      <c r="W93" s="25"/>
      <c r="X93" s="25"/>
      <c r="Y93" s="25"/>
    </row>
    <row r="94" spans="1:25" ht="24.9" customHeight="1">
      <c r="A94" s="54" t="str">
        <f t="shared" si="39"/>
        <v>31. Architecture Development</v>
      </c>
      <c r="B94" s="61">
        <f>Summary!C35</f>
        <v>0</v>
      </c>
      <c r="C94" s="989">
        <v>0</v>
      </c>
      <c r="D94" s="989">
        <v>0</v>
      </c>
      <c r="E94" s="989">
        <v>0</v>
      </c>
      <c r="F94" s="989">
        <v>0</v>
      </c>
      <c r="G94" s="989">
        <v>0</v>
      </c>
      <c r="H94" s="989">
        <v>0</v>
      </c>
      <c r="I94" s="989">
        <v>0</v>
      </c>
      <c r="J94" s="989">
        <v>0</v>
      </c>
      <c r="K94" s="989">
        <v>0</v>
      </c>
      <c r="L94" s="989">
        <v>0</v>
      </c>
      <c r="M94" s="989">
        <v>0</v>
      </c>
      <c r="N94" s="989">
        <v>0</v>
      </c>
      <c r="O94" s="67">
        <f t="shared" si="41"/>
        <v>0</v>
      </c>
      <c r="P94" s="32"/>
      <c r="T94" s="25"/>
      <c r="U94" s="25"/>
      <c r="V94" s="25"/>
      <c r="W94" s="25"/>
      <c r="X94" s="25"/>
      <c r="Y94" s="25"/>
    </row>
    <row r="95" spans="1:25" ht="24.9" customHeight="1">
      <c r="A95" s="54" t="str">
        <f t="shared" si="39"/>
        <v>32. Noise Barriers Impact Design Assessment</v>
      </c>
      <c r="B95" s="61">
        <f>Summary!C36</f>
        <v>0</v>
      </c>
      <c r="C95" s="989">
        <v>0</v>
      </c>
      <c r="D95" s="989">
        <v>0</v>
      </c>
      <c r="E95" s="989">
        <v>0</v>
      </c>
      <c r="F95" s="989">
        <v>0</v>
      </c>
      <c r="G95" s="989">
        <v>0</v>
      </c>
      <c r="H95" s="989">
        <v>0</v>
      </c>
      <c r="I95" s="989">
        <v>0</v>
      </c>
      <c r="J95" s="989">
        <v>0</v>
      </c>
      <c r="K95" s="989">
        <v>0</v>
      </c>
      <c r="L95" s="989">
        <v>0</v>
      </c>
      <c r="M95" s="989">
        <v>0</v>
      </c>
      <c r="N95" s="989">
        <v>0</v>
      </c>
      <c r="O95" s="67">
        <f t="shared" si="41"/>
        <v>0</v>
      </c>
      <c r="P95" s="32"/>
      <c r="T95" s="25"/>
      <c r="U95" s="25"/>
      <c r="V95" s="25"/>
      <c r="W95" s="25"/>
      <c r="X95" s="25"/>
      <c r="Y95" s="25"/>
    </row>
    <row r="96" spans="1:25" ht="24.9" customHeight="1">
      <c r="A96" s="54" t="str">
        <f t="shared" si="39"/>
        <v>33. Intelligent Transportation Systems Analysis</v>
      </c>
      <c r="B96" s="61">
        <f>Summary!C37</f>
        <v>0</v>
      </c>
      <c r="C96" s="989">
        <v>0</v>
      </c>
      <c r="D96" s="989">
        <v>0</v>
      </c>
      <c r="E96" s="989">
        <v>0</v>
      </c>
      <c r="F96" s="989">
        <v>0</v>
      </c>
      <c r="G96" s="989">
        <v>0</v>
      </c>
      <c r="H96" s="989">
        <v>0</v>
      </c>
      <c r="I96" s="989">
        <v>0</v>
      </c>
      <c r="J96" s="989">
        <v>0</v>
      </c>
      <c r="K96" s="989">
        <v>0</v>
      </c>
      <c r="L96" s="989">
        <v>0</v>
      </c>
      <c r="M96" s="989">
        <v>0</v>
      </c>
      <c r="N96" s="989">
        <v>0</v>
      </c>
      <c r="O96" s="67">
        <f t="shared" si="41"/>
        <v>0</v>
      </c>
      <c r="P96" s="32"/>
      <c r="T96" s="25"/>
      <c r="U96" s="25"/>
      <c r="V96" s="25"/>
      <c r="W96" s="25"/>
      <c r="X96" s="25"/>
      <c r="Y96" s="25"/>
    </row>
    <row r="97" spans="1:25" ht="24.9" customHeight="1">
      <c r="A97" s="54" t="str">
        <f t="shared" si="39"/>
        <v>34. Intelligent Transportation Systems Plans</v>
      </c>
      <c r="B97" s="61">
        <f>Summary!C38</f>
        <v>0</v>
      </c>
      <c r="C97" s="989">
        <v>0</v>
      </c>
      <c r="D97" s="989">
        <v>0</v>
      </c>
      <c r="E97" s="989">
        <v>0</v>
      </c>
      <c r="F97" s="989">
        <v>0</v>
      </c>
      <c r="G97" s="989">
        <v>0</v>
      </c>
      <c r="H97" s="989">
        <v>0</v>
      </c>
      <c r="I97" s="989">
        <v>0</v>
      </c>
      <c r="J97" s="989">
        <v>0</v>
      </c>
      <c r="K97" s="989">
        <v>0</v>
      </c>
      <c r="L97" s="989">
        <v>0</v>
      </c>
      <c r="M97" s="989">
        <v>0</v>
      </c>
      <c r="N97" s="989">
        <v>0</v>
      </c>
      <c r="O97" s="67">
        <f t="shared" si="41"/>
        <v>0</v>
      </c>
      <c r="P97" s="32"/>
      <c r="T97" s="25"/>
      <c r="U97" s="25"/>
      <c r="V97" s="25"/>
      <c r="W97" s="25"/>
      <c r="X97" s="25"/>
      <c r="Y97" s="25"/>
    </row>
    <row r="98" spans="1:25" ht="24.9" customHeight="1">
      <c r="A98" s="54" t="str">
        <f t="shared" si="39"/>
        <v>35. Geotechnical</v>
      </c>
      <c r="B98" s="61">
        <f>Summary!C39</f>
        <v>0</v>
      </c>
      <c r="C98" s="989">
        <v>0</v>
      </c>
      <c r="D98" s="989">
        <v>0</v>
      </c>
      <c r="E98" s="989">
        <v>0</v>
      </c>
      <c r="F98" s="989">
        <v>0</v>
      </c>
      <c r="G98" s="989">
        <v>0</v>
      </c>
      <c r="H98" s="989">
        <v>0</v>
      </c>
      <c r="I98" s="989">
        <v>0</v>
      </c>
      <c r="J98" s="989">
        <v>0</v>
      </c>
      <c r="K98" s="989">
        <v>0</v>
      </c>
      <c r="L98" s="989">
        <v>0</v>
      </c>
      <c r="M98" s="989">
        <v>0</v>
      </c>
      <c r="N98" s="989">
        <v>0</v>
      </c>
      <c r="O98" s="67">
        <f>SUM(C98:N98)</f>
        <v>0</v>
      </c>
      <c r="P98" s="32"/>
      <c r="T98" s="25"/>
      <c r="U98" s="25"/>
      <c r="V98" s="25"/>
      <c r="W98" s="25"/>
      <c r="X98" s="25"/>
      <c r="Y98" s="25"/>
    </row>
    <row r="99" spans="1:25" ht="24.9" customHeight="1">
      <c r="A99" s="140"/>
      <c r="B99" s="141"/>
      <c r="C99" s="142"/>
      <c r="D99" s="142"/>
      <c r="E99" s="142"/>
      <c r="F99" s="142"/>
      <c r="G99" s="142"/>
      <c r="H99" s="142"/>
      <c r="I99" s="142"/>
      <c r="J99" s="142"/>
      <c r="K99" s="142"/>
      <c r="L99" s="142"/>
      <c r="M99" s="142"/>
      <c r="N99" s="142"/>
      <c r="O99" s="143"/>
      <c r="P99" s="32"/>
      <c r="T99" s="25"/>
      <c r="U99" s="25"/>
      <c r="V99" s="25"/>
      <c r="W99" s="25"/>
      <c r="X99" s="25"/>
      <c r="Y99" s="25"/>
    </row>
    <row r="100" spans="1:25" ht="15.6">
      <c r="A100" s="30"/>
      <c r="B100" s="30"/>
      <c r="O100" s="32"/>
      <c r="P100" s="32"/>
      <c r="Q100" s="33"/>
      <c r="T100" s="25"/>
      <c r="U100" s="25"/>
      <c r="V100" s="25"/>
      <c r="W100" s="25"/>
      <c r="X100" s="25"/>
      <c r="Y100" s="25"/>
    </row>
    <row r="101" spans="1:25" ht="17.399999999999999">
      <c r="M101" s="31"/>
      <c r="N101" s="31"/>
      <c r="T101" s="25"/>
      <c r="U101" s="25"/>
      <c r="V101" s="25"/>
      <c r="W101" s="25"/>
      <c r="X101" s="25"/>
      <c r="Y101" s="25"/>
    </row>
    <row r="102" spans="1:25">
      <c r="T102" s="25"/>
      <c r="U102" s="25"/>
      <c r="V102" s="25"/>
      <c r="W102" s="25"/>
      <c r="X102" s="25"/>
      <c r="Y102" s="25"/>
    </row>
    <row r="103" spans="1:25" ht="17.399999999999999">
      <c r="M103" s="31"/>
      <c r="N103" s="31"/>
      <c r="T103" s="25"/>
      <c r="U103" s="25"/>
      <c r="V103" s="25"/>
      <c r="W103" s="25"/>
      <c r="X103" s="25"/>
      <c r="Y103" s="25"/>
    </row>
    <row r="104" spans="1:25" ht="17.399999999999999">
      <c r="L104" s="31"/>
    </row>
    <row r="105" spans="1:25" ht="17.399999999999999">
      <c r="M105" s="31"/>
      <c r="N105" s="31"/>
    </row>
    <row r="106" spans="1:25">
      <c r="A106" s="22" t="s">
        <v>400</v>
      </c>
    </row>
    <row r="111" spans="1:25">
      <c r="D111" s="25"/>
      <c r="E111" s="25"/>
      <c r="F111" s="25"/>
      <c r="G111" s="25"/>
      <c r="H111" s="25"/>
      <c r="I111" s="25"/>
      <c r="J111" s="25"/>
      <c r="K111" s="25"/>
      <c r="L111" s="25"/>
      <c r="M111" s="25"/>
      <c r="N111" s="25"/>
      <c r="O111" s="25"/>
      <c r="P111" s="25"/>
      <c r="Q111" s="25"/>
      <c r="R111" s="25"/>
      <c r="S111" s="25"/>
      <c r="T111" s="25"/>
      <c r="U111" s="25"/>
      <c r="V111" s="25"/>
      <c r="W111" s="25"/>
      <c r="X111" s="25"/>
      <c r="Y111" s="25"/>
    </row>
    <row r="112" spans="1:25">
      <c r="D112" s="25"/>
      <c r="E112" s="25"/>
      <c r="F112" s="25"/>
      <c r="G112" s="25"/>
      <c r="H112" s="25"/>
      <c r="I112" s="25"/>
      <c r="J112" s="25"/>
      <c r="K112" s="25"/>
      <c r="L112" s="25"/>
      <c r="M112" s="25"/>
      <c r="N112" s="25"/>
      <c r="O112" s="25"/>
      <c r="P112" s="25"/>
      <c r="Q112" s="25"/>
      <c r="R112" s="25"/>
      <c r="S112" s="25"/>
      <c r="T112" s="25"/>
      <c r="U112" s="25"/>
      <c r="V112" s="25"/>
      <c r="W112" s="25"/>
      <c r="X112" s="25"/>
      <c r="Y112" s="25"/>
    </row>
    <row r="113" spans="4:25">
      <c r="D113" s="25"/>
      <c r="E113" s="25"/>
      <c r="F113" s="25"/>
      <c r="G113" s="25"/>
      <c r="H113" s="25"/>
      <c r="I113" s="25"/>
      <c r="J113" s="25"/>
      <c r="K113" s="25"/>
      <c r="L113" s="25"/>
      <c r="M113" s="25"/>
      <c r="N113" s="25"/>
      <c r="O113" s="25"/>
      <c r="P113" s="25"/>
      <c r="Q113" s="25"/>
      <c r="R113" s="25"/>
      <c r="S113" s="25"/>
      <c r="T113" s="25"/>
      <c r="U113" s="25"/>
      <c r="V113" s="25"/>
      <c r="W113" s="25"/>
      <c r="X113" s="25"/>
      <c r="Y113" s="25"/>
    </row>
    <row r="114" spans="4:25">
      <c r="D114" s="25"/>
      <c r="E114" s="25"/>
      <c r="F114" s="25"/>
      <c r="G114" s="25"/>
      <c r="H114" s="25"/>
      <c r="I114" s="25"/>
      <c r="J114" s="25"/>
      <c r="K114" s="25"/>
      <c r="L114" s="25"/>
      <c r="M114" s="25"/>
      <c r="N114" s="25"/>
      <c r="O114" s="25"/>
      <c r="P114" s="25"/>
      <c r="Q114" s="25"/>
      <c r="R114" s="25"/>
      <c r="S114" s="25"/>
      <c r="T114" s="25"/>
      <c r="U114" s="25"/>
      <c r="V114" s="25"/>
      <c r="W114" s="25"/>
      <c r="X114" s="25"/>
      <c r="Y114" s="25"/>
    </row>
    <row r="115" spans="4:25">
      <c r="D115" s="25"/>
      <c r="E115" s="25"/>
      <c r="F115" s="25"/>
      <c r="G115" s="25"/>
      <c r="H115" s="25"/>
      <c r="I115" s="25"/>
      <c r="J115" s="25"/>
      <c r="K115" s="25"/>
      <c r="L115" s="25"/>
      <c r="M115" s="25"/>
      <c r="N115" s="25"/>
      <c r="O115" s="25"/>
      <c r="P115" s="25"/>
      <c r="Q115" s="25"/>
      <c r="R115" s="25"/>
      <c r="S115" s="25"/>
      <c r="T115" s="25"/>
      <c r="U115" s="25"/>
      <c r="V115" s="25"/>
      <c r="W115" s="25"/>
      <c r="X115" s="25"/>
      <c r="Y115" s="25"/>
    </row>
    <row r="116" spans="4:25">
      <c r="D116" s="25"/>
      <c r="E116" s="25"/>
      <c r="F116" s="25"/>
      <c r="G116" s="25"/>
      <c r="H116" s="25"/>
      <c r="I116" s="25"/>
      <c r="J116" s="25"/>
      <c r="K116" s="25"/>
      <c r="L116" s="25"/>
      <c r="M116" s="25"/>
      <c r="N116" s="25"/>
      <c r="O116" s="25"/>
      <c r="P116" s="25"/>
      <c r="Q116" s="25"/>
      <c r="R116" s="25"/>
      <c r="S116" s="25"/>
      <c r="T116" s="25"/>
      <c r="U116" s="25"/>
      <c r="V116" s="25"/>
      <c r="W116" s="25"/>
      <c r="X116" s="25"/>
      <c r="Y116" s="25"/>
    </row>
    <row r="117" spans="4:25">
      <c r="D117" s="25"/>
      <c r="E117" s="25"/>
      <c r="F117" s="25"/>
      <c r="G117" s="25"/>
      <c r="H117" s="25"/>
      <c r="I117" s="25"/>
      <c r="J117" s="25"/>
      <c r="K117" s="25"/>
      <c r="L117" s="25"/>
      <c r="M117" s="25"/>
      <c r="N117" s="25"/>
      <c r="O117" s="25"/>
      <c r="P117" s="25"/>
      <c r="Q117" s="25"/>
      <c r="R117" s="25"/>
      <c r="S117" s="25"/>
      <c r="T117" s="25"/>
      <c r="U117" s="25"/>
      <c r="V117" s="25"/>
      <c r="W117" s="25"/>
      <c r="X117" s="25"/>
      <c r="Y117" s="25"/>
    </row>
    <row r="118" spans="4:25">
      <c r="D118" s="25"/>
      <c r="E118" s="25"/>
      <c r="F118" s="25"/>
      <c r="G118" s="25"/>
      <c r="H118" s="25"/>
      <c r="I118" s="25"/>
      <c r="J118" s="25"/>
      <c r="K118" s="25"/>
      <c r="L118" s="25"/>
      <c r="M118" s="25"/>
      <c r="N118" s="25"/>
      <c r="O118" s="25"/>
      <c r="P118" s="25"/>
      <c r="Q118" s="25"/>
      <c r="R118" s="25"/>
      <c r="S118" s="25"/>
      <c r="T118" s="25"/>
      <c r="U118" s="25"/>
      <c r="V118" s="25"/>
      <c r="W118" s="25"/>
      <c r="X118" s="25"/>
      <c r="Y118" s="25"/>
    </row>
    <row r="119" spans="4:25">
      <c r="D119" s="25"/>
      <c r="E119" s="25"/>
      <c r="F119" s="25"/>
      <c r="G119" s="25"/>
      <c r="H119" s="25"/>
      <c r="I119" s="25"/>
      <c r="J119" s="25"/>
      <c r="K119" s="25"/>
      <c r="L119" s="25"/>
      <c r="M119" s="25"/>
      <c r="N119" s="25"/>
      <c r="O119" s="25"/>
      <c r="P119" s="25"/>
      <c r="Q119" s="25"/>
      <c r="R119" s="25"/>
      <c r="S119" s="25"/>
      <c r="T119" s="25"/>
      <c r="U119" s="25"/>
      <c r="V119" s="25"/>
      <c r="W119" s="25"/>
      <c r="X119" s="25"/>
      <c r="Y119" s="25"/>
    </row>
    <row r="120" spans="4:25">
      <c r="D120" s="25"/>
      <c r="E120" s="25"/>
      <c r="F120" s="25"/>
      <c r="G120" s="25"/>
      <c r="H120" s="25"/>
      <c r="I120" s="25"/>
      <c r="J120" s="25"/>
      <c r="K120" s="25"/>
      <c r="L120" s="25"/>
      <c r="M120" s="25"/>
      <c r="N120" s="25"/>
      <c r="O120" s="25"/>
      <c r="P120" s="25"/>
      <c r="Q120" s="25"/>
      <c r="R120" s="25"/>
      <c r="S120" s="25"/>
      <c r="T120" s="25"/>
      <c r="U120" s="25"/>
      <c r="V120" s="25"/>
      <c r="W120" s="25"/>
      <c r="X120" s="25"/>
      <c r="Y120" s="25"/>
    </row>
    <row r="121" spans="4:25">
      <c r="D121" s="25"/>
      <c r="E121" s="25"/>
      <c r="F121" s="25"/>
      <c r="G121" s="25"/>
      <c r="H121" s="25"/>
      <c r="I121" s="25"/>
      <c r="J121" s="25"/>
      <c r="K121" s="25"/>
      <c r="L121" s="25"/>
      <c r="M121" s="25"/>
      <c r="N121" s="25"/>
      <c r="O121" s="25"/>
      <c r="P121" s="25"/>
      <c r="Q121" s="25"/>
      <c r="R121" s="25"/>
      <c r="S121" s="25"/>
      <c r="T121" s="25"/>
      <c r="U121" s="25"/>
      <c r="V121" s="25"/>
      <c r="W121" s="25"/>
      <c r="X121" s="25"/>
      <c r="Y121" s="25"/>
    </row>
    <row r="122" spans="4:25">
      <c r="D122" s="25"/>
      <c r="E122" s="25"/>
      <c r="F122" s="25"/>
      <c r="G122" s="25"/>
      <c r="H122" s="25"/>
      <c r="I122" s="25"/>
      <c r="J122" s="25"/>
      <c r="K122" s="25"/>
      <c r="L122" s="25"/>
      <c r="M122" s="25"/>
      <c r="N122" s="25"/>
      <c r="O122" s="25"/>
      <c r="P122" s="25"/>
      <c r="Q122" s="25"/>
      <c r="R122" s="25"/>
      <c r="S122" s="25"/>
      <c r="T122" s="25"/>
      <c r="U122" s="25"/>
      <c r="V122" s="25"/>
      <c r="W122" s="25"/>
      <c r="X122" s="25"/>
      <c r="Y122" s="25"/>
    </row>
    <row r="123" spans="4:25">
      <c r="D123" s="25"/>
      <c r="E123" s="25"/>
      <c r="F123" s="25"/>
      <c r="G123" s="25"/>
      <c r="H123" s="25"/>
      <c r="I123" s="25"/>
      <c r="J123" s="25"/>
      <c r="K123" s="25"/>
      <c r="L123" s="25"/>
      <c r="M123" s="25"/>
      <c r="N123" s="25"/>
      <c r="O123" s="25"/>
      <c r="P123" s="25"/>
      <c r="Q123" s="25"/>
      <c r="R123" s="25"/>
      <c r="S123" s="25"/>
      <c r="T123" s="25"/>
      <c r="U123" s="25"/>
      <c r="V123" s="25"/>
      <c r="W123" s="25"/>
      <c r="X123" s="25"/>
      <c r="Y123" s="25"/>
    </row>
    <row r="124" spans="4:25">
      <c r="D124" s="25"/>
      <c r="E124" s="25"/>
      <c r="F124" s="25"/>
      <c r="G124" s="25"/>
      <c r="H124" s="25"/>
      <c r="I124" s="25"/>
      <c r="J124" s="25"/>
      <c r="K124" s="25"/>
      <c r="L124" s="25"/>
      <c r="M124" s="25"/>
      <c r="N124" s="25"/>
      <c r="O124" s="25"/>
      <c r="P124" s="25"/>
      <c r="Q124" s="25"/>
      <c r="R124" s="25"/>
      <c r="S124" s="25"/>
      <c r="T124" s="25"/>
      <c r="U124" s="25"/>
      <c r="V124" s="25"/>
      <c r="W124" s="25"/>
      <c r="X124" s="25"/>
      <c r="Y124" s="25"/>
    </row>
    <row r="125" spans="4:25">
      <c r="D125" s="25"/>
      <c r="E125" s="25"/>
      <c r="F125" s="25"/>
      <c r="G125" s="25"/>
      <c r="H125" s="25"/>
      <c r="I125" s="25"/>
      <c r="J125" s="25"/>
      <c r="K125" s="25"/>
      <c r="L125" s="25"/>
      <c r="M125" s="25"/>
      <c r="N125" s="25"/>
      <c r="O125" s="25"/>
      <c r="P125" s="25"/>
      <c r="Q125" s="25"/>
      <c r="R125" s="25"/>
      <c r="S125" s="25"/>
      <c r="T125" s="25"/>
      <c r="U125" s="25"/>
      <c r="V125" s="25"/>
      <c r="W125" s="25"/>
      <c r="X125" s="25"/>
      <c r="Y125" s="25"/>
    </row>
    <row r="126" spans="4:25">
      <c r="D126" s="25"/>
      <c r="E126" s="25"/>
      <c r="F126" s="25"/>
      <c r="G126" s="25"/>
      <c r="H126" s="25"/>
      <c r="I126" s="25"/>
      <c r="J126" s="25"/>
      <c r="K126" s="25"/>
      <c r="L126" s="25"/>
      <c r="M126" s="25"/>
      <c r="N126" s="25"/>
      <c r="O126" s="25"/>
      <c r="P126" s="25"/>
      <c r="Q126" s="25"/>
      <c r="R126" s="25"/>
      <c r="S126" s="25"/>
      <c r="T126" s="25"/>
      <c r="U126" s="25"/>
      <c r="V126" s="25"/>
      <c r="W126" s="25"/>
      <c r="X126" s="25"/>
      <c r="Y126" s="25"/>
    </row>
    <row r="127" spans="4:25">
      <c r="D127" s="25"/>
      <c r="E127" s="25"/>
      <c r="F127" s="25"/>
      <c r="G127" s="25"/>
      <c r="H127" s="25"/>
      <c r="I127" s="25"/>
      <c r="J127" s="25"/>
      <c r="K127" s="25"/>
      <c r="L127" s="25"/>
      <c r="M127" s="25"/>
      <c r="N127" s="25"/>
      <c r="O127" s="25"/>
      <c r="P127" s="25"/>
      <c r="Q127" s="25"/>
      <c r="R127" s="25"/>
      <c r="S127" s="25"/>
      <c r="T127" s="25"/>
      <c r="U127" s="25"/>
      <c r="V127" s="25"/>
      <c r="W127" s="25"/>
      <c r="X127" s="25"/>
      <c r="Y127" s="25"/>
    </row>
    <row r="128" spans="4:25">
      <c r="D128" s="25"/>
      <c r="E128" s="25"/>
      <c r="F128" s="25"/>
      <c r="G128" s="25"/>
      <c r="H128" s="25"/>
      <c r="I128" s="25"/>
      <c r="J128" s="25"/>
      <c r="K128" s="25"/>
      <c r="L128" s="25"/>
      <c r="M128" s="25"/>
      <c r="N128" s="25"/>
      <c r="O128" s="25"/>
      <c r="P128" s="25"/>
      <c r="Q128" s="25"/>
      <c r="R128" s="25"/>
      <c r="S128" s="25"/>
      <c r="T128" s="25"/>
      <c r="U128" s="25"/>
      <c r="V128" s="25"/>
      <c r="W128" s="25"/>
      <c r="X128" s="25"/>
      <c r="Y128" s="25"/>
    </row>
    <row r="129" spans="4:25">
      <c r="D129" s="25"/>
      <c r="E129" s="25"/>
      <c r="F129" s="25"/>
      <c r="G129" s="25"/>
      <c r="H129" s="25"/>
      <c r="I129" s="25"/>
      <c r="J129" s="25"/>
      <c r="K129" s="25"/>
      <c r="L129" s="25"/>
      <c r="M129" s="25"/>
      <c r="N129" s="25"/>
      <c r="O129" s="25"/>
      <c r="P129" s="25"/>
      <c r="Q129" s="25"/>
      <c r="R129" s="25"/>
      <c r="S129" s="25"/>
      <c r="T129" s="25"/>
      <c r="U129" s="25"/>
      <c r="V129" s="25"/>
      <c r="W129" s="25"/>
      <c r="X129" s="25"/>
      <c r="Y129" s="25"/>
    </row>
  </sheetData>
  <mergeCells count="8">
    <mergeCell ref="B7:B9"/>
    <mergeCell ref="A56:Q56"/>
    <mergeCell ref="A62:O62"/>
    <mergeCell ref="A1:Q1"/>
    <mergeCell ref="O9:P9"/>
    <mergeCell ref="O8:P8"/>
    <mergeCell ref="M49:N49"/>
    <mergeCell ref="O10:P10"/>
  </mergeCells>
  <phoneticPr fontId="0" type="noConversion"/>
  <printOptions horizontalCentered="1"/>
  <pageMargins left="0.46" right="0.54" top="0.71" bottom="0.77" header="0.5" footer="0.5"/>
  <pageSetup scale="35" fitToHeight="2" orientation="landscape" horizontalDpi="4294967292" verticalDpi="300" r:id="rId1"/>
  <headerFooter alignWithMargins="0">
    <oddFooter>&amp;L&amp;F  
&amp;A&amp;CPage &amp;P of &amp;N&amp;R&amp;D  &amp;T</oddFooter>
  </headerFooter>
  <rowBreaks count="1" manualBreakCount="1">
    <brk id="4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codeName="Sheet9">
    <pageSetUpPr fitToPage="1"/>
  </sheetPr>
  <dimension ref="A1:AR493"/>
  <sheetViews>
    <sheetView showGridLines="0" showRuler="0" defaultGridColor="0" colorId="22" zoomScale="85" zoomScaleNormal="85" zoomScaleSheetLayoutView="55" workbookViewId="0"/>
  </sheetViews>
  <sheetFormatPr defaultColWidth="7" defaultRowHeight="13.2"/>
  <cols>
    <col min="1" max="1" width="47.6640625" style="35" customWidth="1"/>
    <col min="2" max="2" width="12.88671875" style="35" customWidth="1"/>
    <col min="3" max="3" width="12.6640625" style="35" customWidth="1"/>
    <col min="4" max="14" width="14.6640625" style="35" customWidth="1"/>
    <col min="15" max="15" width="14" style="35" customWidth="1"/>
    <col min="16" max="16" width="14.33203125" style="35" customWidth="1"/>
    <col min="17" max="17" width="17.44140625" style="35" customWidth="1"/>
    <col min="18" max="18" width="14" style="35" customWidth="1"/>
    <col min="19" max="19" width="11.33203125" style="35" customWidth="1"/>
    <col min="20" max="20" width="2.44140625" style="35" customWidth="1"/>
    <col min="21" max="21" width="13.88671875" style="167" customWidth="1"/>
    <col min="22" max="44" width="7" style="167"/>
    <col min="45" max="16384" width="7" style="35"/>
  </cols>
  <sheetData>
    <row r="1" spans="1:44" ht="18" thickTop="1">
      <c r="A1" s="1477" t="s">
        <v>473</v>
      </c>
      <c r="B1" s="1478"/>
      <c r="C1" s="1479"/>
      <c r="D1" s="1479"/>
      <c r="E1" s="1479"/>
      <c r="F1" s="1479"/>
      <c r="G1" s="1479"/>
      <c r="H1" s="1479"/>
      <c r="I1" s="1479"/>
      <c r="J1" s="1479"/>
      <c r="K1" s="1479"/>
      <c r="L1" s="1479"/>
      <c r="M1" s="1479"/>
      <c r="N1" s="1479"/>
      <c r="O1" s="1479"/>
      <c r="P1" s="1479"/>
      <c r="Q1" s="1480"/>
      <c r="R1" s="36" t="s">
        <v>400</v>
      </c>
      <c r="S1" s="36"/>
      <c r="T1" s="34"/>
    </row>
    <row r="2" spans="1:44" ht="15.6">
      <c r="A2" s="1553"/>
      <c r="B2" s="40"/>
      <c r="C2" s="34"/>
      <c r="D2" s="34"/>
      <c r="E2" s="34"/>
      <c r="F2" s="34"/>
      <c r="G2" s="34"/>
      <c r="H2" s="34"/>
      <c r="I2" s="34"/>
      <c r="J2" s="34"/>
      <c r="K2" s="34"/>
      <c r="L2" s="34"/>
      <c r="M2" s="34"/>
      <c r="N2" s="34"/>
      <c r="O2" s="34"/>
      <c r="P2" s="34"/>
      <c r="Q2" s="1554"/>
      <c r="R2" s="34"/>
      <c r="S2" s="34"/>
      <c r="T2" s="34"/>
    </row>
    <row r="3" spans="1:44" s="111" customFormat="1" ht="15">
      <c r="A3" s="1481" t="s">
        <v>567</v>
      </c>
      <c r="B3" s="110" t="str">
        <f>'Project Information'!B3</f>
        <v>Enter project name &amp; description</v>
      </c>
      <c r="D3" s="120"/>
      <c r="E3" s="120"/>
      <c r="F3" s="110"/>
      <c r="G3" s="120"/>
      <c r="H3" s="120"/>
      <c r="I3" s="120"/>
      <c r="J3" s="120"/>
      <c r="K3" s="120"/>
      <c r="L3" s="120"/>
      <c r="M3" s="120"/>
      <c r="N3" s="1464" t="s">
        <v>774</v>
      </c>
      <c r="O3" s="1465" t="str">
        <f>'Project Information'!B2</f>
        <v>Enter name of prime or subconsultant</v>
      </c>
      <c r="Q3" s="1482"/>
      <c r="R3" s="120"/>
      <c r="S3" s="120"/>
      <c r="T3" s="110"/>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row>
    <row r="4" spans="1:44" s="111" customFormat="1" ht="15">
      <c r="A4" s="1483" t="s">
        <v>570</v>
      </c>
      <c r="B4" s="1466" t="str">
        <f>'Project Information'!L2</f>
        <v>enter name of county</v>
      </c>
      <c r="D4" s="110"/>
      <c r="E4" s="110"/>
      <c r="F4" s="110"/>
      <c r="G4" s="110"/>
      <c r="H4" s="110"/>
      <c r="I4" s="110"/>
      <c r="J4" s="110"/>
      <c r="K4" s="110"/>
      <c r="L4" s="110"/>
      <c r="M4" s="110"/>
      <c r="N4" s="1464" t="s">
        <v>775</v>
      </c>
      <c r="O4" s="1467" t="s">
        <v>587</v>
      </c>
      <c r="Q4" s="1484"/>
      <c r="R4" s="110"/>
      <c r="S4" s="110"/>
      <c r="T4" s="110"/>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row>
    <row r="5" spans="1:44" s="111" customFormat="1" ht="15">
      <c r="A5" s="1485" t="s">
        <v>593</v>
      </c>
      <c r="B5" s="1468" t="str">
        <f>'Project Information'!B1</f>
        <v>999999-1-32-01</v>
      </c>
      <c r="D5" s="110"/>
      <c r="E5" s="110"/>
      <c r="F5" s="110"/>
      <c r="G5" s="110"/>
      <c r="I5" s="110"/>
      <c r="J5" s="110"/>
      <c r="K5" s="110"/>
      <c r="L5" s="110"/>
      <c r="M5" s="110"/>
      <c r="N5" s="1464" t="s">
        <v>776</v>
      </c>
      <c r="O5" s="1469">
        <f ca="1">TODAY()</f>
        <v>45413</v>
      </c>
      <c r="Q5" s="1484"/>
      <c r="R5" s="110"/>
      <c r="S5" s="110"/>
      <c r="T5" s="110"/>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row>
    <row r="6" spans="1:44" s="111" customFormat="1" ht="15.6" thickBot="1">
      <c r="A6" s="1485" t="s">
        <v>594</v>
      </c>
      <c r="B6" s="1470" t="str">
        <f>'Project Information'!L1</f>
        <v>54321</v>
      </c>
      <c r="N6" s="1471" t="s">
        <v>777</v>
      </c>
      <c r="O6" s="1472" t="s">
        <v>569</v>
      </c>
      <c r="P6" s="1473"/>
      <c r="Q6" s="1484"/>
      <c r="R6" s="110"/>
      <c r="S6" s="110"/>
      <c r="T6" s="110"/>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row>
    <row r="7" spans="1:44" ht="16.5" customHeight="1" thickTop="1">
      <c r="A7" s="2076" t="s">
        <v>536</v>
      </c>
      <c r="B7" s="2078" t="s">
        <v>474</v>
      </c>
      <c r="C7" s="2074" t="str">
        <f>'Staff Hour Summary--Grand Total'!C10</f>
        <v>Project Manager</v>
      </c>
      <c r="D7" s="2074" t="str">
        <f>'Staff Hour Summary--Grand Total'!D10</f>
        <v>Staff Classi- fication 2</v>
      </c>
      <c r="E7" s="2074" t="str">
        <f>'Staff Hour Summary--Grand Total'!E10</f>
        <v>Staff Classi- fication 3</v>
      </c>
      <c r="F7" s="2074" t="str">
        <f>'Staff Hour Summary--Grand Total'!F10</f>
        <v>Staff Classi- fication 4</v>
      </c>
      <c r="G7" s="2074" t="str">
        <f>'Staff Hour Summary--Grand Total'!G10</f>
        <v>Staff Classi- fication 5</v>
      </c>
      <c r="H7" s="2074" t="str">
        <f>'Staff Hour Summary--Grand Total'!H10</f>
        <v>Staff Classi- fication 6</v>
      </c>
      <c r="I7" s="2074" t="str">
        <f>'Staff Hour Summary--Grand Total'!I10</f>
        <v>Staff Classi- fication 7</v>
      </c>
      <c r="J7" s="2074" t="str">
        <f>'Staff Hour Summary--Grand Total'!J10</f>
        <v>Staff Classi- fication 8</v>
      </c>
      <c r="K7" s="2074" t="str">
        <f>'Staff Hour Summary--Grand Total'!K10</f>
        <v>Staff Classi- fication 9</v>
      </c>
      <c r="L7" s="2074" t="str">
        <f>'Staff Hour Summary--Grand Total'!L10</f>
        <v>Staff Classi- fication 10</v>
      </c>
      <c r="M7" s="2074" t="str">
        <f>'Staff Hour Summary--Grand Total'!M10</f>
        <v>Staff Classi- fication 11</v>
      </c>
      <c r="N7" s="2072" t="str">
        <f>'Staff Hour Summary--Grand Total'!N10</f>
        <v>Staff Classi- fication 12</v>
      </c>
      <c r="O7" s="112" t="s">
        <v>513</v>
      </c>
      <c r="P7" s="112" t="s">
        <v>597</v>
      </c>
      <c r="Q7" s="1486" t="s">
        <v>598</v>
      </c>
      <c r="R7" s="34"/>
      <c r="S7" s="34"/>
    </row>
    <row r="8" spans="1:44" ht="21.75" customHeight="1">
      <c r="A8" s="2077"/>
      <c r="B8" s="2079"/>
      <c r="C8" s="2075"/>
      <c r="D8" s="2075"/>
      <c r="E8" s="2075"/>
      <c r="F8" s="2075"/>
      <c r="G8" s="2075"/>
      <c r="H8" s="2075"/>
      <c r="I8" s="2075"/>
      <c r="J8" s="2075"/>
      <c r="K8" s="2075"/>
      <c r="L8" s="2075"/>
      <c r="M8" s="2075"/>
      <c r="N8" s="2073"/>
      <c r="O8" s="113" t="s">
        <v>602</v>
      </c>
      <c r="P8" s="113" t="s">
        <v>603</v>
      </c>
      <c r="Q8" s="1487" t="s">
        <v>604</v>
      </c>
      <c r="R8" s="34"/>
      <c r="S8" s="34"/>
    </row>
    <row r="9" spans="1:44" ht="32.4" customHeight="1" thickBot="1">
      <c r="A9" s="1488"/>
      <c r="B9" s="2079"/>
      <c r="C9" s="1458">
        <v>0</v>
      </c>
      <c r="D9" s="1458">
        <v>0</v>
      </c>
      <c r="E9" s="1458">
        <v>0</v>
      </c>
      <c r="F9" s="1458">
        <v>0</v>
      </c>
      <c r="G9" s="1458">
        <v>0</v>
      </c>
      <c r="H9" s="1458">
        <v>0</v>
      </c>
      <c r="I9" s="1458">
        <v>0</v>
      </c>
      <c r="J9" s="1458">
        <v>0</v>
      </c>
      <c r="K9" s="1458">
        <v>0</v>
      </c>
      <c r="L9" s="1458">
        <v>0</v>
      </c>
      <c r="M9" s="1458">
        <v>0</v>
      </c>
      <c r="N9" s="1458">
        <v>0</v>
      </c>
      <c r="O9" s="1459" t="s">
        <v>694</v>
      </c>
      <c r="P9" s="1460" t="s">
        <v>694</v>
      </c>
      <c r="Q9" s="1489" t="s">
        <v>190</v>
      </c>
      <c r="R9" s="34"/>
      <c r="S9" s="34"/>
    </row>
    <row r="10" spans="1:44" ht="18" customHeight="1" thickTop="1">
      <c r="A10" s="1490" t="str">
        <f>'Staff Hour Summary - Firm'!A12</f>
        <v>3. Project Common and Project General Tasks</v>
      </c>
      <c r="B10" s="1462">
        <f>'Staff Hour Summary - Firm'!B12</f>
        <v>0</v>
      </c>
      <c r="C10" s="1462">
        <f>'Staff Hour Summary - Firm'!C12</f>
        <v>0</v>
      </c>
      <c r="D10" s="1462">
        <f>'Staff Hour Summary - Firm'!D12</f>
        <v>0</v>
      </c>
      <c r="E10" s="1462">
        <f>'Staff Hour Summary - Firm'!E12</f>
        <v>0</v>
      </c>
      <c r="F10" s="1462">
        <f>'Staff Hour Summary - Firm'!F12</f>
        <v>0</v>
      </c>
      <c r="G10" s="1462">
        <f>'Staff Hour Summary - Firm'!G12</f>
        <v>0</v>
      </c>
      <c r="H10" s="1462">
        <f>'Staff Hour Summary - Firm'!H12</f>
        <v>0</v>
      </c>
      <c r="I10" s="1462">
        <f>'Staff Hour Summary - Firm'!I12</f>
        <v>0</v>
      </c>
      <c r="J10" s="1462">
        <f>'Staff Hour Summary - Firm'!J12</f>
        <v>0</v>
      </c>
      <c r="K10" s="1462">
        <f>'Staff Hour Summary - Firm'!K12</f>
        <v>0</v>
      </c>
      <c r="L10" s="1462">
        <f>'Staff Hour Summary - Firm'!L12</f>
        <v>0</v>
      </c>
      <c r="M10" s="1462">
        <f>'Staff Hour Summary - Firm'!M12</f>
        <v>0</v>
      </c>
      <c r="N10" s="1462">
        <f>'Staff Hour Summary - Firm'!N12</f>
        <v>0</v>
      </c>
      <c r="O10" s="1462">
        <f t="shared" ref="O10:O20" si="0">SUM(C10:N10)</f>
        <v>0</v>
      </c>
      <c r="P10" s="1463">
        <f t="shared" ref="P10:P20" si="1">C10*$C$9+D10*$D$9+E10*$E$9+F10*$F$9+G10*$G$9+H10*$H$9+I10*$I$9+J10*$J$9+K10*$K$9+L10*$L$9+M10*$M$9+N10*$N$9</f>
        <v>0</v>
      </c>
      <c r="Q10" s="1491" t="e">
        <f t="shared" ref="Q10:Q15" si="2">ROUND(+P10/O10,2)</f>
        <v>#DIV/0!</v>
      </c>
      <c r="R10" s="34"/>
      <c r="S10" s="34"/>
    </row>
    <row r="11" spans="1:44" ht="18" customHeight="1">
      <c r="A11" s="1492" t="str">
        <f>'Staff Hour Summary - Firm'!A13</f>
        <v>4. Roadway Analysis</v>
      </c>
      <c r="B11" s="1042">
        <f>'Staff Hour Summary - Firm'!B13</f>
        <v>0</v>
      </c>
      <c r="C11" s="1042">
        <f>'Staff Hour Summary - Firm'!C13</f>
        <v>0</v>
      </c>
      <c r="D11" s="1042">
        <f>'Staff Hour Summary - Firm'!D13</f>
        <v>0</v>
      </c>
      <c r="E11" s="1042">
        <f>'Staff Hour Summary - Firm'!E13</f>
        <v>0</v>
      </c>
      <c r="F11" s="1042">
        <f>'Staff Hour Summary - Firm'!F13</f>
        <v>0</v>
      </c>
      <c r="G11" s="1042">
        <f>'Staff Hour Summary - Firm'!G13</f>
        <v>0</v>
      </c>
      <c r="H11" s="1042">
        <f>'Staff Hour Summary - Firm'!H13</f>
        <v>0</v>
      </c>
      <c r="I11" s="1042">
        <f>'Staff Hour Summary - Firm'!I13</f>
        <v>0</v>
      </c>
      <c r="J11" s="1042">
        <f>'Staff Hour Summary - Firm'!J13</f>
        <v>0</v>
      </c>
      <c r="K11" s="1042">
        <f>'Staff Hour Summary - Firm'!K13</f>
        <v>0</v>
      </c>
      <c r="L11" s="1042">
        <f>'Staff Hour Summary - Firm'!L13</f>
        <v>0</v>
      </c>
      <c r="M11" s="1042">
        <f>'Staff Hour Summary - Firm'!M13</f>
        <v>0</v>
      </c>
      <c r="N11" s="1042">
        <f>'Staff Hour Summary - Firm'!N13</f>
        <v>0</v>
      </c>
      <c r="O11" s="1042">
        <f t="shared" si="0"/>
        <v>0</v>
      </c>
      <c r="P11" s="1461">
        <f t="shared" si="1"/>
        <v>0</v>
      </c>
      <c r="Q11" s="1493" t="e">
        <f t="shared" si="2"/>
        <v>#DIV/0!</v>
      </c>
      <c r="R11" s="34"/>
      <c r="S11" s="34"/>
    </row>
    <row r="12" spans="1:44" ht="18" customHeight="1">
      <c r="A12" s="1492" t="str">
        <f>'Staff Hour Summary - Firm'!A14</f>
        <v>5. Roadway Plans</v>
      </c>
      <c r="B12" s="1042">
        <f>'Staff Hour Summary - Firm'!B14</f>
        <v>0</v>
      </c>
      <c r="C12" s="1042">
        <f>'Staff Hour Summary - Firm'!C14</f>
        <v>0</v>
      </c>
      <c r="D12" s="1042">
        <f>'Staff Hour Summary - Firm'!D14</f>
        <v>0</v>
      </c>
      <c r="E12" s="1042">
        <f>'Staff Hour Summary - Firm'!E14</f>
        <v>0</v>
      </c>
      <c r="F12" s="1042">
        <f>'Staff Hour Summary - Firm'!F14</f>
        <v>0</v>
      </c>
      <c r="G12" s="1042">
        <f>'Staff Hour Summary - Firm'!G14</f>
        <v>0</v>
      </c>
      <c r="H12" s="1042">
        <f>'Staff Hour Summary - Firm'!H14</f>
        <v>0</v>
      </c>
      <c r="I12" s="1042">
        <f>'Staff Hour Summary - Firm'!I14</f>
        <v>0</v>
      </c>
      <c r="J12" s="1042">
        <f>'Staff Hour Summary - Firm'!J14</f>
        <v>0</v>
      </c>
      <c r="K12" s="1042">
        <f>'Staff Hour Summary - Firm'!K14</f>
        <v>0</v>
      </c>
      <c r="L12" s="1042">
        <f>'Staff Hour Summary - Firm'!L14</f>
        <v>0</v>
      </c>
      <c r="M12" s="1042">
        <f>'Staff Hour Summary - Firm'!M14</f>
        <v>0</v>
      </c>
      <c r="N12" s="1042">
        <f>'Staff Hour Summary - Firm'!N14</f>
        <v>0</v>
      </c>
      <c r="O12" s="1042">
        <f t="shared" si="0"/>
        <v>0</v>
      </c>
      <c r="P12" s="1461">
        <f t="shared" si="1"/>
        <v>0</v>
      </c>
      <c r="Q12" s="1493" t="e">
        <f t="shared" si="2"/>
        <v>#DIV/0!</v>
      </c>
      <c r="R12" s="34"/>
      <c r="S12" s="34"/>
    </row>
    <row r="13" spans="1:44" ht="18" customHeight="1">
      <c r="A13" s="1492" t="str">
        <f>'Staff Hour Summary - Firm'!A15</f>
        <v>6a. Drainage Analysis</v>
      </c>
      <c r="B13" s="1042">
        <f>'Staff Hour Summary - Firm'!B15</f>
        <v>0</v>
      </c>
      <c r="C13" s="1042">
        <f>'Staff Hour Summary - Firm'!C15</f>
        <v>0</v>
      </c>
      <c r="D13" s="1042">
        <f>'Staff Hour Summary - Firm'!D15</f>
        <v>0</v>
      </c>
      <c r="E13" s="1042">
        <f>'Staff Hour Summary - Firm'!E15</f>
        <v>0</v>
      </c>
      <c r="F13" s="1042">
        <f>'Staff Hour Summary - Firm'!F15</f>
        <v>0</v>
      </c>
      <c r="G13" s="1042">
        <f>'Staff Hour Summary - Firm'!G15</f>
        <v>0</v>
      </c>
      <c r="H13" s="1042">
        <f>'Staff Hour Summary - Firm'!H15</f>
        <v>0</v>
      </c>
      <c r="I13" s="1042">
        <f>'Staff Hour Summary - Firm'!I15</f>
        <v>0</v>
      </c>
      <c r="J13" s="1042">
        <f>'Staff Hour Summary - Firm'!J15</f>
        <v>0</v>
      </c>
      <c r="K13" s="1042">
        <f>'Staff Hour Summary - Firm'!K15</f>
        <v>0</v>
      </c>
      <c r="L13" s="1042">
        <f>'Staff Hour Summary - Firm'!L15</f>
        <v>0</v>
      </c>
      <c r="M13" s="1042">
        <f>'Staff Hour Summary - Firm'!M15</f>
        <v>0</v>
      </c>
      <c r="N13" s="1042">
        <f>'Staff Hour Summary - Firm'!N15</f>
        <v>0</v>
      </c>
      <c r="O13" s="1042">
        <f t="shared" si="0"/>
        <v>0</v>
      </c>
      <c r="P13" s="1461">
        <f t="shared" si="1"/>
        <v>0</v>
      </c>
      <c r="Q13" s="1493" t="e">
        <f t="shared" si="2"/>
        <v>#DIV/0!</v>
      </c>
      <c r="R13" s="34"/>
      <c r="S13" s="34"/>
    </row>
    <row r="14" spans="1:44" ht="18" customHeight="1">
      <c r="A14" s="1492" t="str">
        <f>'Staff Hour Summary - Firm'!A16</f>
        <v>6b. Drainage Plans</v>
      </c>
      <c r="B14" s="1042">
        <f>'Staff Hour Summary - Firm'!B16</f>
        <v>0</v>
      </c>
      <c r="C14" s="1042">
        <f>'Staff Hour Summary - Firm'!C16</f>
        <v>0</v>
      </c>
      <c r="D14" s="1042">
        <f>'Staff Hour Summary - Firm'!D16</f>
        <v>0</v>
      </c>
      <c r="E14" s="1042">
        <f>'Staff Hour Summary - Firm'!E16</f>
        <v>0</v>
      </c>
      <c r="F14" s="1042">
        <f>'Staff Hour Summary - Firm'!F16</f>
        <v>0</v>
      </c>
      <c r="G14" s="1042">
        <f>'Staff Hour Summary - Firm'!G16</f>
        <v>0</v>
      </c>
      <c r="H14" s="1042">
        <f>'Staff Hour Summary - Firm'!H16</f>
        <v>0</v>
      </c>
      <c r="I14" s="1042">
        <f>'Staff Hour Summary - Firm'!I16</f>
        <v>0</v>
      </c>
      <c r="J14" s="1042">
        <f>'Staff Hour Summary - Firm'!J16</f>
        <v>0</v>
      </c>
      <c r="K14" s="1042">
        <f>'Staff Hour Summary - Firm'!K16</f>
        <v>0</v>
      </c>
      <c r="L14" s="1042">
        <f>'Staff Hour Summary - Firm'!L16</f>
        <v>0</v>
      </c>
      <c r="M14" s="1042">
        <f>'Staff Hour Summary - Firm'!M16</f>
        <v>0</v>
      </c>
      <c r="N14" s="1042">
        <f>'Staff Hour Summary - Firm'!N16</f>
        <v>0</v>
      </c>
      <c r="O14" s="1042">
        <f t="shared" si="0"/>
        <v>0</v>
      </c>
      <c r="P14" s="1461">
        <f>C14*$C$9+D14*$D$9+E14*$E$9+F14*$F$9+G14*$G$9+H14*$H$9+I14*$I$9+J14*$J$9+K14*$K$9+L14*$L$9+M14*$M$9+N14*$N$9</f>
        <v>0</v>
      </c>
      <c r="Q14" s="1493" t="e">
        <f t="shared" si="2"/>
        <v>#DIV/0!</v>
      </c>
      <c r="R14" s="34"/>
      <c r="S14" s="34"/>
    </row>
    <row r="15" spans="1:44" ht="18" customHeight="1">
      <c r="A15" s="1492" t="str">
        <f>'Staff Hour Summary - Firm'!A17</f>
        <v>6c. Selective C&amp;G</v>
      </c>
      <c r="B15" s="1042">
        <f>'Staff Hour Summary - Firm'!B17</f>
        <v>0</v>
      </c>
      <c r="C15" s="1042">
        <f>'Staff Hour Summary - Firm'!C17</f>
        <v>0</v>
      </c>
      <c r="D15" s="1042">
        <f>'Staff Hour Summary - Firm'!D17</f>
        <v>0</v>
      </c>
      <c r="E15" s="1042">
        <f>'Staff Hour Summary - Firm'!E17</f>
        <v>0</v>
      </c>
      <c r="F15" s="1042">
        <f>'Staff Hour Summary - Firm'!F17</f>
        <v>0</v>
      </c>
      <c r="G15" s="1042">
        <f>'Staff Hour Summary - Firm'!G17</f>
        <v>0</v>
      </c>
      <c r="H15" s="1042">
        <f>'Staff Hour Summary - Firm'!H17</f>
        <v>0</v>
      </c>
      <c r="I15" s="1042">
        <f>'Staff Hour Summary - Firm'!I17</f>
        <v>0</v>
      </c>
      <c r="J15" s="1042">
        <f>'Staff Hour Summary - Firm'!J17</f>
        <v>0</v>
      </c>
      <c r="K15" s="1042">
        <f>'Staff Hour Summary - Firm'!K17</f>
        <v>0</v>
      </c>
      <c r="L15" s="1042">
        <f>'Staff Hour Summary - Firm'!L17</f>
        <v>0</v>
      </c>
      <c r="M15" s="1042">
        <f>'Staff Hour Summary - Firm'!M17</f>
        <v>0</v>
      </c>
      <c r="N15" s="1042">
        <f>'Staff Hour Summary - Firm'!N17</f>
        <v>0</v>
      </c>
      <c r="O15" s="1042">
        <f t="shared" ref="O15" si="3">SUM(C15:N15)</f>
        <v>0</v>
      </c>
      <c r="P15" s="1461">
        <f>C15*$C$9+D15*$D$9+E15*$E$9+F15*$F$9+G15*$G$9+H15*$H$9+I15*$I$9+J15*$J$9+K15*$K$9+L15*$L$9+M15*$M$9+N15*$N$9</f>
        <v>0</v>
      </c>
      <c r="Q15" s="1493" t="e">
        <f t="shared" si="2"/>
        <v>#DIV/0!</v>
      </c>
      <c r="R15" s="34"/>
      <c r="S15" s="34"/>
    </row>
    <row r="16" spans="1:44" ht="18" customHeight="1">
      <c r="A16" s="1492" t="str">
        <f>'Staff Hour Summary - Firm'!A18</f>
        <v>7. Utilities</v>
      </c>
      <c r="B16" s="1042">
        <f>'Staff Hour Summary - Firm'!B18</f>
        <v>0</v>
      </c>
      <c r="C16" s="1042">
        <f>'Staff Hour Summary - Firm'!C18</f>
        <v>0</v>
      </c>
      <c r="D16" s="1042">
        <f>'Staff Hour Summary - Firm'!D18</f>
        <v>0</v>
      </c>
      <c r="E16" s="1042">
        <f>'Staff Hour Summary - Firm'!E18</f>
        <v>0</v>
      </c>
      <c r="F16" s="1042">
        <f>'Staff Hour Summary - Firm'!F18</f>
        <v>0</v>
      </c>
      <c r="G16" s="1042">
        <f>'Staff Hour Summary - Firm'!G18</f>
        <v>0</v>
      </c>
      <c r="H16" s="1042">
        <f>'Staff Hour Summary - Firm'!H18</f>
        <v>0</v>
      </c>
      <c r="I16" s="1042">
        <f>'Staff Hour Summary - Firm'!I18</f>
        <v>0</v>
      </c>
      <c r="J16" s="1042">
        <f>'Staff Hour Summary - Firm'!J18</f>
        <v>0</v>
      </c>
      <c r="K16" s="1042">
        <f>'Staff Hour Summary - Firm'!K18</f>
        <v>0</v>
      </c>
      <c r="L16" s="1042">
        <f>'Staff Hour Summary - Firm'!L18</f>
        <v>0</v>
      </c>
      <c r="M16" s="1042">
        <f>'Staff Hour Summary - Firm'!M18</f>
        <v>0</v>
      </c>
      <c r="N16" s="1042">
        <f>'Staff Hour Summary - Firm'!N18</f>
        <v>0</v>
      </c>
      <c r="O16" s="1042">
        <f t="shared" si="0"/>
        <v>0</v>
      </c>
      <c r="P16" s="1461">
        <f t="shared" si="1"/>
        <v>0</v>
      </c>
      <c r="Q16" s="1493" t="e">
        <f t="shared" ref="Q16:Q43" si="4">ROUND(+P16/O16,2)</f>
        <v>#DIV/0!</v>
      </c>
      <c r="R16" s="34"/>
      <c r="S16" s="34"/>
    </row>
    <row r="17" spans="1:19" ht="18" customHeight="1">
      <c r="A17" s="1492" t="str">
        <f>'Staff Hour Summary - Firm'!A19</f>
        <v>8. Environmental Permits,and Env. Clearances</v>
      </c>
      <c r="B17" s="1042">
        <f>'Staff Hour Summary - Firm'!B19</f>
        <v>0</v>
      </c>
      <c r="C17" s="1042">
        <f>'Staff Hour Summary - Firm'!C19</f>
        <v>0</v>
      </c>
      <c r="D17" s="1042">
        <f>'Staff Hour Summary - Firm'!D19</f>
        <v>0</v>
      </c>
      <c r="E17" s="1042">
        <f>'Staff Hour Summary - Firm'!E19</f>
        <v>0</v>
      </c>
      <c r="F17" s="1042">
        <f>'Staff Hour Summary - Firm'!F19</f>
        <v>0</v>
      </c>
      <c r="G17" s="1042">
        <f>'Staff Hour Summary - Firm'!G19</f>
        <v>0</v>
      </c>
      <c r="H17" s="1042">
        <f>'Staff Hour Summary - Firm'!H19</f>
        <v>0</v>
      </c>
      <c r="I17" s="1042">
        <f>'Staff Hour Summary - Firm'!I19</f>
        <v>0</v>
      </c>
      <c r="J17" s="1042">
        <f>'Staff Hour Summary - Firm'!J19</f>
        <v>0</v>
      </c>
      <c r="K17" s="1042">
        <f>'Staff Hour Summary - Firm'!K19</f>
        <v>0</v>
      </c>
      <c r="L17" s="1042">
        <f>'Staff Hour Summary - Firm'!L19</f>
        <v>0</v>
      </c>
      <c r="M17" s="1042">
        <f>'Staff Hour Summary - Firm'!M19</f>
        <v>0</v>
      </c>
      <c r="N17" s="1042">
        <f>'Staff Hour Summary - Firm'!N19</f>
        <v>0</v>
      </c>
      <c r="O17" s="1042">
        <f t="shared" si="0"/>
        <v>0</v>
      </c>
      <c r="P17" s="1461">
        <f t="shared" si="1"/>
        <v>0</v>
      </c>
      <c r="Q17" s="1493" t="e">
        <f t="shared" si="4"/>
        <v>#DIV/0!</v>
      </c>
      <c r="R17" s="34"/>
      <c r="S17" s="34"/>
    </row>
    <row r="18" spans="1:19" ht="18" customHeight="1">
      <c r="A18" s="1492" t="str">
        <f>'Staff Hour Summary - Firm'!A20</f>
        <v>9. Structures - Misc. Tasks, Dwgs, Non-Tech.</v>
      </c>
      <c r="B18" s="1042">
        <f>'Staff Hour Summary - Firm'!B20</f>
        <v>0</v>
      </c>
      <c r="C18" s="1042">
        <f>'Staff Hour Summary - Firm'!C20</f>
        <v>0</v>
      </c>
      <c r="D18" s="1042">
        <f>'Staff Hour Summary - Firm'!D20</f>
        <v>0</v>
      </c>
      <c r="E18" s="1042">
        <f>'Staff Hour Summary - Firm'!E20</f>
        <v>0</v>
      </c>
      <c r="F18" s="1042">
        <f>'Staff Hour Summary - Firm'!F20</f>
        <v>0</v>
      </c>
      <c r="G18" s="1042">
        <f>'Staff Hour Summary - Firm'!G20</f>
        <v>0</v>
      </c>
      <c r="H18" s="1042">
        <f>'Staff Hour Summary - Firm'!H20</f>
        <v>0</v>
      </c>
      <c r="I18" s="1042">
        <f>'Staff Hour Summary - Firm'!I20</f>
        <v>0</v>
      </c>
      <c r="J18" s="1042">
        <f>'Staff Hour Summary - Firm'!J20</f>
        <v>0</v>
      </c>
      <c r="K18" s="1042">
        <f>'Staff Hour Summary - Firm'!K20</f>
        <v>0</v>
      </c>
      <c r="L18" s="1042">
        <f>'Staff Hour Summary - Firm'!L20</f>
        <v>0</v>
      </c>
      <c r="M18" s="1042">
        <f>'Staff Hour Summary - Firm'!M20</f>
        <v>0</v>
      </c>
      <c r="N18" s="1042">
        <f>'Staff Hour Summary - Firm'!N20</f>
        <v>0</v>
      </c>
      <c r="O18" s="1042">
        <f t="shared" si="0"/>
        <v>0</v>
      </c>
      <c r="P18" s="1461">
        <f t="shared" si="1"/>
        <v>0</v>
      </c>
      <c r="Q18" s="1493" t="e">
        <f t="shared" si="4"/>
        <v>#DIV/0!</v>
      </c>
      <c r="R18" s="34"/>
      <c r="S18" s="34"/>
    </row>
    <row r="19" spans="1:19" ht="18" customHeight="1">
      <c r="A19" s="1492" t="str">
        <f>'Staff Hour Summary - Firm'!A21</f>
        <v>10. Structures - Bridge Development Report</v>
      </c>
      <c r="B19" s="1042">
        <f>'Staff Hour Summary - Firm'!B21</f>
        <v>0</v>
      </c>
      <c r="C19" s="1042">
        <f>'Staff Hour Summary - Firm'!C21</f>
        <v>0</v>
      </c>
      <c r="D19" s="1042">
        <f>'Staff Hour Summary - Firm'!D21</f>
        <v>0</v>
      </c>
      <c r="E19" s="1042">
        <f>'Staff Hour Summary - Firm'!E21</f>
        <v>0</v>
      </c>
      <c r="F19" s="1042">
        <f>'Staff Hour Summary - Firm'!F21</f>
        <v>0</v>
      </c>
      <c r="G19" s="1042">
        <f>'Staff Hour Summary - Firm'!G21</f>
        <v>0</v>
      </c>
      <c r="H19" s="1042">
        <f>'Staff Hour Summary - Firm'!H21</f>
        <v>0</v>
      </c>
      <c r="I19" s="1042">
        <f>'Staff Hour Summary - Firm'!I21</f>
        <v>0</v>
      </c>
      <c r="J19" s="1042">
        <f>'Staff Hour Summary - Firm'!J21</f>
        <v>0</v>
      </c>
      <c r="K19" s="1042">
        <f>'Staff Hour Summary - Firm'!K21</f>
        <v>0</v>
      </c>
      <c r="L19" s="1042">
        <f>'Staff Hour Summary - Firm'!L21</f>
        <v>0</v>
      </c>
      <c r="M19" s="1042">
        <f>'Staff Hour Summary - Firm'!M21</f>
        <v>0</v>
      </c>
      <c r="N19" s="1042">
        <f>'Staff Hour Summary - Firm'!N21</f>
        <v>0</v>
      </c>
      <c r="O19" s="1042">
        <f t="shared" si="0"/>
        <v>0</v>
      </c>
      <c r="P19" s="1461">
        <f t="shared" si="1"/>
        <v>0</v>
      </c>
      <c r="Q19" s="1493" t="e">
        <f t="shared" si="4"/>
        <v>#DIV/0!</v>
      </c>
      <c r="R19" s="34"/>
      <c r="S19" s="34"/>
    </row>
    <row r="20" spans="1:19" ht="18" customHeight="1">
      <c r="A20" s="1492" t="str">
        <f>'Staff Hour Summary - Firm'!A22</f>
        <v>11. Structures - Temporary Bridge</v>
      </c>
      <c r="B20" s="1042">
        <f>'Staff Hour Summary - Firm'!B22</f>
        <v>0</v>
      </c>
      <c r="C20" s="1042">
        <f>'Staff Hour Summary - Firm'!C22</f>
        <v>0</v>
      </c>
      <c r="D20" s="1042">
        <f>'Staff Hour Summary - Firm'!D22</f>
        <v>0</v>
      </c>
      <c r="E20" s="1042">
        <f>'Staff Hour Summary - Firm'!E22</f>
        <v>0</v>
      </c>
      <c r="F20" s="1042">
        <f>'Staff Hour Summary - Firm'!F22</f>
        <v>0</v>
      </c>
      <c r="G20" s="1042">
        <f>'Staff Hour Summary - Firm'!G22</f>
        <v>0</v>
      </c>
      <c r="H20" s="1042">
        <f>'Staff Hour Summary - Firm'!H22</f>
        <v>0</v>
      </c>
      <c r="I20" s="1042">
        <f>'Staff Hour Summary - Firm'!I22</f>
        <v>0</v>
      </c>
      <c r="J20" s="1042">
        <f>'Staff Hour Summary - Firm'!J22</f>
        <v>0</v>
      </c>
      <c r="K20" s="1042">
        <f>'Staff Hour Summary - Firm'!K22</f>
        <v>0</v>
      </c>
      <c r="L20" s="1042">
        <f>'Staff Hour Summary - Firm'!L22</f>
        <v>0</v>
      </c>
      <c r="M20" s="1042">
        <f>'Staff Hour Summary - Firm'!M22</f>
        <v>0</v>
      </c>
      <c r="N20" s="1042">
        <f>'Staff Hour Summary - Firm'!N22</f>
        <v>0</v>
      </c>
      <c r="O20" s="1042">
        <f t="shared" si="0"/>
        <v>0</v>
      </c>
      <c r="P20" s="1461">
        <f t="shared" si="1"/>
        <v>0</v>
      </c>
      <c r="Q20" s="1493" t="e">
        <f t="shared" si="4"/>
        <v>#DIV/0!</v>
      </c>
      <c r="R20" s="34"/>
      <c r="S20" s="34"/>
    </row>
    <row r="21" spans="1:19" ht="18" customHeight="1">
      <c r="A21" s="1492" t="str">
        <f>'Staff Hour Summary - Firm'!A23</f>
        <v>12. Structures - Short Span Concrete Bridge</v>
      </c>
      <c r="B21" s="1042">
        <f>'Staff Hour Summary - Firm'!B23</f>
        <v>0</v>
      </c>
      <c r="C21" s="1042">
        <f>'Staff Hour Summary - Firm'!C23</f>
        <v>0</v>
      </c>
      <c r="D21" s="1042">
        <f>'Staff Hour Summary - Firm'!D23</f>
        <v>0</v>
      </c>
      <c r="E21" s="1042">
        <f>'Staff Hour Summary - Firm'!E23</f>
        <v>0</v>
      </c>
      <c r="F21" s="1042">
        <f>'Staff Hour Summary - Firm'!F23</f>
        <v>0</v>
      </c>
      <c r="G21" s="1042">
        <f>'Staff Hour Summary - Firm'!G23</f>
        <v>0</v>
      </c>
      <c r="H21" s="1042">
        <f>'Staff Hour Summary - Firm'!H23</f>
        <v>0</v>
      </c>
      <c r="I21" s="1042">
        <f>'Staff Hour Summary - Firm'!I23</f>
        <v>0</v>
      </c>
      <c r="J21" s="1042">
        <f>'Staff Hour Summary - Firm'!J23</f>
        <v>0</v>
      </c>
      <c r="K21" s="1042">
        <f>'Staff Hour Summary - Firm'!K23</f>
        <v>0</v>
      </c>
      <c r="L21" s="1042">
        <f>'Staff Hour Summary - Firm'!L23</f>
        <v>0</v>
      </c>
      <c r="M21" s="1042">
        <f>'Staff Hour Summary - Firm'!M23</f>
        <v>0</v>
      </c>
      <c r="N21" s="1042">
        <f>'Staff Hour Summary - Firm'!N23</f>
        <v>0</v>
      </c>
      <c r="O21" s="1042">
        <f t="shared" ref="O21:O39" si="5">SUM(C21:N21)</f>
        <v>0</v>
      </c>
      <c r="P21" s="1461">
        <f t="shared" ref="P21:P39" si="6">C21*$C$9+D21*$D$9+E21*$E$9+F21*$F$9+G21*$G$9+H21*$H$9+I21*$I$9+J21*$J$9+K21*$K$9+L21*$L$9+M21*$M$9+N21*$N$9</f>
        <v>0</v>
      </c>
      <c r="Q21" s="1493" t="e">
        <f t="shared" si="4"/>
        <v>#DIV/0!</v>
      </c>
      <c r="R21" s="34"/>
      <c r="S21" s="34"/>
    </row>
    <row r="22" spans="1:19" ht="18" customHeight="1">
      <c r="A22" s="1492" t="str">
        <f>'Staff Hour Summary - Firm'!A24</f>
        <v>13. Structures - Medium Span Concrete Bridge</v>
      </c>
      <c r="B22" s="1042">
        <f>'Staff Hour Summary - Firm'!B24</f>
        <v>0</v>
      </c>
      <c r="C22" s="1042">
        <f>'Staff Hour Summary - Firm'!C24</f>
        <v>0</v>
      </c>
      <c r="D22" s="1042">
        <f>'Staff Hour Summary - Firm'!D24</f>
        <v>0</v>
      </c>
      <c r="E22" s="1042">
        <f>'Staff Hour Summary - Firm'!E24</f>
        <v>0</v>
      </c>
      <c r="F22" s="1042">
        <f>'Staff Hour Summary - Firm'!F24</f>
        <v>0</v>
      </c>
      <c r="G22" s="1042">
        <f>'Staff Hour Summary - Firm'!G24</f>
        <v>0</v>
      </c>
      <c r="H22" s="1042">
        <f>'Staff Hour Summary - Firm'!H24</f>
        <v>0</v>
      </c>
      <c r="I22" s="1042">
        <f>'Staff Hour Summary - Firm'!I24</f>
        <v>0</v>
      </c>
      <c r="J22" s="1042">
        <f>'Staff Hour Summary - Firm'!J24</f>
        <v>0</v>
      </c>
      <c r="K22" s="1042">
        <f>'Staff Hour Summary - Firm'!K24</f>
        <v>0</v>
      </c>
      <c r="L22" s="1042">
        <f>'Staff Hour Summary - Firm'!L24</f>
        <v>0</v>
      </c>
      <c r="M22" s="1042">
        <f>'Staff Hour Summary - Firm'!M24</f>
        <v>0</v>
      </c>
      <c r="N22" s="1042">
        <f>'Staff Hour Summary - Firm'!N24</f>
        <v>0</v>
      </c>
      <c r="O22" s="1042">
        <f t="shared" si="5"/>
        <v>0</v>
      </c>
      <c r="P22" s="1461">
        <f t="shared" si="6"/>
        <v>0</v>
      </c>
      <c r="Q22" s="1493" t="e">
        <f t="shared" si="4"/>
        <v>#DIV/0!</v>
      </c>
      <c r="R22" s="34"/>
      <c r="S22" s="34"/>
    </row>
    <row r="23" spans="1:19" ht="18" customHeight="1">
      <c r="A23" s="1492" t="str">
        <f>'Staff Hour Summary - Firm'!A25</f>
        <v>14. Structures - Structural Steel Bridge</v>
      </c>
      <c r="B23" s="1042">
        <f>'Staff Hour Summary - Firm'!B25</f>
        <v>0</v>
      </c>
      <c r="C23" s="1042">
        <f>'Staff Hour Summary - Firm'!C25</f>
        <v>0</v>
      </c>
      <c r="D23" s="1042">
        <f>'Staff Hour Summary - Firm'!D25</f>
        <v>0</v>
      </c>
      <c r="E23" s="1042">
        <f>'Staff Hour Summary - Firm'!E25</f>
        <v>0</v>
      </c>
      <c r="F23" s="1042">
        <f>'Staff Hour Summary - Firm'!F25</f>
        <v>0</v>
      </c>
      <c r="G23" s="1042">
        <f>'Staff Hour Summary - Firm'!G25</f>
        <v>0</v>
      </c>
      <c r="H23" s="1042">
        <f>'Staff Hour Summary - Firm'!H25</f>
        <v>0</v>
      </c>
      <c r="I23" s="1042">
        <f>'Staff Hour Summary - Firm'!I25</f>
        <v>0</v>
      </c>
      <c r="J23" s="1042">
        <f>'Staff Hour Summary - Firm'!J25</f>
        <v>0</v>
      </c>
      <c r="K23" s="1042">
        <f>'Staff Hour Summary - Firm'!K25</f>
        <v>0</v>
      </c>
      <c r="L23" s="1042">
        <f>'Staff Hour Summary - Firm'!L25</f>
        <v>0</v>
      </c>
      <c r="M23" s="1042">
        <f>'Staff Hour Summary - Firm'!M25</f>
        <v>0</v>
      </c>
      <c r="N23" s="1042">
        <f>'Staff Hour Summary - Firm'!N25</f>
        <v>0</v>
      </c>
      <c r="O23" s="1042">
        <f t="shared" si="5"/>
        <v>0</v>
      </c>
      <c r="P23" s="1461">
        <f t="shared" si="6"/>
        <v>0</v>
      </c>
      <c r="Q23" s="1493" t="e">
        <f t="shared" si="4"/>
        <v>#DIV/0!</v>
      </c>
      <c r="R23" s="34"/>
      <c r="S23" s="34"/>
    </row>
    <row r="24" spans="1:19" ht="18" customHeight="1">
      <c r="A24" s="1492" t="str">
        <f>'Staff Hour Summary - Firm'!A26</f>
        <v>15. Structures - Segmental Concrete Bridge</v>
      </c>
      <c r="B24" s="1042">
        <f>'Staff Hour Summary - Firm'!B26</f>
        <v>0</v>
      </c>
      <c r="C24" s="1042">
        <f>'Staff Hour Summary - Firm'!C26</f>
        <v>0</v>
      </c>
      <c r="D24" s="1042">
        <f>'Staff Hour Summary - Firm'!D26</f>
        <v>0</v>
      </c>
      <c r="E24" s="1042">
        <f>'Staff Hour Summary - Firm'!E26</f>
        <v>0</v>
      </c>
      <c r="F24" s="1042">
        <f>'Staff Hour Summary - Firm'!F26</f>
        <v>0</v>
      </c>
      <c r="G24" s="1042">
        <f>'Staff Hour Summary - Firm'!G26</f>
        <v>0</v>
      </c>
      <c r="H24" s="1042">
        <f>'Staff Hour Summary - Firm'!H26</f>
        <v>0</v>
      </c>
      <c r="I24" s="1042">
        <f>'Staff Hour Summary - Firm'!I26</f>
        <v>0</v>
      </c>
      <c r="J24" s="1042">
        <f>'Staff Hour Summary - Firm'!J26</f>
        <v>0</v>
      </c>
      <c r="K24" s="1042">
        <f>'Staff Hour Summary - Firm'!K26</f>
        <v>0</v>
      </c>
      <c r="L24" s="1042">
        <f>'Staff Hour Summary - Firm'!L26</f>
        <v>0</v>
      </c>
      <c r="M24" s="1042">
        <f>'Staff Hour Summary - Firm'!M26</f>
        <v>0</v>
      </c>
      <c r="N24" s="1042">
        <f>'Staff Hour Summary - Firm'!N26</f>
        <v>0</v>
      </c>
      <c r="O24" s="1042">
        <f t="shared" si="5"/>
        <v>0</v>
      </c>
      <c r="P24" s="1461">
        <f t="shared" si="6"/>
        <v>0</v>
      </c>
      <c r="Q24" s="1493" t="e">
        <f t="shared" si="4"/>
        <v>#DIV/0!</v>
      </c>
      <c r="R24" s="34"/>
      <c r="S24" s="34"/>
    </row>
    <row r="25" spans="1:19" ht="18" customHeight="1">
      <c r="A25" s="1492" t="str">
        <f>'Staff Hour Summary - Firm'!A27</f>
        <v>16. Structures - Movable Span</v>
      </c>
      <c r="B25" s="1042">
        <f>'Staff Hour Summary - Firm'!B27</f>
        <v>0</v>
      </c>
      <c r="C25" s="1042">
        <f>'Staff Hour Summary - Firm'!C27</f>
        <v>0</v>
      </c>
      <c r="D25" s="1042">
        <f>'Staff Hour Summary - Firm'!D27</f>
        <v>0</v>
      </c>
      <c r="E25" s="1042">
        <f>'Staff Hour Summary - Firm'!E27</f>
        <v>0</v>
      </c>
      <c r="F25" s="1042">
        <f>'Staff Hour Summary - Firm'!F27</f>
        <v>0</v>
      </c>
      <c r="G25" s="1042">
        <f>'Staff Hour Summary - Firm'!G27</f>
        <v>0</v>
      </c>
      <c r="H25" s="1042">
        <f>'Staff Hour Summary - Firm'!H27</f>
        <v>0</v>
      </c>
      <c r="I25" s="1042">
        <f>'Staff Hour Summary - Firm'!I27</f>
        <v>0</v>
      </c>
      <c r="J25" s="1042">
        <f>'Staff Hour Summary - Firm'!J27</f>
        <v>0</v>
      </c>
      <c r="K25" s="1042">
        <f>'Staff Hour Summary - Firm'!K27</f>
        <v>0</v>
      </c>
      <c r="L25" s="1042">
        <f>'Staff Hour Summary - Firm'!L27</f>
        <v>0</v>
      </c>
      <c r="M25" s="1042">
        <f>'Staff Hour Summary - Firm'!M27</f>
        <v>0</v>
      </c>
      <c r="N25" s="1042">
        <f>'Staff Hour Summary - Firm'!N27</f>
        <v>0</v>
      </c>
      <c r="O25" s="1042">
        <f t="shared" si="5"/>
        <v>0</v>
      </c>
      <c r="P25" s="1461">
        <f t="shared" si="6"/>
        <v>0</v>
      </c>
      <c r="Q25" s="1493" t="e">
        <f t="shared" si="4"/>
        <v>#DIV/0!</v>
      </c>
      <c r="R25" s="34"/>
      <c r="S25" s="34"/>
    </row>
    <row r="26" spans="1:19" ht="18" customHeight="1">
      <c r="A26" s="1492" t="str">
        <f>'Staff Hour Summary - Firm'!A28</f>
        <v>17. Structures - Retaining Walls</v>
      </c>
      <c r="B26" s="1042">
        <f>'Staff Hour Summary - Firm'!B28</f>
        <v>0</v>
      </c>
      <c r="C26" s="1042">
        <f>'Staff Hour Summary - Firm'!C28</f>
        <v>0</v>
      </c>
      <c r="D26" s="1042">
        <f>'Staff Hour Summary - Firm'!D28</f>
        <v>0</v>
      </c>
      <c r="E26" s="1042">
        <f>'Staff Hour Summary - Firm'!E28</f>
        <v>0</v>
      </c>
      <c r="F26" s="1042">
        <f>'Staff Hour Summary - Firm'!F28</f>
        <v>0</v>
      </c>
      <c r="G26" s="1042">
        <f>'Staff Hour Summary - Firm'!G28</f>
        <v>0</v>
      </c>
      <c r="H26" s="1042">
        <f>'Staff Hour Summary - Firm'!H28</f>
        <v>0</v>
      </c>
      <c r="I26" s="1042">
        <f>'Staff Hour Summary - Firm'!I28</f>
        <v>0</v>
      </c>
      <c r="J26" s="1042">
        <f>'Staff Hour Summary - Firm'!J28</f>
        <v>0</v>
      </c>
      <c r="K26" s="1042">
        <f>'Staff Hour Summary - Firm'!K28</f>
        <v>0</v>
      </c>
      <c r="L26" s="1042">
        <f>'Staff Hour Summary - Firm'!L28</f>
        <v>0</v>
      </c>
      <c r="M26" s="1042">
        <f>'Staff Hour Summary - Firm'!M28</f>
        <v>0</v>
      </c>
      <c r="N26" s="1042">
        <f>'Staff Hour Summary - Firm'!N28</f>
        <v>0</v>
      </c>
      <c r="O26" s="1042">
        <f t="shared" si="5"/>
        <v>0</v>
      </c>
      <c r="P26" s="1461">
        <f t="shared" si="6"/>
        <v>0</v>
      </c>
      <c r="Q26" s="1493" t="e">
        <f t="shared" si="4"/>
        <v>#DIV/0!</v>
      </c>
      <c r="R26" s="34"/>
      <c r="S26" s="34"/>
    </row>
    <row r="27" spans="1:19" ht="18" customHeight="1">
      <c r="A27" s="1492" t="str">
        <f>'Staff Hour Summary - Firm'!A29</f>
        <v>18. Structures - Miscellaneous</v>
      </c>
      <c r="B27" s="1042">
        <f>'Staff Hour Summary - Firm'!B29</f>
        <v>0</v>
      </c>
      <c r="C27" s="1042">
        <f>'Staff Hour Summary - Firm'!C29</f>
        <v>0</v>
      </c>
      <c r="D27" s="1042">
        <f>'Staff Hour Summary - Firm'!D29</f>
        <v>0</v>
      </c>
      <c r="E27" s="1042">
        <f>'Staff Hour Summary - Firm'!E29</f>
        <v>0</v>
      </c>
      <c r="F27" s="1042">
        <f>'Staff Hour Summary - Firm'!F29</f>
        <v>0</v>
      </c>
      <c r="G27" s="1042">
        <f>'Staff Hour Summary - Firm'!G29</f>
        <v>0</v>
      </c>
      <c r="H27" s="1042">
        <f>'Staff Hour Summary - Firm'!H29</f>
        <v>0</v>
      </c>
      <c r="I27" s="1042">
        <f>'Staff Hour Summary - Firm'!I29</f>
        <v>0</v>
      </c>
      <c r="J27" s="1042">
        <f>'Staff Hour Summary - Firm'!J29</f>
        <v>0</v>
      </c>
      <c r="K27" s="1042">
        <f>'Staff Hour Summary - Firm'!K29</f>
        <v>0</v>
      </c>
      <c r="L27" s="1042">
        <f>'Staff Hour Summary - Firm'!L29</f>
        <v>0</v>
      </c>
      <c r="M27" s="1042">
        <f>'Staff Hour Summary - Firm'!M29</f>
        <v>0</v>
      </c>
      <c r="N27" s="1042">
        <f>'Staff Hour Summary - Firm'!N29</f>
        <v>0</v>
      </c>
      <c r="O27" s="1042">
        <f t="shared" si="5"/>
        <v>0</v>
      </c>
      <c r="P27" s="1461">
        <f t="shared" si="6"/>
        <v>0</v>
      </c>
      <c r="Q27" s="1493" t="e">
        <f t="shared" si="4"/>
        <v>#DIV/0!</v>
      </c>
      <c r="R27" s="34"/>
      <c r="S27" s="34"/>
    </row>
    <row r="28" spans="1:19" ht="18" customHeight="1">
      <c r="A28" s="1492" t="str">
        <f>'Staff Hour Summary - Firm'!A30</f>
        <v>19. Signing &amp; Pavement Marking Analysis</v>
      </c>
      <c r="B28" s="1042">
        <f>'Staff Hour Summary - Firm'!B30</f>
        <v>0</v>
      </c>
      <c r="C28" s="1042">
        <f>'Staff Hour Summary - Firm'!C30</f>
        <v>0</v>
      </c>
      <c r="D28" s="1042">
        <f>'Staff Hour Summary - Firm'!D30</f>
        <v>0</v>
      </c>
      <c r="E28" s="1042">
        <f>'Staff Hour Summary - Firm'!E30</f>
        <v>0</v>
      </c>
      <c r="F28" s="1042">
        <f>'Staff Hour Summary - Firm'!F30</f>
        <v>0</v>
      </c>
      <c r="G28" s="1042">
        <f>'Staff Hour Summary - Firm'!G30</f>
        <v>0</v>
      </c>
      <c r="H28" s="1042">
        <f>'Staff Hour Summary - Firm'!H30</f>
        <v>0</v>
      </c>
      <c r="I28" s="1042">
        <f>'Staff Hour Summary - Firm'!I30</f>
        <v>0</v>
      </c>
      <c r="J28" s="1042">
        <f>'Staff Hour Summary - Firm'!J30</f>
        <v>0</v>
      </c>
      <c r="K28" s="1042">
        <f>'Staff Hour Summary - Firm'!K30</f>
        <v>0</v>
      </c>
      <c r="L28" s="1042">
        <f>'Staff Hour Summary - Firm'!L30</f>
        <v>0</v>
      </c>
      <c r="M28" s="1042">
        <f>'Staff Hour Summary - Firm'!M30</f>
        <v>0</v>
      </c>
      <c r="N28" s="1042">
        <f>'Staff Hour Summary - Firm'!N30</f>
        <v>0</v>
      </c>
      <c r="O28" s="1042">
        <f t="shared" si="5"/>
        <v>0</v>
      </c>
      <c r="P28" s="1461">
        <f t="shared" si="6"/>
        <v>0</v>
      </c>
      <c r="Q28" s="1493" t="e">
        <f t="shared" si="4"/>
        <v>#DIV/0!</v>
      </c>
      <c r="R28" s="34"/>
      <c r="S28" s="34"/>
    </row>
    <row r="29" spans="1:19" ht="18" customHeight="1">
      <c r="A29" s="1492" t="str">
        <f>'Staff Hour Summary - Firm'!A31</f>
        <v>20. Signing &amp; Pavement Marking Plans</v>
      </c>
      <c r="B29" s="1042">
        <f>'Staff Hour Summary - Firm'!B31</f>
        <v>0</v>
      </c>
      <c r="C29" s="1042">
        <f>'Staff Hour Summary - Firm'!C31</f>
        <v>0</v>
      </c>
      <c r="D29" s="1042">
        <f>'Staff Hour Summary - Firm'!D31</f>
        <v>0</v>
      </c>
      <c r="E29" s="1042">
        <f>'Staff Hour Summary - Firm'!E31</f>
        <v>0</v>
      </c>
      <c r="F29" s="1042">
        <f>'Staff Hour Summary - Firm'!F31</f>
        <v>0</v>
      </c>
      <c r="G29" s="1042">
        <f>'Staff Hour Summary - Firm'!G31</f>
        <v>0</v>
      </c>
      <c r="H29" s="1042">
        <f>'Staff Hour Summary - Firm'!H31</f>
        <v>0</v>
      </c>
      <c r="I29" s="1042">
        <f>'Staff Hour Summary - Firm'!I31</f>
        <v>0</v>
      </c>
      <c r="J29" s="1042">
        <f>'Staff Hour Summary - Firm'!J31</f>
        <v>0</v>
      </c>
      <c r="K29" s="1042">
        <f>'Staff Hour Summary - Firm'!K31</f>
        <v>0</v>
      </c>
      <c r="L29" s="1042">
        <f>'Staff Hour Summary - Firm'!L31</f>
        <v>0</v>
      </c>
      <c r="M29" s="1042">
        <f>'Staff Hour Summary - Firm'!M31</f>
        <v>0</v>
      </c>
      <c r="N29" s="1042">
        <f>'Staff Hour Summary - Firm'!N31</f>
        <v>0</v>
      </c>
      <c r="O29" s="1042">
        <f t="shared" si="5"/>
        <v>0</v>
      </c>
      <c r="P29" s="1461">
        <f t="shared" si="6"/>
        <v>0</v>
      </c>
      <c r="Q29" s="1493" t="e">
        <f t="shared" si="4"/>
        <v>#DIV/0!</v>
      </c>
      <c r="R29" s="34"/>
      <c r="S29" s="34"/>
    </row>
    <row r="30" spans="1:19" ht="18" customHeight="1">
      <c r="A30" s="1492" t="str">
        <f>'Staff Hour Summary - Firm'!A32</f>
        <v>21. Signalization Analysis</v>
      </c>
      <c r="B30" s="1042">
        <f>'Staff Hour Summary - Firm'!B32</f>
        <v>0</v>
      </c>
      <c r="C30" s="1042">
        <f>'Staff Hour Summary - Firm'!C32</f>
        <v>0</v>
      </c>
      <c r="D30" s="1042">
        <f>'Staff Hour Summary - Firm'!D32</f>
        <v>0</v>
      </c>
      <c r="E30" s="1042">
        <f>'Staff Hour Summary - Firm'!E32</f>
        <v>0</v>
      </c>
      <c r="F30" s="1042">
        <f>'Staff Hour Summary - Firm'!F32</f>
        <v>0</v>
      </c>
      <c r="G30" s="1042">
        <f>'Staff Hour Summary - Firm'!G32</f>
        <v>0</v>
      </c>
      <c r="H30" s="1042">
        <f>'Staff Hour Summary - Firm'!H32</f>
        <v>0</v>
      </c>
      <c r="I30" s="1042">
        <f>'Staff Hour Summary - Firm'!I32</f>
        <v>0</v>
      </c>
      <c r="J30" s="1042">
        <f>'Staff Hour Summary - Firm'!J32</f>
        <v>0</v>
      </c>
      <c r="K30" s="1042">
        <f>'Staff Hour Summary - Firm'!K32</f>
        <v>0</v>
      </c>
      <c r="L30" s="1042">
        <f>'Staff Hour Summary - Firm'!L32</f>
        <v>0</v>
      </c>
      <c r="M30" s="1042">
        <f>'Staff Hour Summary - Firm'!M32</f>
        <v>0</v>
      </c>
      <c r="N30" s="1042">
        <f>'Staff Hour Summary - Firm'!N32</f>
        <v>0</v>
      </c>
      <c r="O30" s="1042">
        <f t="shared" si="5"/>
        <v>0</v>
      </c>
      <c r="P30" s="1461">
        <f t="shared" si="6"/>
        <v>0</v>
      </c>
      <c r="Q30" s="1493" t="e">
        <f t="shared" si="4"/>
        <v>#DIV/0!</v>
      </c>
      <c r="R30" s="34"/>
      <c r="S30" s="34"/>
    </row>
    <row r="31" spans="1:19" ht="18" customHeight="1">
      <c r="A31" s="1492" t="str">
        <f>'Staff Hour Summary - Firm'!A33</f>
        <v>22. Signalization Plans</v>
      </c>
      <c r="B31" s="1042">
        <f>'Staff Hour Summary - Firm'!B33</f>
        <v>0</v>
      </c>
      <c r="C31" s="1042">
        <f>'Staff Hour Summary - Firm'!C33</f>
        <v>0</v>
      </c>
      <c r="D31" s="1042">
        <f>'Staff Hour Summary - Firm'!D33</f>
        <v>0</v>
      </c>
      <c r="E31" s="1042">
        <f>'Staff Hour Summary - Firm'!E33</f>
        <v>0</v>
      </c>
      <c r="F31" s="1042">
        <f>'Staff Hour Summary - Firm'!F33</f>
        <v>0</v>
      </c>
      <c r="G31" s="1042">
        <f>'Staff Hour Summary - Firm'!G33</f>
        <v>0</v>
      </c>
      <c r="H31" s="1042">
        <f>'Staff Hour Summary - Firm'!H33</f>
        <v>0</v>
      </c>
      <c r="I31" s="1042">
        <f>'Staff Hour Summary - Firm'!I33</f>
        <v>0</v>
      </c>
      <c r="J31" s="1042">
        <f>'Staff Hour Summary - Firm'!J33</f>
        <v>0</v>
      </c>
      <c r="K31" s="1042">
        <f>'Staff Hour Summary - Firm'!K33</f>
        <v>0</v>
      </c>
      <c r="L31" s="1042">
        <f>'Staff Hour Summary - Firm'!L33</f>
        <v>0</v>
      </c>
      <c r="M31" s="1042">
        <f>'Staff Hour Summary - Firm'!M33</f>
        <v>0</v>
      </c>
      <c r="N31" s="1042">
        <f>'Staff Hour Summary - Firm'!N33</f>
        <v>0</v>
      </c>
      <c r="O31" s="1042">
        <f t="shared" si="5"/>
        <v>0</v>
      </c>
      <c r="P31" s="1461">
        <f t="shared" si="6"/>
        <v>0</v>
      </c>
      <c r="Q31" s="1493" t="e">
        <f t="shared" si="4"/>
        <v>#DIV/0!</v>
      </c>
      <c r="R31" s="34"/>
      <c r="S31" s="34"/>
    </row>
    <row r="32" spans="1:19" ht="18" customHeight="1">
      <c r="A32" s="1492" t="str">
        <f>'Staff Hour Summary - Firm'!A34</f>
        <v>23. Lighting Analysis</v>
      </c>
      <c r="B32" s="1042">
        <f>'Staff Hour Summary - Firm'!B34</f>
        <v>0</v>
      </c>
      <c r="C32" s="1042">
        <f>'Staff Hour Summary - Firm'!C34</f>
        <v>0</v>
      </c>
      <c r="D32" s="1042">
        <f>'Staff Hour Summary - Firm'!D34</f>
        <v>0</v>
      </c>
      <c r="E32" s="1042">
        <f>'Staff Hour Summary - Firm'!E34</f>
        <v>0</v>
      </c>
      <c r="F32" s="1042">
        <f>'Staff Hour Summary - Firm'!F34</f>
        <v>0</v>
      </c>
      <c r="G32" s="1042">
        <f>'Staff Hour Summary - Firm'!G34</f>
        <v>0</v>
      </c>
      <c r="H32" s="1042">
        <f>'Staff Hour Summary - Firm'!H34</f>
        <v>0</v>
      </c>
      <c r="I32" s="1042">
        <f>'Staff Hour Summary - Firm'!I34</f>
        <v>0</v>
      </c>
      <c r="J32" s="1042">
        <f>'Staff Hour Summary - Firm'!J34</f>
        <v>0</v>
      </c>
      <c r="K32" s="1042">
        <f>'Staff Hour Summary - Firm'!K34</f>
        <v>0</v>
      </c>
      <c r="L32" s="1042">
        <f>'Staff Hour Summary - Firm'!L34</f>
        <v>0</v>
      </c>
      <c r="M32" s="1042">
        <f>'Staff Hour Summary - Firm'!M34</f>
        <v>0</v>
      </c>
      <c r="N32" s="1042">
        <f>'Staff Hour Summary - Firm'!N34</f>
        <v>0</v>
      </c>
      <c r="O32" s="1042">
        <f t="shared" si="5"/>
        <v>0</v>
      </c>
      <c r="P32" s="1461">
        <f t="shared" si="6"/>
        <v>0</v>
      </c>
      <c r="Q32" s="1493" t="e">
        <f t="shared" si="4"/>
        <v>#DIV/0!</v>
      </c>
      <c r="R32" s="34"/>
      <c r="S32" s="34"/>
    </row>
    <row r="33" spans="1:20" ht="18" customHeight="1">
      <c r="A33" s="1492" t="str">
        <f>'Staff Hour Summary - Firm'!A35</f>
        <v>24. Lighting Plans</v>
      </c>
      <c r="B33" s="1042">
        <f>'Staff Hour Summary - Firm'!B35</f>
        <v>0</v>
      </c>
      <c r="C33" s="1042">
        <f>'Staff Hour Summary - Firm'!C35</f>
        <v>0</v>
      </c>
      <c r="D33" s="1042">
        <f>'Staff Hour Summary - Firm'!D35</f>
        <v>0</v>
      </c>
      <c r="E33" s="1042">
        <f>'Staff Hour Summary - Firm'!E35</f>
        <v>0</v>
      </c>
      <c r="F33" s="1042">
        <f>'Staff Hour Summary - Firm'!F35</f>
        <v>0</v>
      </c>
      <c r="G33" s="1042">
        <f>'Staff Hour Summary - Firm'!G35</f>
        <v>0</v>
      </c>
      <c r="H33" s="1042">
        <f>'Staff Hour Summary - Firm'!H35</f>
        <v>0</v>
      </c>
      <c r="I33" s="1042">
        <f>'Staff Hour Summary - Firm'!I35</f>
        <v>0</v>
      </c>
      <c r="J33" s="1042">
        <f>'Staff Hour Summary - Firm'!J35</f>
        <v>0</v>
      </c>
      <c r="K33" s="1042">
        <f>'Staff Hour Summary - Firm'!K35</f>
        <v>0</v>
      </c>
      <c r="L33" s="1042">
        <f>'Staff Hour Summary - Firm'!L35</f>
        <v>0</v>
      </c>
      <c r="M33" s="1042">
        <f>'Staff Hour Summary - Firm'!M35</f>
        <v>0</v>
      </c>
      <c r="N33" s="1042">
        <f>'Staff Hour Summary - Firm'!N35</f>
        <v>0</v>
      </c>
      <c r="O33" s="1042">
        <f t="shared" si="5"/>
        <v>0</v>
      </c>
      <c r="P33" s="1461">
        <f t="shared" si="6"/>
        <v>0</v>
      </c>
      <c r="Q33" s="1493" t="e">
        <f t="shared" si="4"/>
        <v>#DIV/0!</v>
      </c>
      <c r="R33" s="34"/>
      <c r="S33" s="34"/>
    </row>
    <row r="34" spans="1:20" ht="18" customHeight="1">
      <c r="A34" s="1492" t="str">
        <f>'Staff Hour Summary - Firm'!A36</f>
        <v>25. Landscape Analysis</v>
      </c>
      <c r="B34" s="1042">
        <f>'Staff Hour Summary - Firm'!B36</f>
        <v>0</v>
      </c>
      <c r="C34" s="1042">
        <f>'Staff Hour Summary - Firm'!C36</f>
        <v>0</v>
      </c>
      <c r="D34" s="1042">
        <f>'Staff Hour Summary - Firm'!D36</f>
        <v>0</v>
      </c>
      <c r="E34" s="1042">
        <f>'Staff Hour Summary - Firm'!E36</f>
        <v>0</v>
      </c>
      <c r="F34" s="1042">
        <f>'Staff Hour Summary - Firm'!F36</f>
        <v>0</v>
      </c>
      <c r="G34" s="1042">
        <f>'Staff Hour Summary - Firm'!G36</f>
        <v>0</v>
      </c>
      <c r="H34" s="1042">
        <f>'Staff Hour Summary - Firm'!H36</f>
        <v>0</v>
      </c>
      <c r="I34" s="1042">
        <f>'Staff Hour Summary - Firm'!I36</f>
        <v>0</v>
      </c>
      <c r="J34" s="1042">
        <f>'Staff Hour Summary - Firm'!J36</f>
        <v>0</v>
      </c>
      <c r="K34" s="1042">
        <f>'Staff Hour Summary - Firm'!K36</f>
        <v>0</v>
      </c>
      <c r="L34" s="1042">
        <f>'Staff Hour Summary - Firm'!L36</f>
        <v>0</v>
      </c>
      <c r="M34" s="1042">
        <f>'Staff Hour Summary - Firm'!M36</f>
        <v>0</v>
      </c>
      <c r="N34" s="1042">
        <f>'Staff Hour Summary - Firm'!N36</f>
        <v>0</v>
      </c>
      <c r="O34" s="1042">
        <f t="shared" si="5"/>
        <v>0</v>
      </c>
      <c r="P34" s="1461">
        <f t="shared" si="6"/>
        <v>0</v>
      </c>
      <c r="Q34" s="1493" t="e">
        <f t="shared" si="4"/>
        <v>#DIV/0!</v>
      </c>
      <c r="R34" s="34"/>
      <c r="S34" s="34"/>
    </row>
    <row r="35" spans="1:20" ht="18" customHeight="1">
      <c r="A35" s="1492" t="str">
        <f>'Staff Hour Summary - Firm'!A37</f>
        <v>26. Landscape Plans</v>
      </c>
      <c r="B35" s="1042">
        <f>'Staff Hour Summary - Firm'!B37</f>
        <v>0</v>
      </c>
      <c r="C35" s="1042">
        <f>'Staff Hour Summary - Firm'!C37</f>
        <v>0</v>
      </c>
      <c r="D35" s="1042">
        <f>'Staff Hour Summary - Firm'!D37</f>
        <v>0</v>
      </c>
      <c r="E35" s="1042">
        <f>'Staff Hour Summary - Firm'!E37</f>
        <v>0</v>
      </c>
      <c r="F35" s="1042">
        <f>'Staff Hour Summary - Firm'!F37</f>
        <v>0</v>
      </c>
      <c r="G35" s="1042">
        <f>'Staff Hour Summary - Firm'!G37</f>
        <v>0</v>
      </c>
      <c r="H35" s="1042">
        <f>'Staff Hour Summary - Firm'!H37</f>
        <v>0</v>
      </c>
      <c r="I35" s="1042">
        <f>'Staff Hour Summary - Firm'!I37</f>
        <v>0</v>
      </c>
      <c r="J35" s="1042">
        <f>'Staff Hour Summary - Firm'!J37</f>
        <v>0</v>
      </c>
      <c r="K35" s="1042">
        <f>'Staff Hour Summary - Firm'!K37</f>
        <v>0</v>
      </c>
      <c r="L35" s="1042">
        <f>'Staff Hour Summary - Firm'!L37</f>
        <v>0</v>
      </c>
      <c r="M35" s="1042">
        <f>'Staff Hour Summary - Firm'!M37</f>
        <v>0</v>
      </c>
      <c r="N35" s="1042">
        <f>'Staff Hour Summary - Firm'!N37</f>
        <v>0</v>
      </c>
      <c r="O35" s="1042">
        <f t="shared" si="5"/>
        <v>0</v>
      </c>
      <c r="P35" s="1461">
        <f t="shared" si="6"/>
        <v>0</v>
      </c>
      <c r="Q35" s="1493" t="e">
        <f t="shared" si="4"/>
        <v>#DIV/0!</v>
      </c>
      <c r="R35" s="34"/>
      <c r="S35" s="34"/>
    </row>
    <row r="36" spans="1:20" ht="18" customHeight="1">
      <c r="A36" s="1492" t="str">
        <f>'Staff Hour Summary - Firm'!A38</f>
        <v>27. Survey (Field &amp; Office Support)</v>
      </c>
      <c r="B36" s="1042">
        <f>'Staff Hour Summary - Firm'!B38</f>
        <v>0</v>
      </c>
      <c r="C36" s="1042">
        <f>'Staff Hour Summary - Firm'!C38</f>
        <v>0</v>
      </c>
      <c r="D36" s="1042">
        <f>'Staff Hour Summary - Firm'!D38</f>
        <v>0</v>
      </c>
      <c r="E36" s="1042">
        <f>'Staff Hour Summary - Firm'!E38</f>
        <v>0</v>
      </c>
      <c r="F36" s="1042">
        <f>'Staff Hour Summary - Firm'!F38</f>
        <v>0</v>
      </c>
      <c r="G36" s="1042">
        <f>'Staff Hour Summary - Firm'!G38</f>
        <v>0</v>
      </c>
      <c r="H36" s="1042">
        <f>'Staff Hour Summary - Firm'!H38</f>
        <v>0</v>
      </c>
      <c r="I36" s="1042">
        <f>'Staff Hour Summary - Firm'!I38</f>
        <v>0</v>
      </c>
      <c r="J36" s="1042">
        <f>'Staff Hour Summary - Firm'!J38</f>
        <v>0</v>
      </c>
      <c r="K36" s="1042">
        <f>'Staff Hour Summary - Firm'!K38</f>
        <v>0</v>
      </c>
      <c r="L36" s="1042">
        <f>'Staff Hour Summary - Firm'!L38</f>
        <v>0</v>
      </c>
      <c r="M36" s="1042">
        <f>'Staff Hour Summary - Firm'!M38</f>
        <v>0</v>
      </c>
      <c r="N36" s="1042">
        <f>'Staff Hour Summary - Firm'!N38</f>
        <v>0</v>
      </c>
      <c r="O36" s="1042">
        <f t="shared" si="5"/>
        <v>0</v>
      </c>
      <c r="P36" s="1461">
        <f t="shared" si="6"/>
        <v>0</v>
      </c>
      <c r="Q36" s="1493" t="e">
        <f t="shared" si="4"/>
        <v>#DIV/0!</v>
      </c>
      <c r="R36" s="34"/>
      <c r="S36" s="34"/>
    </row>
    <row r="37" spans="1:20" ht="18" customHeight="1">
      <c r="A37" s="1492" t="str">
        <f>'Staff Hour Summary - Firm'!A39</f>
        <v>28. Photogrammetry</v>
      </c>
      <c r="B37" s="1042">
        <f>'Staff Hour Summary - Firm'!B39</f>
        <v>0</v>
      </c>
      <c r="C37" s="1042">
        <f>'Staff Hour Summary - Firm'!C39</f>
        <v>0</v>
      </c>
      <c r="D37" s="1042">
        <f>'Staff Hour Summary - Firm'!D39</f>
        <v>0</v>
      </c>
      <c r="E37" s="1042">
        <f>'Staff Hour Summary - Firm'!E39</f>
        <v>0</v>
      </c>
      <c r="F37" s="1042">
        <f>'Staff Hour Summary - Firm'!F39</f>
        <v>0</v>
      </c>
      <c r="G37" s="1042">
        <f>'Staff Hour Summary - Firm'!G39</f>
        <v>0</v>
      </c>
      <c r="H37" s="1042">
        <f>'Staff Hour Summary - Firm'!H39</f>
        <v>0</v>
      </c>
      <c r="I37" s="1042">
        <f>'Staff Hour Summary - Firm'!I39</f>
        <v>0</v>
      </c>
      <c r="J37" s="1042">
        <f>'Staff Hour Summary - Firm'!J39</f>
        <v>0</v>
      </c>
      <c r="K37" s="1042">
        <f>'Staff Hour Summary - Firm'!K39</f>
        <v>0</v>
      </c>
      <c r="L37" s="1042">
        <f>'Staff Hour Summary - Firm'!L39</f>
        <v>0</v>
      </c>
      <c r="M37" s="1042">
        <f>'Staff Hour Summary - Firm'!M39</f>
        <v>0</v>
      </c>
      <c r="N37" s="1042">
        <f>'Staff Hour Summary - Firm'!N39</f>
        <v>0</v>
      </c>
      <c r="O37" s="1042">
        <f t="shared" si="5"/>
        <v>0</v>
      </c>
      <c r="P37" s="1461">
        <f t="shared" si="6"/>
        <v>0</v>
      </c>
      <c r="Q37" s="1493" t="e">
        <f t="shared" si="4"/>
        <v>#DIV/0!</v>
      </c>
      <c r="R37" s="34"/>
      <c r="S37" s="34"/>
    </row>
    <row r="38" spans="1:20" ht="18" customHeight="1">
      <c r="A38" s="1492" t="str">
        <f>'Staff Hour Summary - Firm'!A40</f>
        <v>29. Mapping</v>
      </c>
      <c r="B38" s="1042">
        <f>'Staff Hour Summary - Firm'!B40</f>
        <v>0</v>
      </c>
      <c r="C38" s="1042">
        <f>'Staff Hour Summary - Firm'!C40</f>
        <v>0</v>
      </c>
      <c r="D38" s="1042">
        <f>'Staff Hour Summary - Firm'!D40</f>
        <v>0</v>
      </c>
      <c r="E38" s="1042">
        <f>'Staff Hour Summary - Firm'!E40</f>
        <v>0</v>
      </c>
      <c r="F38" s="1042">
        <f>'Staff Hour Summary - Firm'!F40</f>
        <v>0</v>
      </c>
      <c r="G38" s="1042">
        <f>'Staff Hour Summary - Firm'!G40</f>
        <v>0</v>
      </c>
      <c r="H38" s="1042">
        <f>'Staff Hour Summary - Firm'!H40</f>
        <v>0</v>
      </c>
      <c r="I38" s="1042">
        <f>'Staff Hour Summary - Firm'!I40</f>
        <v>0</v>
      </c>
      <c r="J38" s="1042">
        <f>'Staff Hour Summary - Firm'!J40</f>
        <v>0</v>
      </c>
      <c r="K38" s="1042">
        <f>'Staff Hour Summary - Firm'!K40</f>
        <v>0</v>
      </c>
      <c r="L38" s="1042">
        <f>'Staff Hour Summary - Firm'!L40</f>
        <v>0</v>
      </c>
      <c r="M38" s="1042">
        <f>'Staff Hour Summary - Firm'!M40</f>
        <v>0</v>
      </c>
      <c r="N38" s="1042">
        <f>'Staff Hour Summary - Firm'!N40</f>
        <v>0</v>
      </c>
      <c r="O38" s="1042">
        <f t="shared" si="5"/>
        <v>0</v>
      </c>
      <c r="P38" s="1461">
        <f t="shared" si="6"/>
        <v>0</v>
      </c>
      <c r="Q38" s="1493" t="e">
        <f t="shared" si="4"/>
        <v>#DIV/0!</v>
      </c>
      <c r="R38" s="34"/>
      <c r="S38" s="34"/>
    </row>
    <row r="39" spans="1:20" ht="18" customHeight="1">
      <c r="A39" s="1492" t="str">
        <f>'Staff Hour Summary - Firm'!A41</f>
        <v>30. Terrestrial Mobile LiDAR</v>
      </c>
      <c r="B39" s="1042">
        <f>'Staff Hour Summary - Firm'!B41</f>
        <v>0</v>
      </c>
      <c r="C39" s="1042">
        <f>'Staff Hour Summary - Firm'!C41</f>
        <v>0</v>
      </c>
      <c r="D39" s="1042">
        <f>'Staff Hour Summary - Firm'!D41</f>
        <v>0</v>
      </c>
      <c r="E39" s="1042">
        <f>'Staff Hour Summary - Firm'!E41</f>
        <v>0</v>
      </c>
      <c r="F39" s="1042">
        <f>'Staff Hour Summary - Firm'!F41</f>
        <v>0</v>
      </c>
      <c r="G39" s="1042">
        <f>'Staff Hour Summary - Firm'!G41</f>
        <v>0</v>
      </c>
      <c r="H39" s="1042">
        <f>'Staff Hour Summary - Firm'!H41</f>
        <v>0</v>
      </c>
      <c r="I39" s="1042">
        <f>'Staff Hour Summary - Firm'!I41</f>
        <v>0</v>
      </c>
      <c r="J39" s="1042">
        <f>'Staff Hour Summary - Firm'!J41</f>
        <v>0</v>
      </c>
      <c r="K39" s="1042">
        <f>'Staff Hour Summary - Firm'!K41</f>
        <v>0</v>
      </c>
      <c r="L39" s="1042">
        <f>'Staff Hour Summary - Firm'!L41</f>
        <v>0</v>
      </c>
      <c r="M39" s="1042">
        <f>'Staff Hour Summary - Firm'!M41</f>
        <v>0</v>
      </c>
      <c r="N39" s="1042">
        <f>'Staff Hour Summary - Firm'!N41</f>
        <v>0</v>
      </c>
      <c r="O39" s="1042">
        <f t="shared" si="5"/>
        <v>0</v>
      </c>
      <c r="P39" s="1461">
        <f t="shared" si="6"/>
        <v>0</v>
      </c>
      <c r="Q39" s="1493" t="e">
        <f t="shared" si="4"/>
        <v>#DIV/0!</v>
      </c>
      <c r="R39" s="34"/>
      <c r="S39" s="34"/>
    </row>
    <row r="40" spans="1:20" ht="18" customHeight="1">
      <c r="A40" s="1492" t="str">
        <f>'Staff Hour Summary - Firm'!A42</f>
        <v>31. Architecture Development</v>
      </c>
      <c r="B40" s="1042">
        <f>'Staff Hour Summary - Firm'!B42</f>
        <v>0</v>
      </c>
      <c r="C40" s="1042">
        <f>'Staff Hour Summary - Firm'!C42</f>
        <v>0</v>
      </c>
      <c r="D40" s="1042">
        <f>'Staff Hour Summary - Firm'!D42</f>
        <v>0</v>
      </c>
      <c r="E40" s="1042">
        <f>'Staff Hour Summary - Firm'!E42</f>
        <v>0</v>
      </c>
      <c r="F40" s="1042">
        <f>'Staff Hour Summary - Firm'!F42</f>
        <v>0</v>
      </c>
      <c r="G40" s="1042">
        <f>'Staff Hour Summary - Firm'!G42</f>
        <v>0</v>
      </c>
      <c r="H40" s="1042">
        <f>'Staff Hour Summary - Firm'!H42</f>
        <v>0</v>
      </c>
      <c r="I40" s="1042">
        <f>'Staff Hour Summary - Firm'!I42</f>
        <v>0</v>
      </c>
      <c r="J40" s="1042">
        <f>'Staff Hour Summary - Firm'!J42</f>
        <v>0</v>
      </c>
      <c r="K40" s="1042">
        <f>'Staff Hour Summary - Firm'!K42</f>
        <v>0</v>
      </c>
      <c r="L40" s="1042">
        <f>'Staff Hour Summary - Firm'!L42</f>
        <v>0</v>
      </c>
      <c r="M40" s="1042">
        <f>'Staff Hour Summary - Firm'!M42</f>
        <v>0</v>
      </c>
      <c r="N40" s="1042">
        <f>'Staff Hour Summary - Firm'!N42</f>
        <v>0</v>
      </c>
      <c r="O40" s="1042">
        <f t="shared" ref="O40:O44" si="7">SUM(C40:N40)</f>
        <v>0</v>
      </c>
      <c r="P40" s="1461">
        <f t="shared" ref="P40:P44" si="8">C40*$C$9+D40*$D$9+E40*$E$9+F40*$F$9+G40*$G$9+H40*$H$9+I40*$I$9+J40*$J$9+K40*$K$9+L40*$L$9+M40*$M$9+N40*$N$9</f>
        <v>0</v>
      </c>
      <c r="Q40" s="1493" t="e">
        <f t="shared" si="4"/>
        <v>#DIV/0!</v>
      </c>
      <c r="R40" s="34"/>
      <c r="S40" s="34"/>
    </row>
    <row r="41" spans="1:20" ht="18" customHeight="1">
      <c r="A41" s="1492" t="str">
        <f>'Staff Hour Summary - Firm'!A43</f>
        <v>32. Noise Barriers Impact Design Assessment</v>
      </c>
      <c r="B41" s="1042">
        <f>'Staff Hour Summary - Firm'!B43</f>
        <v>0</v>
      </c>
      <c r="C41" s="1042">
        <f>'Staff Hour Summary - Firm'!C43</f>
        <v>0</v>
      </c>
      <c r="D41" s="1042">
        <f>'Staff Hour Summary - Firm'!D43</f>
        <v>0</v>
      </c>
      <c r="E41" s="1042">
        <f>'Staff Hour Summary - Firm'!E43</f>
        <v>0</v>
      </c>
      <c r="F41" s="1042">
        <f>'Staff Hour Summary - Firm'!F43</f>
        <v>0</v>
      </c>
      <c r="G41" s="1042">
        <f>'Staff Hour Summary - Firm'!G43</f>
        <v>0</v>
      </c>
      <c r="H41" s="1042">
        <f>'Staff Hour Summary - Firm'!H43</f>
        <v>0</v>
      </c>
      <c r="I41" s="1042">
        <f>'Staff Hour Summary - Firm'!I43</f>
        <v>0</v>
      </c>
      <c r="J41" s="1042">
        <f>'Staff Hour Summary - Firm'!J43</f>
        <v>0</v>
      </c>
      <c r="K41" s="1042">
        <f>'Staff Hour Summary - Firm'!K43</f>
        <v>0</v>
      </c>
      <c r="L41" s="1042">
        <f>'Staff Hour Summary - Firm'!L43</f>
        <v>0</v>
      </c>
      <c r="M41" s="1042">
        <f>'Staff Hour Summary - Firm'!M43</f>
        <v>0</v>
      </c>
      <c r="N41" s="1042">
        <f>'Staff Hour Summary - Firm'!N43</f>
        <v>0</v>
      </c>
      <c r="O41" s="1042">
        <f t="shared" si="7"/>
        <v>0</v>
      </c>
      <c r="P41" s="1461">
        <f t="shared" si="8"/>
        <v>0</v>
      </c>
      <c r="Q41" s="1493" t="e">
        <f t="shared" si="4"/>
        <v>#DIV/0!</v>
      </c>
      <c r="R41" s="34"/>
      <c r="S41" s="34"/>
    </row>
    <row r="42" spans="1:20" ht="18" customHeight="1">
      <c r="A42" s="1492" t="str">
        <f>'Staff Hour Summary - Firm'!A44</f>
        <v>33. Intelligent Transportation Systems Analysis</v>
      </c>
      <c r="B42" s="1042">
        <f>'Staff Hour Summary - Firm'!B44</f>
        <v>0</v>
      </c>
      <c r="C42" s="1042">
        <f>'Staff Hour Summary - Firm'!C44</f>
        <v>0</v>
      </c>
      <c r="D42" s="1042">
        <f>'Staff Hour Summary - Firm'!D44</f>
        <v>0</v>
      </c>
      <c r="E42" s="1042">
        <f>'Staff Hour Summary - Firm'!E44</f>
        <v>0</v>
      </c>
      <c r="F42" s="1042">
        <f>'Staff Hour Summary - Firm'!F44</f>
        <v>0</v>
      </c>
      <c r="G42" s="1042">
        <f>'Staff Hour Summary - Firm'!G44</f>
        <v>0</v>
      </c>
      <c r="H42" s="1042">
        <f>'Staff Hour Summary - Firm'!H44</f>
        <v>0</v>
      </c>
      <c r="I42" s="1042">
        <f>'Staff Hour Summary - Firm'!I44</f>
        <v>0</v>
      </c>
      <c r="J42" s="1042">
        <f>'Staff Hour Summary - Firm'!J44</f>
        <v>0</v>
      </c>
      <c r="K42" s="1042">
        <f>'Staff Hour Summary - Firm'!K44</f>
        <v>0</v>
      </c>
      <c r="L42" s="1042">
        <f>'Staff Hour Summary - Firm'!L44</f>
        <v>0</v>
      </c>
      <c r="M42" s="1042">
        <f>'Staff Hour Summary - Firm'!M44</f>
        <v>0</v>
      </c>
      <c r="N42" s="1042">
        <f>'Staff Hour Summary - Firm'!N44</f>
        <v>0</v>
      </c>
      <c r="O42" s="1042">
        <f t="shared" si="7"/>
        <v>0</v>
      </c>
      <c r="P42" s="1461">
        <f t="shared" si="8"/>
        <v>0</v>
      </c>
      <c r="Q42" s="1493" t="e">
        <f t="shared" si="4"/>
        <v>#DIV/0!</v>
      </c>
      <c r="R42" s="34"/>
      <c r="S42" s="34"/>
    </row>
    <row r="43" spans="1:20" ht="18" customHeight="1">
      <c r="A43" s="1492" t="str">
        <f>'Staff Hour Summary - Firm'!A45</f>
        <v>34. Intelligent Transportation Systems Plans</v>
      </c>
      <c r="B43" s="1042">
        <f>'Staff Hour Summary - Firm'!B45</f>
        <v>0</v>
      </c>
      <c r="C43" s="1042">
        <f>'Staff Hour Summary - Firm'!C45</f>
        <v>0</v>
      </c>
      <c r="D43" s="1042">
        <f>'Staff Hour Summary - Firm'!D45</f>
        <v>0</v>
      </c>
      <c r="E43" s="1042">
        <f>'Staff Hour Summary - Firm'!E45</f>
        <v>0</v>
      </c>
      <c r="F43" s="1042">
        <f>'Staff Hour Summary - Firm'!F45</f>
        <v>0</v>
      </c>
      <c r="G43" s="1042">
        <f>'Staff Hour Summary - Firm'!G45</f>
        <v>0</v>
      </c>
      <c r="H43" s="1042">
        <f>'Staff Hour Summary - Firm'!H45</f>
        <v>0</v>
      </c>
      <c r="I43" s="1042">
        <f>'Staff Hour Summary - Firm'!I45</f>
        <v>0</v>
      </c>
      <c r="J43" s="1042">
        <f>'Staff Hour Summary - Firm'!J45</f>
        <v>0</v>
      </c>
      <c r="K43" s="1042">
        <f>'Staff Hour Summary - Firm'!K45</f>
        <v>0</v>
      </c>
      <c r="L43" s="1042">
        <f>'Staff Hour Summary - Firm'!L45</f>
        <v>0</v>
      </c>
      <c r="M43" s="1042">
        <f>'Staff Hour Summary - Firm'!M45</f>
        <v>0</v>
      </c>
      <c r="N43" s="1042">
        <f>'Staff Hour Summary - Firm'!N45</f>
        <v>0</v>
      </c>
      <c r="O43" s="1042">
        <f t="shared" si="7"/>
        <v>0</v>
      </c>
      <c r="P43" s="1461">
        <f t="shared" si="8"/>
        <v>0</v>
      </c>
      <c r="Q43" s="1493" t="e">
        <f t="shared" si="4"/>
        <v>#DIV/0!</v>
      </c>
      <c r="R43" s="34"/>
      <c r="S43" s="34"/>
    </row>
    <row r="44" spans="1:20" ht="18" customHeight="1" thickBot="1">
      <c r="A44" s="1492" t="str">
        <f>'Staff Hour Summary - Firm'!A46</f>
        <v>35. Geotechnical</v>
      </c>
      <c r="B44" s="1042">
        <f>'Staff Hour Summary - Firm'!B46</f>
        <v>0</v>
      </c>
      <c r="C44" s="1042">
        <f>'Staff Hour Summary - Firm'!C46</f>
        <v>0</v>
      </c>
      <c r="D44" s="1042">
        <f>'Staff Hour Summary - Firm'!D46</f>
        <v>0</v>
      </c>
      <c r="E44" s="1042">
        <f>'Staff Hour Summary - Firm'!E46</f>
        <v>0</v>
      </c>
      <c r="F44" s="1042">
        <f>'Staff Hour Summary - Firm'!F46</f>
        <v>0</v>
      </c>
      <c r="G44" s="1042">
        <f>'Staff Hour Summary - Firm'!G46</f>
        <v>0</v>
      </c>
      <c r="H44" s="1042">
        <f>'Staff Hour Summary - Firm'!H46</f>
        <v>0</v>
      </c>
      <c r="I44" s="1042">
        <f>'Staff Hour Summary - Firm'!I46</f>
        <v>0</v>
      </c>
      <c r="J44" s="1042">
        <f>'Staff Hour Summary - Firm'!J46</f>
        <v>0</v>
      </c>
      <c r="K44" s="1042">
        <f>'Staff Hour Summary - Firm'!K46</f>
        <v>0</v>
      </c>
      <c r="L44" s="1042">
        <f>'Staff Hour Summary - Firm'!L46</f>
        <v>0</v>
      </c>
      <c r="M44" s="1042">
        <f>'Staff Hour Summary - Firm'!M46</f>
        <v>0</v>
      </c>
      <c r="N44" s="1042">
        <f>'Staff Hour Summary - Firm'!N46</f>
        <v>0</v>
      </c>
      <c r="O44" s="1042">
        <f t="shared" si="7"/>
        <v>0</v>
      </c>
      <c r="P44" s="1461">
        <f t="shared" si="8"/>
        <v>0</v>
      </c>
      <c r="Q44" s="1493" t="e">
        <f>ROUND(+P44/O44,2)</f>
        <v>#DIV/0!</v>
      </c>
      <c r="R44" s="34"/>
      <c r="S44" s="34"/>
    </row>
    <row r="45" spans="1:20" ht="18" customHeight="1" thickTop="1" thickBot="1">
      <c r="A45" s="1494" t="s">
        <v>537</v>
      </c>
      <c r="B45" s="1475">
        <f t="shared" ref="B45:O45" si="9">SUM(B10:B44)</f>
        <v>0</v>
      </c>
      <c r="C45" s="1475">
        <f t="shared" si="9"/>
        <v>0</v>
      </c>
      <c r="D45" s="1475">
        <f t="shared" si="9"/>
        <v>0</v>
      </c>
      <c r="E45" s="1475">
        <f t="shared" si="9"/>
        <v>0</v>
      </c>
      <c r="F45" s="1475">
        <f t="shared" si="9"/>
        <v>0</v>
      </c>
      <c r="G45" s="1475">
        <f t="shared" si="9"/>
        <v>0</v>
      </c>
      <c r="H45" s="1475">
        <f t="shared" si="9"/>
        <v>0</v>
      </c>
      <c r="I45" s="1475">
        <f t="shared" si="9"/>
        <v>0</v>
      </c>
      <c r="J45" s="1475">
        <f t="shared" si="9"/>
        <v>0</v>
      </c>
      <c r="K45" s="1475">
        <f t="shared" si="9"/>
        <v>0</v>
      </c>
      <c r="L45" s="1475">
        <f t="shared" si="9"/>
        <v>0</v>
      </c>
      <c r="M45" s="1475">
        <f t="shared" si="9"/>
        <v>0</v>
      </c>
      <c r="N45" s="1475">
        <f t="shared" si="9"/>
        <v>0</v>
      </c>
      <c r="O45" s="1475">
        <f t="shared" si="9"/>
        <v>0</v>
      </c>
      <c r="P45" s="1476"/>
      <c r="Q45" s="1495"/>
      <c r="R45" s="34"/>
      <c r="S45" s="34"/>
    </row>
    <row r="46" spans="1:20" ht="18" customHeight="1" thickTop="1" thickBot="1">
      <c r="A46" s="1567" t="s">
        <v>538</v>
      </c>
      <c r="B46" s="1568"/>
      <c r="C46" s="1569">
        <f t="shared" ref="C46:N46" si="10">C45*C9</f>
        <v>0</v>
      </c>
      <c r="D46" s="1569">
        <f t="shared" si="10"/>
        <v>0</v>
      </c>
      <c r="E46" s="1569">
        <f t="shared" si="10"/>
        <v>0</v>
      </c>
      <c r="F46" s="1569">
        <f t="shared" si="10"/>
        <v>0</v>
      </c>
      <c r="G46" s="1569">
        <f t="shared" si="10"/>
        <v>0</v>
      </c>
      <c r="H46" s="1569">
        <f t="shared" si="10"/>
        <v>0</v>
      </c>
      <c r="I46" s="1569">
        <f t="shared" si="10"/>
        <v>0</v>
      </c>
      <c r="J46" s="1569">
        <f t="shared" si="10"/>
        <v>0</v>
      </c>
      <c r="K46" s="1569">
        <f t="shared" si="10"/>
        <v>0</v>
      </c>
      <c r="L46" s="1569">
        <f t="shared" si="10"/>
        <v>0</v>
      </c>
      <c r="M46" s="1569">
        <f t="shared" si="10"/>
        <v>0</v>
      </c>
      <c r="N46" s="1569">
        <f t="shared" si="10"/>
        <v>0</v>
      </c>
      <c r="O46" s="1570"/>
      <c r="P46" s="1571">
        <f>ROUND(SUM(P10:P44),2)</f>
        <v>0</v>
      </c>
      <c r="Q46" s="1572" t="e">
        <f>ROUND(SUM(+P46/O45),2)</f>
        <v>#DIV/0!</v>
      </c>
      <c r="R46" s="34"/>
      <c r="S46" s="41"/>
    </row>
    <row r="47" spans="1:20" ht="16.8" thickTop="1" thickBot="1">
      <c r="A47" s="1497"/>
      <c r="B47" s="1037"/>
      <c r="C47" s="1037"/>
      <c r="D47" s="1037"/>
      <c r="E47" s="1037"/>
      <c r="F47" s="1037"/>
      <c r="G47" s="1037"/>
      <c r="H47" s="1037"/>
      <c r="I47" s="1037"/>
      <c r="J47" s="1037"/>
      <c r="K47" s="1037"/>
      <c r="L47" s="1037"/>
      <c r="M47" s="1037"/>
      <c r="N47" s="1037"/>
      <c r="O47" s="1564" t="s">
        <v>550</v>
      </c>
      <c r="P47" s="1565">
        <f>SUM(C46:N46)</f>
        <v>0</v>
      </c>
      <c r="Q47" s="1566"/>
      <c r="R47" s="38"/>
      <c r="S47" s="38"/>
      <c r="T47" s="34"/>
    </row>
    <row r="48" spans="1:20" ht="16.2" thickTop="1">
      <c r="A48" s="1496"/>
      <c r="B48" s="1037"/>
      <c r="C48" s="1037"/>
      <c r="D48" s="1037"/>
      <c r="E48" s="1037"/>
      <c r="F48" s="1037"/>
      <c r="G48" s="114" t="s">
        <v>477</v>
      </c>
      <c r="H48" s="115"/>
      <c r="I48" s="116"/>
      <c r="J48" s="1037"/>
      <c r="K48" s="1573" t="s">
        <v>606</v>
      </c>
      <c r="L48" s="1574"/>
      <c r="M48" s="1574"/>
      <c r="N48" s="1574"/>
      <c r="O48" s="1575"/>
      <c r="P48" s="1575"/>
      <c r="Q48" s="1576">
        <f>P46</f>
        <v>0</v>
      </c>
      <c r="R48" s="42"/>
      <c r="S48" s="43"/>
      <c r="T48" s="37"/>
    </row>
    <row r="49" spans="1:21" ht="15.6">
      <c r="A49" s="1497"/>
      <c r="B49" s="1037"/>
      <c r="C49" s="1037"/>
      <c r="D49" s="1037"/>
      <c r="E49" s="1037"/>
      <c r="F49" s="1037"/>
      <c r="G49" s="117" t="s">
        <v>478</v>
      </c>
      <c r="H49" s="118"/>
      <c r="I49" s="119"/>
      <c r="J49" s="1037"/>
      <c r="K49" s="1577" t="s">
        <v>588</v>
      </c>
      <c r="L49" s="1038"/>
      <c r="M49" s="1038"/>
      <c r="N49" s="1040">
        <v>0</v>
      </c>
      <c r="O49" s="1038"/>
      <c r="P49" s="1038"/>
      <c r="Q49" s="1493">
        <f>ROUND(+Q48*N49,2)</f>
        <v>0</v>
      </c>
      <c r="R49" s="42"/>
      <c r="S49" s="44"/>
      <c r="T49" s="34"/>
    </row>
    <row r="50" spans="1:21" ht="15.6">
      <c r="A50" s="1497"/>
      <c r="B50" s="1037"/>
      <c r="C50" s="1037"/>
      <c r="D50" s="1037"/>
      <c r="E50" s="1037"/>
      <c r="F50" s="1037"/>
      <c r="G50" s="1037"/>
      <c r="H50" s="1037"/>
      <c r="I50" s="1037"/>
      <c r="J50" s="1037"/>
      <c r="K50" s="1577" t="s">
        <v>589</v>
      </c>
      <c r="L50" s="1038"/>
      <c r="M50" s="1038"/>
      <c r="N50" s="1040">
        <v>0</v>
      </c>
      <c r="O50" s="1038"/>
      <c r="P50" s="1038"/>
      <c r="Q50" s="1493">
        <f>ROUND(+Q48*N50,2)</f>
        <v>0</v>
      </c>
      <c r="R50" s="42"/>
      <c r="S50" s="45"/>
      <c r="T50" s="45"/>
    </row>
    <row r="51" spans="1:21" ht="15.6">
      <c r="A51" s="1497"/>
      <c r="B51" s="1037" t="s">
        <v>605</v>
      </c>
      <c r="C51" s="1037"/>
      <c r="D51" s="1037"/>
      <c r="E51" s="1037"/>
      <c r="F51" s="1037"/>
      <c r="G51" s="1037"/>
      <c r="H51" s="1037"/>
      <c r="I51" s="1037"/>
      <c r="J51" s="1037"/>
      <c r="K51" s="1577" t="s">
        <v>590</v>
      </c>
      <c r="L51" s="1038"/>
      <c r="M51" s="1038"/>
      <c r="N51" s="1041">
        <v>0</v>
      </c>
      <c r="O51" s="1038"/>
      <c r="P51" s="1038"/>
      <c r="Q51" s="1493">
        <f>ROUND(+Q48*N51,2)</f>
        <v>0</v>
      </c>
      <c r="R51" s="42"/>
      <c r="S51" s="45"/>
      <c r="T51" s="45"/>
    </row>
    <row r="52" spans="1:21" ht="13.8">
      <c r="A52" s="1497"/>
      <c r="B52" s="1474" t="s">
        <v>432</v>
      </c>
      <c r="C52" s="1037"/>
      <c r="D52" s="1037"/>
      <c r="E52" s="1037"/>
      <c r="F52" s="1037"/>
      <c r="G52" s="1037"/>
      <c r="H52" s="1037"/>
      <c r="I52" s="1037"/>
      <c r="J52" s="1037"/>
      <c r="K52" s="1577" t="s">
        <v>359</v>
      </c>
      <c r="L52" s="1038"/>
      <c r="M52" s="1038"/>
      <c r="N52" s="1041">
        <v>0</v>
      </c>
      <c r="O52" s="1038"/>
      <c r="P52" s="1038"/>
      <c r="Q52" s="1493">
        <f>ROUND(+Q48*N52,2)</f>
        <v>0</v>
      </c>
      <c r="S52" s="45"/>
      <c r="T52" s="45"/>
    </row>
    <row r="53" spans="1:21" ht="28.2" customHeight="1">
      <c r="A53" s="1497"/>
      <c r="B53" s="1474" t="s">
        <v>433</v>
      </c>
      <c r="C53" s="1037"/>
      <c r="D53" s="1037"/>
      <c r="E53" s="1037"/>
      <c r="F53" s="1037"/>
      <c r="G53" s="1037"/>
      <c r="H53" s="1037"/>
      <c r="I53" s="1037"/>
      <c r="J53" s="1037"/>
      <c r="K53" s="1577" t="s">
        <v>479</v>
      </c>
      <c r="L53" s="1038"/>
      <c r="M53" s="1042">
        <f>ROUND(SUM('27. Survey'!F107),0)</f>
        <v>0</v>
      </c>
      <c r="N53" s="1043" t="s">
        <v>1605</v>
      </c>
      <c r="O53" s="1044">
        <v>0</v>
      </c>
      <c r="P53" s="1038" t="s">
        <v>607</v>
      </c>
      <c r="Q53" s="1493">
        <f>O53*M53</f>
        <v>0</v>
      </c>
      <c r="S53" s="46"/>
      <c r="T53" s="45"/>
    </row>
    <row r="54" spans="1:21" ht="18" customHeight="1">
      <c r="A54" s="1497"/>
      <c r="B54" s="1474"/>
      <c r="C54" s="1037"/>
      <c r="D54" s="1037"/>
      <c r="E54" s="1037"/>
      <c r="F54" s="1037"/>
      <c r="G54" s="1037"/>
      <c r="H54" s="1037"/>
      <c r="I54" s="1037"/>
      <c r="J54" s="1037"/>
      <c r="K54" s="1578" t="s">
        <v>608</v>
      </c>
      <c r="L54" s="1038"/>
      <c r="M54" s="1045"/>
      <c r="N54" s="1043"/>
      <c r="O54" s="1046"/>
      <c r="P54" s="1038"/>
      <c r="Q54" s="1498">
        <f>SUM(Q48:Q53)</f>
        <v>0</v>
      </c>
      <c r="S54" s="46"/>
      <c r="T54" s="45"/>
    </row>
    <row r="55" spans="1:21" ht="18" customHeight="1">
      <c r="A55" s="1497"/>
      <c r="B55" s="1474"/>
      <c r="C55" s="1037"/>
      <c r="D55" s="1037"/>
      <c r="E55" s="1037"/>
      <c r="F55" s="1037"/>
      <c r="G55" s="1037"/>
      <c r="H55" s="1037"/>
      <c r="I55" s="1037"/>
      <c r="J55" s="1037"/>
      <c r="K55" s="1577" t="s">
        <v>591</v>
      </c>
      <c r="L55" s="1047" t="str">
        <f>Summary!D4</f>
        <v>Enter Name Sub 1</v>
      </c>
      <c r="M55" s="1038"/>
      <c r="N55" s="1038"/>
      <c r="O55" s="1038"/>
      <c r="P55" s="1038"/>
      <c r="Q55" s="1499">
        <v>0</v>
      </c>
      <c r="S55" s="46"/>
      <c r="T55" s="45"/>
      <c r="U55" s="165"/>
    </row>
    <row r="56" spans="1:21" ht="18" customHeight="1">
      <c r="A56" s="1497"/>
      <c r="B56" s="1037"/>
      <c r="C56" s="1037"/>
      <c r="D56" s="1037"/>
      <c r="E56" s="1037"/>
      <c r="F56" s="1037"/>
      <c r="G56" s="1037"/>
      <c r="H56" s="1037"/>
      <c r="I56" s="1037"/>
      <c r="J56" s="1037"/>
      <c r="K56" s="1577" t="s">
        <v>591</v>
      </c>
      <c r="L56" s="1047" t="str">
        <f>Summary!E4</f>
        <v>Sub 2</v>
      </c>
      <c r="M56" s="1038"/>
      <c r="N56" s="1038"/>
      <c r="O56" s="1038"/>
      <c r="P56" s="1038"/>
      <c r="Q56" s="1499">
        <v>0</v>
      </c>
      <c r="S56" s="46"/>
      <c r="T56" s="45"/>
      <c r="U56" s="166"/>
    </row>
    <row r="57" spans="1:21" ht="18" customHeight="1">
      <c r="A57" s="1497"/>
      <c r="B57" s="1037"/>
      <c r="C57" s="1037"/>
      <c r="D57" s="1037"/>
      <c r="E57" s="1037"/>
      <c r="F57" s="1037"/>
      <c r="G57" s="1037"/>
      <c r="H57" s="1037"/>
      <c r="I57" s="1037"/>
      <c r="J57" s="1037"/>
      <c r="K57" s="1577" t="s">
        <v>591</v>
      </c>
      <c r="L57" s="1047" t="str">
        <f>Summary!F4</f>
        <v>Sub 3</v>
      </c>
      <c r="M57" s="1038"/>
      <c r="N57" s="1038"/>
      <c r="O57" s="1038"/>
      <c r="P57" s="1038"/>
      <c r="Q57" s="1499">
        <v>0</v>
      </c>
      <c r="S57" s="46"/>
      <c r="T57" s="45"/>
      <c r="U57" s="166"/>
    </row>
    <row r="58" spans="1:21" ht="18" customHeight="1">
      <c r="A58" s="1497"/>
      <c r="B58" s="1037"/>
      <c r="C58" s="1037"/>
      <c r="D58" s="1037"/>
      <c r="E58" s="1037"/>
      <c r="F58" s="1037"/>
      <c r="G58" s="1037"/>
      <c r="H58" s="1037"/>
      <c r="I58" s="1037"/>
      <c r="J58" s="1037"/>
      <c r="K58" s="1577" t="s">
        <v>591</v>
      </c>
      <c r="L58" s="1047" t="str">
        <f>Summary!G4</f>
        <v>Sub 4</v>
      </c>
      <c r="M58" s="1038"/>
      <c r="N58" s="1038"/>
      <c r="O58" s="1038"/>
      <c r="P58" s="1038"/>
      <c r="Q58" s="1499">
        <v>0</v>
      </c>
      <c r="S58" s="46"/>
      <c r="T58" s="45"/>
      <c r="U58" s="166"/>
    </row>
    <row r="59" spans="1:21" ht="18" customHeight="1">
      <c r="A59" s="1497"/>
      <c r="B59" s="1037"/>
      <c r="C59" s="1037"/>
      <c r="D59" s="1037"/>
      <c r="E59" s="1037"/>
      <c r="F59" s="1037"/>
      <c r="G59" s="1037"/>
      <c r="H59" s="1037"/>
      <c r="I59" s="1037"/>
      <c r="J59" s="1037"/>
      <c r="K59" s="1577" t="s">
        <v>591</v>
      </c>
      <c r="L59" s="1047" t="str">
        <f>Summary!H4</f>
        <v>Sub 5</v>
      </c>
      <c r="M59" s="1038"/>
      <c r="N59" s="1038"/>
      <c r="O59" s="1038"/>
      <c r="P59" s="1038"/>
      <c r="Q59" s="1499">
        <v>0</v>
      </c>
      <c r="S59" s="46"/>
      <c r="T59" s="45"/>
      <c r="U59" s="166"/>
    </row>
    <row r="60" spans="1:21" ht="18" customHeight="1">
      <c r="A60" s="1497"/>
      <c r="B60" s="1037"/>
      <c r="C60" s="1037"/>
      <c r="D60" s="1037"/>
      <c r="E60" s="1037"/>
      <c r="F60" s="1037"/>
      <c r="G60" s="1037"/>
      <c r="H60" s="1037"/>
      <c r="I60" s="1037"/>
      <c r="J60" s="1037"/>
      <c r="K60" s="1577" t="s">
        <v>591</v>
      </c>
      <c r="L60" s="1047" t="str">
        <f>Summary!I4</f>
        <v>Sub 6</v>
      </c>
      <c r="M60" s="1038"/>
      <c r="N60" s="1038"/>
      <c r="O60" s="1038"/>
      <c r="P60" s="1038"/>
      <c r="Q60" s="1499">
        <v>0</v>
      </c>
      <c r="S60" s="46"/>
      <c r="T60" s="45"/>
      <c r="U60" s="166"/>
    </row>
    <row r="61" spans="1:21" ht="18" customHeight="1">
      <c r="A61" s="1497"/>
      <c r="B61" s="1037"/>
      <c r="C61" s="1037"/>
      <c r="D61" s="1037"/>
      <c r="E61" s="1037"/>
      <c r="F61" s="1037"/>
      <c r="G61" s="1037"/>
      <c r="H61" s="1037"/>
      <c r="I61" s="1037"/>
      <c r="J61" s="1037"/>
      <c r="K61" s="1577" t="s">
        <v>591</v>
      </c>
      <c r="L61" s="1047" t="str">
        <f>Summary!J4</f>
        <v>Sub 7</v>
      </c>
      <c r="M61" s="1038"/>
      <c r="N61" s="1038"/>
      <c r="O61" s="1038"/>
      <c r="P61" s="1038"/>
      <c r="Q61" s="1499">
        <v>0</v>
      </c>
      <c r="S61" s="46"/>
      <c r="T61" s="45"/>
      <c r="U61" s="166"/>
    </row>
    <row r="62" spans="1:21" ht="18" customHeight="1">
      <c r="A62" s="1497"/>
      <c r="B62" s="1037"/>
      <c r="C62" s="1037"/>
      <c r="D62" s="1037"/>
      <c r="E62" s="1037"/>
      <c r="F62" s="1037"/>
      <c r="G62" s="1037"/>
      <c r="H62" s="1037"/>
      <c r="I62" s="1037"/>
      <c r="J62" s="1037"/>
      <c r="K62" s="1577" t="s">
        <v>591</v>
      </c>
      <c r="L62" s="1047" t="str">
        <f>Summary!K4</f>
        <v>Sub 8</v>
      </c>
      <c r="M62" s="1038"/>
      <c r="N62" s="1038"/>
      <c r="O62" s="1038"/>
      <c r="P62" s="1038"/>
      <c r="Q62" s="1499">
        <v>0</v>
      </c>
      <c r="S62" s="46"/>
      <c r="T62" s="45"/>
      <c r="U62" s="166"/>
    </row>
    <row r="63" spans="1:21" ht="18" customHeight="1">
      <c r="A63" s="1497"/>
      <c r="B63" s="1037"/>
      <c r="C63" s="1037"/>
      <c r="D63" s="1037"/>
      <c r="E63" s="1037"/>
      <c r="F63" s="1037"/>
      <c r="G63" s="1037"/>
      <c r="H63" s="1037"/>
      <c r="I63" s="1037"/>
      <c r="J63" s="1037"/>
      <c r="K63" s="1577" t="s">
        <v>591</v>
      </c>
      <c r="L63" s="1047" t="str">
        <f>Summary!L4</f>
        <v>Sub 9</v>
      </c>
      <c r="M63" s="1038"/>
      <c r="N63" s="1038"/>
      <c r="O63" s="1038"/>
      <c r="P63" s="1038"/>
      <c r="Q63" s="1499">
        <v>0</v>
      </c>
      <c r="S63" s="46"/>
      <c r="T63" s="45"/>
      <c r="U63" s="166"/>
    </row>
    <row r="64" spans="1:21" ht="18" customHeight="1">
      <c r="A64" s="1497"/>
      <c r="B64" s="1037"/>
      <c r="C64" s="1037"/>
      <c r="D64" s="1037"/>
      <c r="E64" s="1037"/>
      <c r="F64" s="1037"/>
      <c r="G64" s="1037"/>
      <c r="H64" s="1037"/>
      <c r="I64" s="1037"/>
      <c r="J64" s="1037"/>
      <c r="K64" s="1577" t="s">
        <v>591</v>
      </c>
      <c r="L64" s="1047" t="str">
        <f>Summary!M4</f>
        <v>Sub 10</v>
      </c>
      <c r="M64" s="1038"/>
      <c r="N64" s="1038"/>
      <c r="O64" s="1038"/>
      <c r="P64" s="1038"/>
      <c r="Q64" s="1499">
        <v>0</v>
      </c>
      <c r="S64" s="46"/>
      <c r="T64" s="45"/>
      <c r="U64" s="166"/>
    </row>
    <row r="65" spans="1:21" ht="18" customHeight="1">
      <c r="A65" s="1497"/>
      <c r="B65" s="1037"/>
      <c r="C65" s="1037"/>
      <c r="D65" s="1037"/>
      <c r="E65" s="1037"/>
      <c r="F65" s="1037"/>
      <c r="G65" s="1037"/>
      <c r="H65" s="1037"/>
      <c r="I65" s="1037"/>
      <c r="J65" s="1037"/>
      <c r="K65" s="1577" t="s">
        <v>591</v>
      </c>
      <c r="L65" s="1047" t="str">
        <f>Summary!N4</f>
        <v>Sub 11</v>
      </c>
      <c r="M65" s="1038"/>
      <c r="N65" s="1038"/>
      <c r="O65" s="1038"/>
      <c r="P65" s="1038"/>
      <c r="Q65" s="1499">
        <v>0</v>
      </c>
      <c r="S65" s="46"/>
      <c r="T65" s="45"/>
      <c r="U65" s="166"/>
    </row>
    <row r="66" spans="1:21" ht="18" customHeight="1">
      <c r="A66" s="1497"/>
      <c r="B66" s="1037"/>
      <c r="C66" s="1037"/>
      <c r="D66" s="1037"/>
      <c r="E66" s="1037"/>
      <c r="F66" s="1037"/>
      <c r="G66" s="1037"/>
      <c r="H66" s="1037"/>
      <c r="I66" s="1037"/>
      <c r="J66" s="1037"/>
      <c r="K66" s="1577" t="s">
        <v>591</v>
      </c>
      <c r="L66" s="1047" t="str">
        <f>Summary!O4</f>
        <v>Sub 12</v>
      </c>
      <c r="M66" s="1038"/>
      <c r="N66" s="1038"/>
      <c r="O66" s="1038"/>
      <c r="P66" s="1038"/>
      <c r="Q66" s="1499">
        <v>0</v>
      </c>
      <c r="S66" s="46"/>
      <c r="T66" s="45"/>
      <c r="U66" s="166"/>
    </row>
    <row r="67" spans="1:21" ht="18" customHeight="1">
      <c r="A67" s="1497"/>
      <c r="B67" s="1037"/>
      <c r="C67" s="1037"/>
      <c r="D67" s="1037"/>
      <c r="E67" s="1037"/>
      <c r="F67" s="1037"/>
      <c r="G67" s="1037"/>
      <c r="H67" s="1037"/>
      <c r="I67" s="1037"/>
      <c r="J67" s="1037"/>
      <c r="K67" s="1578" t="s">
        <v>608</v>
      </c>
      <c r="L67" s="1038"/>
      <c r="M67" s="1038"/>
      <c r="N67" s="1038"/>
      <c r="O67" s="1038"/>
      <c r="P67" s="1038"/>
      <c r="Q67" s="1498">
        <f>ROUND(SUM(Q54:Q66),2)</f>
        <v>0</v>
      </c>
      <c r="R67" s="47"/>
      <c r="T67" s="45"/>
    </row>
    <row r="68" spans="1:21" ht="18" customHeight="1">
      <c r="A68" s="1497"/>
      <c r="B68" s="1037"/>
      <c r="C68" s="1037"/>
      <c r="D68" s="1037"/>
      <c r="E68" s="1037"/>
      <c r="F68" s="1037"/>
      <c r="G68" s="1037"/>
      <c r="H68" s="1037"/>
      <c r="I68" s="1037"/>
      <c r="J68" s="1037"/>
      <c r="K68" s="1579" t="s">
        <v>140</v>
      </c>
      <c r="L68" s="1038"/>
      <c r="M68" s="1038"/>
      <c r="N68" s="1038"/>
      <c r="O68" s="1038"/>
      <c r="P68" s="1038"/>
      <c r="Q68" s="1499">
        <v>0</v>
      </c>
      <c r="R68" s="47"/>
      <c r="T68" s="45"/>
    </row>
    <row r="69" spans="1:21" ht="18" customHeight="1">
      <c r="A69" s="1497"/>
      <c r="B69" s="1037"/>
      <c r="C69" s="1037"/>
      <c r="D69" s="1037"/>
      <c r="E69" s="1037"/>
      <c r="F69" s="1037"/>
      <c r="G69" s="1037"/>
      <c r="H69" s="1037"/>
      <c r="I69" s="1037"/>
      <c r="J69" s="1037"/>
      <c r="K69" s="1578" t="s">
        <v>608</v>
      </c>
      <c r="L69" s="1038"/>
      <c r="M69" s="1038"/>
      <c r="N69" s="1038"/>
      <c r="O69" s="1038"/>
      <c r="P69" s="1038"/>
      <c r="Q69" s="1498">
        <f>SUM(Q67:Q68)</f>
        <v>0</v>
      </c>
      <c r="R69" s="47"/>
      <c r="T69" s="45"/>
    </row>
    <row r="70" spans="1:21" ht="18" customHeight="1">
      <c r="A70" s="1497"/>
      <c r="B70" s="1037"/>
      <c r="C70" s="1037"/>
      <c r="D70" s="1037"/>
      <c r="E70" s="1037"/>
      <c r="F70" s="1037"/>
      <c r="G70" s="1037"/>
      <c r="H70" s="1037"/>
      <c r="I70" s="1037"/>
      <c r="J70" s="1037"/>
      <c r="K70" s="1577" t="s">
        <v>609</v>
      </c>
      <c r="L70" s="1038"/>
      <c r="M70" s="1038"/>
      <c r="N70" s="1038"/>
      <c r="O70" s="1039"/>
      <c r="P70" s="1039"/>
      <c r="Q70" s="1500">
        <v>0</v>
      </c>
      <c r="R70" s="48"/>
      <c r="S70" s="49"/>
      <c r="T70" s="49"/>
    </row>
    <row r="71" spans="1:21" ht="18" customHeight="1" thickBot="1">
      <c r="A71" s="1501"/>
      <c r="B71" s="1502"/>
      <c r="C71" s="1502"/>
      <c r="D71" s="1502"/>
      <c r="E71" s="1502"/>
      <c r="F71" s="1502"/>
      <c r="G71" s="1502"/>
      <c r="H71" s="1502"/>
      <c r="I71" s="1502"/>
      <c r="J71" s="1502"/>
      <c r="K71" s="1580" t="s">
        <v>610</v>
      </c>
      <c r="L71" s="1503"/>
      <c r="M71" s="1503"/>
      <c r="N71" s="1503"/>
      <c r="O71" s="1503"/>
      <c r="P71" s="1503"/>
      <c r="Q71" s="1504">
        <f>SUM(Q69:Q70)</f>
        <v>0</v>
      </c>
      <c r="R71" s="45"/>
      <c r="S71" s="45"/>
      <c r="T71" s="45"/>
    </row>
    <row r="72" spans="1:21" ht="13.8" thickTop="1">
      <c r="A72" s="45"/>
      <c r="B72" s="45"/>
      <c r="C72" s="45"/>
      <c r="D72" s="45"/>
      <c r="E72" s="45"/>
      <c r="F72" s="45"/>
      <c r="G72" s="45"/>
      <c r="H72" s="45"/>
      <c r="I72" s="45"/>
      <c r="J72" s="45"/>
      <c r="K72" s="45"/>
      <c r="L72" s="45"/>
      <c r="M72" s="45"/>
      <c r="N72" s="45"/>
      <c r="O72" s="45"/>
      <c r="P72" s="45"/>
      <c r="Q72" s="45"/>
      <c r="R72" s="45"/>
      <c r="S72" s="45"/>
      <c r="T72" s="45"/>
    </row>
    <row r="73" spans="1:21">
      <c r="A73" s="45"/>
      <c r="B73" s="45"/>
      <c r="C73" s="45"/>
      <c r="D73" s="45"/>
      <c r="E73" s="45"/>
      <c r="F73" s="45"/>
      <c r="G73" s="45"/>
      <c r="H73" s="45"/>
      <c r="I73" s="45"/>
      <c r="J73" s="45"/>
      <c r="K73" s="45"/>
      <c r="L73" s="45"/>
      <c r="M73" s="45"/>
      <c r="N73" s="45"/>
      <c r="O73" s="45"/>
      <c r="P73" s="45"/>
      <c r="Q73" s="45"/>
      <c r="R73" s="45"/>
      <c r="S73" s="45"/>
      <c r="T73" s="45"/>
    </row>
    <row r="74" spans="1:21">
      <c r="A74" s="45"/>
      <c r="B74" s="45"/>
      <c r="C74" s="45"/>
      <c r="D74" s="45"/>
      <c r="E74" s="45"/>
      <c r="F74" s="45"/>
      <c r="G74" s="45"/>
      <c r="H74" s="45"/>
      <c r="I74" s="45"/>
      <c r="J74" s="45"/>
      <c r="K74" s="45"/>
      <c r="L74" s="45"/>
      <c r="M74" s="45"/>
      <c r="N74" s="45"/>
      <c r="O74" s="45"/>
      <c r="P74" s="45"/>
      <c r="Q74" s="45"/>
      <c r="R74" s="45"/>
      <c r="S74" s="45"/>
      <c r="T74" s="45"/>
    </row>
    <row r="75" spans="1:21">
      <c r="C75" s="45"/>
      <c r="D75" s="45"/>
      <c r="E75" s="45"/>
      <c r="F75" s="45"/>
      <c r="G75" s="45"/>
      <c r="H75" s="45"/>
      <c r="I75" s="45"/>
      <c r="J75" s="45"/>
      <c r="K75" s="45"/>
      <c r="L75" s="45"/>
      <c r="M75" s="45"/>
      <c r="N75" s="45"/>
      <c r="O75" s="45"/>
      <c r="P75" s="45"/>
      <c r="Q75" s="45"/>
      <c r="R75" s="45"/>
      <c r="S75" s="45"/>
      <c r="T75" s="45"/>
    </row>
    <row r="76" spans="1:21">
      <c r="A76" s="45"/>
      <c r="B76" s="45"/>
      <c r="C76" s="45"/>
      <c r="D76" s="45"/>
      <c r="E76" s="45"/>
      <c r="F76" s="45"/>
      <c r="G76" s="45"/>
      <c r="H76" s="45"/>
      <c r="I76" s="45"/>
      <c r="J76" s="45"/>
      <c r="K76" s="45"/>
      <c r="L76" s="45"/>
      <c r="M76" s="45"/>
      <c r="N76" s="45"/>
      <c r="O76" s="45"/>
      <c r="P76" s="45"/>
      <c r="Q76" s="45"/>
      <c r="R76" s="45"/>
      <c r="S76" s="45"/>
      <c r="T76" s="45"/>
    </row>
    <row r="77" spans="1:21">
      <c r="A77" s="45"/>
      <c r="B77" s="45"/>
      <c r="C77" s="45"/>
      <c r="D77" s="45"/>
      <c r="E77" s="45"/>
      <c r="F77" s="45"/>
      <c r="G77" s="45"/>
      <c r="H77" s="45"/>
      <c r="I77" s="45"/>
      <c r="J77" s="45"/>
      <c r="K77" s="45"/>
      <c r="L77" s="45"/>
      <c r="M77" s="45"/>
      <c r="N77" s="45"/>
      <c r="O77" s="45"/>
      <c r="P77" s="45"/>
      <c r="Q77" s="45"/>
      <c r="R77" s="45"/>
      <c r="S77" s="45"/>
      <c r="T77" s="45"/>
    </row>
    <row r="78" spans="1:21">
      <c r="A78" s="45"/>
      <c r="B78" s="45"/>
      <c r="C78" s="45"/>
      <c r="D78" s="45"/>
      <c r="E78" s="45"/>
      <c r="F78" s="45"/>
      <c r="G78" s="45"/>
      <c r="H78" s="45"/>
      <c r="I78" s="45"/>
      <c r="J78" s="45"/>
      <c r="K78" s="45"/>
      <c r="L78" s="45"/>
      <c r="M78" s="45"/>
      <c r="N78" s="45"/>
      <c r="O78" s="45"/>
      <c r="P78" s="45"/>
      <c r="Q78" s="45"/>
      <c r="R78" s="45"/>
      <c r="S78" s="45"/>
      <c r="T78" s="45"/>
    </row>
    <row r="79" spans="1:21">
      <c r="A79" s="45"/>
      <c r="B79" s="45"/>
      <c r="C79" s="45"/>
      <c r="D79" s="45"/>
      <c r="E79" s="45"/>
      <c r="F79" s="45"/>
      <c r="G79" s="45"/>
      <c r="H79" s="45"/>
      <c r="I79" s="45"/>
      <c r="J79" s="45"/>
      <c r="K79" s="45"/>
      <c r="L79" s="45"/>
      <c r="M79" s="45"/>
      <c r="N79" s="45"/>
      <c r="O79" s="45"/>
      <c r="P79" s="45"/>
      <c r="Q79" s="45"/>
      <c r="R79" s="45"/>
      <c r="S79" s="45"/>
      <c r="T79" s="45"/>
    </row>
    <row r="80" spans="1:21">
      <c r="A80" s="45"/>
      <c r="B80" s="45"/>
      <c r="C80" s="45"/>
      <c r="D80" s="45"/>
      <c r="E80" s="45"/>
      <c r="F80" s="45"/>
      <c r="G80" s="45"/>
      <c r="H80" s="45"/>
      <c r="I80" s="45"/>
      <c r="J80" s="45"/>
      <c r="K80" s="45"/>
      <c r="L80" s="45"/>
      <c r="M80" s="45"/>
      <c r="N80" s="45"/>
      <c r="O80" s="45"/>
      <c r="P80" s="45"/>
      <c r="Q80" s="45"/>
      <c r="R80" s="45"/>
      <c r="S80" s="45"/>
      <c r="T80" s="45"/>
    </row>
    <row r="81" spans="1:20">
      <c r="A81" s="45"/>
      <c r="B81" s="45"/>
      <c r="C81" s="45"/>
      <c r="D81" s="45"/>
      <c r="E81" s="45"/>
      <c r="F81" s="45"/>
      <c r="G81" s="45"/>
      <c r="H81" s="45"/>
      <c r="I81" s="45"/>
      <c r="J81" s="45"/>
      <c r="K81" s="45"/>
      <c r="L81" s="45"/>
      <c r="M81" s="45"/>
      <c r="N81" s="45"/>
      <c r="O81" s="45"/>
      <c r="P81" s="45"/>
      <c r="Q81" s="45"/>
      <c r="R81" s="45"/>
      <c r="S81" s="45"/>
      <c r="T81" s="45"/>
    </row>
    <row r="82" spans="1:20">
      <c r="A82" s="45"/>
      <c r="B82" s="45"/>
      <c r="C82" s="45"/>
      <c r="D82" s="45"/>
      <c r="E82" s="45"/>
      <c r="F82" s="45"/>
      <c r="G82" s="45"/>
      <c r="H82" s="45"/>
      <c r="I82" s="45"/>
      <c r="J82" s="45"/>
      <c r="K82" s="45"/>
      <c r="L82" s="45"/>
      <c r="M82" s="45"/>
      <c r="N82" s="45"/>
      <c r="O82" s="45"/>
      <c r="P82" s="45"/>
      <c r="Q82" s="45"/>
      <c r="R82" s="45"/>
      <c r="S82" s="45"/>
      <c r="T82" s="45"/>
    </row>
    <row r="83" spans="1:20">
      <c r="A83" s="45"/>
      <c r="B83" s="45"/>
      <c r="C83" s="45"/>
      <c r="D83" s="45"/>
      <c r="E83" s="45"/>
      <c r="F83" s="45"/>
      <c r="G83" s="45"/>
      <c r="H83" s="45"/>
      <c r="I83" s="45"/>
      <c r="J83" s="45"/>
      <c r="K83" s="45"/>
      <c r="L83" s="45"/>
      <c r="M83" s="45"/>
      <c r="N83" s="45"/>
      <c r="O83" s="45"/>
      <c r="P83" s="45"/>
      <c r="Q83" s="45"/>
      <c r="R83" s="45"/>
      <c r="S83" s="45"/>
      <c r="T83" s="45"/>
    </row>
    <row r="84" spans="1:20">
      <c r="A84" s="45"/>
      <c r="B84" s="45"/>
      <c r="C84" s="45"/>
      <c r="D84" s="45"/>
      <c r="E84" s="45"/>
      <c r="F84" s="45"/>
      <c r="G84" s="45"/>
      <c r="H84" s="45"/>
      <c r="I84" s="45"/>
      <c r="J84" s="45"/>
      <c r="K84" s="45"/>
      <c r="L84" s="45"/>
      <c r="M84" s="45"/>
      <c r="N84" s="45"/>
      <c r="O84" s="45"/>
      <c r="P84" s="45"/>
      <c r="Q84" s="45"/>
      <c r="R84" s="45"/>
      <c r="S84" s="45"/>
      <c r="T84" s="45"/>
    </row>
    <row r="85" spans="1:20">
      <c r="A85" s="45"/>
      <c r="B85" s="45"/>
      <c r="C85" s="45"/>
      <c r="D85" s="45"/>
      <c r="E85" s="45"/>
      <c r="F85" s="45"/>
      <c r="G85" s="45"/>
      <c r="H85" s="45"/>
      <c r="I85" s="45"/>
      <c r="J85" s="45"/>
      <c r="K85" s="45"/>
      <c r="L85" s="45"/>
      <c r="M85" s="45"/>
      <c r="N85" s="45"/>
      <c r="O85" s="45"/>
      <c r="P85" s="45"/>
      <c r="Q85" s="45"/>
      <c r="R85" s="45"/>
      <c r="S85" s="45"/>
      <c r="T85" s="45"/>
    </row>
    <row r="86" spans="1:20">
      <c r="A86" s="45"/>
      <c r="B86" s="45"/>
      <c r="C86" s="45"/>
      <c r="D86" s="45"/>
      <c r="E86" s="45"/>
      <c r="F86" s="45"/>
      <c r="G86" s="45"/>
      <c r="H86" s="45"/>
      <c r="I86" s="45"/>
      <c r="J86" s="45"/>
      <c r="K86" s="45"/>
      <c r="L86" s="45"/>
      <c r="M86" s="45"/>
      <c r="N86" s="45"/>
      <c r="O86" s="45"/>
      <c r="P86" s="45"/>
      <c r="Q86" s="45"/>
      <c r="R86" s="45"/>
      <c r="S86" s="45"/>
      <c r="T86" s="45"/>
    </row>
    <row r="87" spans="1:20">
      <c r="A87" s="45"/>
      <c r="B87" s="45"/>
      <c r="C87" s="45"/>
      <c r="D87" s="45"/>
      <c r="E87" s="45"/>
      <c r="F87" s="45"/>
      <c r="G87" s="45"/>
      <c r="H87" s="45"/>
      <c r="I87" s="45"/>
      <c r="J87" s="45"/>
      <c r="K87" s="45"/>
      <c r="L87" s="45"/>
      <c r="M87" s="45"/>
      <c r="N87" s="45"/>
      <c r="O87" s="45"/>
      <c r="P87" s="45"/>
      <c r="Q87" s="45"/>
      <c r="R87" s="45"/>
      <c r="S87" s="45"/>
      <c r="T87" s="45"/>
    </row>
    <row r="88" spans="1:20">
      <c r="A88" s="45"/>
      <c r="B88" s="45"/>
      <c r="C88" s="45"/>
      <c r="D88" s="45"/>
      <c r="E88" s="45"/>
      <c r="F88" s="45"/>
      <c r="G88" s="45"/>
      <c r="H88" s="45"/>
      <c r="I88" s="45"/>
      <c r="J88" s="45"/>
      <c r="K88" s="45"/>
      <c r="L88" s="45"/>
      <c r="M88" s="45"/>
      <c r="N88" s="45"/>
      <c r="O88" s="45"/>
      <c r="P88" s="45"/>
      <c r="Q88" s="45"/>
      <c r="R88" s="45"/>
      <c r="S88" s="45"/>
      <c r="T88" s="45"/>
    </row>
    <row r="89" spans="1:20">
      <c r="A89" s="45"/>
      <c r="B89" s="45"/>
      <c r="C89" s="45"/>
      <c r="D89" s="45"/>
      <c r="E89" s="45"/>
      <c r="F89" s="45"/>
      <c r="G89" s="45"/>
      <c r="H89" s="45"/>
      <c r="I89" s="45"/>
      <c r="J89" s="45"/>
      <c r="K89" s="45"/>
      <c r="L89" s="45"/>
      <c r="M89" s="45"/>
      <c r="N89" s="45"/>
      <c r="O89" s="45"/>
      <c r="P89" s="45"/>
      <c r="Q89" s="45"/>
      <c r="R89" s="45"/>
      <c r="S89" s="45"/>
      <c r="T89" s="45"/>
    </row>
    <row r="90" spans="1:20">
      <c r="A90" s="45"/>
      <c r="B90" s="45"/>
      <c r="C90" s="45"/>
      <c r="D90" s="45"/>
      <c r="E90" s="45"/>
      <c r="F90" s="45"/>
      <c r="G90" s="45"/>
      <c r="H90" s="45"/>
      <c r="I90" s="45"/>
      <c r="J90" s="45"/>
      <c r="K90" s="45"/>
      <c r="L90" s="45"/>
      <c r="M90" s="45"/>
      <c r="N90" s="45"/>
      <c r="O90" s="45"/>
      <c r="P90" s="45"/>
      <c r="Q90" s="45"/>
      <c r="R90" s="45"/>
      <c r="S90" s="45"/>
      <c r="T90" s="45"/>
    </row>
    <row r="91" spans="1:20">
      <c r="A91" s="45"/>
      <c r="B91" s="45"/>
      <c r="C91" s="45"/>
      <c r="D91" s="45"/>
      <c r="E91" s="45"/>
      <c r="F91" s="45"/>
      <c r="G91" s="45"/>
      <c r="H91" s="45"/>
      <c r="I91" s="45"/>
      <c r="J91" s="45"/>
      <c r="K91" s="45"/>
      <c r="L91" s="45"/>
      <c r="M91" s="45"/>
      <c r="N91" s="45"/>
      <c r="O91" s="45"/>
      <c r="P91" s="45"/>
      <c r="Q91" s="45"/>
      <c r="R91" s="45"/>
      <c r="S91" s="45"/>
      <c r="T91" s="45"/>
    </row>
    <row r="92" spans="1:20">
      <c r="A92" s="45"/>
      <c r="B92" s="45"/>
      <c r="C92" s="45"/>
      <c r="D92" s="45"/>
      <c r="E92" s="45"/>
      <c r="F92" s="45"/>
      <c r="G92" s="45"/>
      <c r="H92" s="45"/>
      <c r="I92" s="45"/>
      <c r="J92" s="45"/>
      <c r="K92" s="45"/>
      <c r="L92" s="45"/>
      <c r="M92" s="45"/>
      <c r="N92" s="45"/>
      <c r="O92" s="45"/>
      <c r="P92" s="45"/>
      <c r="Q92" s="45"/>
      <c r="R92" s="45"/>
      <c r="S92" s="45"/>
      <c r="T92" s="45"/>
    </row>
    <row r="93" spans="1:20">
      <c r="A93" s="45"/>
      <c r="B93" s="45"/>
      <c r="C93" s="45"/>
      <c r="D93" s="45"/>
      <c r="E93" s="45"/>
      <c r="F93" s="45"/>
      <c r="G93" s="45"/>
      <c r="H93" s="45"/>
      <c r="I93" s="45"/>
      <c r="J93" s="45"/>
      <c r="K93" s="45"/>
      <c r="L93" s="45"/>
      <c r="M93" s="45"/>
      <c r="N93" s="45"/>
      <c r="O93" s="45"/>
      <c r="P93" s="45"/>
      <c r="Q93" s="45"/>
      <c r="R93" s="45"/>
      <c r="S93" s="45"/>
      <c r="T93" s="45"/>
    </row>
    <row r="94" spans="1:20">
      <c r="A94" s="45"/>
      <c r="B94" s="45"/>
      <c r="C94" s="45"/>
      <c r="D94" s="45"/>
      <c r="E94" s="45"/>
      <c r="F94" s="45"/>
      <c r="G94" s="45"/>
      <c r="H94" s="45"/>
      <c r="I94" s="45"/>
      <c r="J94" s="45"/>
      <c r="K94" s="45"/>
      <c r="L94" s="45"/>
      <c r="M94" s="45"/>
      <c r="N94" s="45"/>
      <c r="O94" s="45"/>
      <c r="P94" s="45"/>
      <c r="Q94" s="45"/>
      <c r="R94" s="45"/>
      <c r="S94" s="45"/>
      <c r="T94" s="45"/>
    </row>
    <row r="95" spans="1:20">
      <c r="A95" s="45"/>
      <c r="B95" s="45"/>
      <c r="C95" s="45"/>
      <c r="D95" s="45"/>
      <c r="E95" s="45"/>
      <c r="F95" s="45"/>
      <c r="G95" s="45"/>
      <c r="H95" s="45"/>
      <c r="I95" s="45"/>
      <c r="J95" s="45"/>
      <c r="K95" s="45"/>
      <c r="L95" s="45"/>
      <c r="M95" s="45"/>
      <c r="N95" s="45"/>
      <c r="O95" s="45"/>
      <c r="P95" s="45"/>
      <c r="Q95" s="45"/>
      <c r="R95" s="45"/>
      <c r="S95" s="45"/>
      <c r="T95" s="45"/>
    </row>
    <row r="96" spans="1:20">
      <c r="A96" s="45"/>
      <c r="B96" s="45"/>
      <c r="C96" s="45"/>
      <c r="D96" s="45"/>
      <c r="E96" s="45"/>
      <c r="F96" s="45"/>
      <c r="G96" s="45"/>
      <c r="H96" s="45"/>
      <c r="I96" s="45"/>
      <c r="J96" s="45"/>
      <c r="K96" s="45"/>
      <c r="L96" s="45"/>
      <c r="M96" s="45"/>
      <c r="N96" s="45"/>
      <c r="O96" s="45"/>
      <c r="P96" s="45"/>
      <c r="Q96" s="45"/>
      <c r="R96" s="45"/>
      <c r="S96" s="45"/>
      <c r="T96" s="45"/>
    </row>
    <row r="97" spans="1:20">
      <c r="A97" s="45"/>
      <c r="B97" s="45"/>
      <c r="C97" s="45"/>
      <c r="D97" s="45"/>
      <c r="E97" s="45"/>
      <c r="F97" s="45"/>
      <c r="G97" s="45"/>
      <c r="H97" s="45"/>
      <c r="I97" s="45"/>
      <c r="J97" s="45"/>
      <c r="K97" s="45"/>
      <c r="L97" s="45"/>
      <c r="M97" s="45"/>
      <c r="N97" s="45"/>
      <c r="O97" s="45"/>
      <c r="P97" s="45"/>
      <c r="Q97" s="45"/>
      <c r="R97" s="45"/>
      <c r="S97" s="45"/>
      <c r="T97" s="45"/>
    </row>
    <row r="98" spans="1:20">
      <c r="A98" s="45"/>
      <c r="B98" s="45"/>
      <c r="C98" s="45"/>
      <c r="D98" s="45"/>
      <c r="E98" s="45"/>
      <c r="F98" s="45"/>
      <c r="G98" s="45"/>
      <c r="H98" s="45"/>
      <c r="I98" s="45"/>
      <c r="J98" s="45"/>
      <c r="K98" s="45"/>
      <c r="L98" s="45"/>
      <c r="M98" s="45"/>
      <c r="N98" s="45"/>
      <c r="O98" s="45"/>
      <c r="P98" s="45"/>
      <c r="Q98" s="45"/>
      <c r="R98" s="45"/>
      <c r="S98" s="45"/>
      <c r="T98" s="45"/>
    </row>
    <row r="99" spans="1:20">
      <c r="A99" s="45"/>
      <c r="B99" s="45"/>
      <c r="C99" s="45"/>
      <c r="D99" s="45"/>
      <c r="E99" s="45"/>
      <c r="F99" s="45"/>
      <c r="G99" s="45"/>
      <c r="H99" s="45"/>
      <c r="I99" s="45"/>
      <c r="J99" s="45"/>
      <c r="K99" s="45"/>
      <c r="L99" s="45"/>
      <c r="M99" s="45"/>
      <c r="N99" s="45"/>
      <c r="O99" s="45"/>
      <c r="P99" s="45"/>
      <c r="Q99" s="45"/>
      <c r="R99" s="45"/>
      <c r="S99" s="45"/>
      <c r="T99" s="45"/>
    </row>
    <row r="100" spans="1:20">
      <c r="A100" s="45"/>
      <c r="B100" s="45"/>
      <c r="C100" s="45"/>
      <c r="D100" s="45"/>
      <c r="E100" s="45"/>
      <c r="F100" s="45"/>
      <c r="G100" s="45"/>
      <c r="H100" s="45"/>
      <c r="I100" s="45"/>
      <c r="J100" s="45"/>
      <c r="K100" s="45"/>
      <c r="L100" s="45"/>
      <c r="M100" s="45"/>
      <c r="N100" s="45"/>
      <c r="O100" s="45"/>
      <c r="P100" s="45"/>
      <c r="Q100" s="45"/>
      <c r="R100" s="45"/>
      <c r="S100" s="45"/>
      <c r="T100" s="45"/>
    </row>
    <row r="101" spans="1:20">
      <c r="A101" s="45"/>
      <c r="B101" s="45"/>
      <c r="C101" s="45"/>
      <c r="D101" s="45"/>
      <c r="E101" s="45"/>
      <c r="F101" s="45"/>
      <c r="G101" s="45"/>
      <c r="H101" s="45"/>
      <c r="I101" s="45"/>
      <c r="J101" s="45"/>
      <c r="K101" s="45"/>
      <c r="L101" s="45"/>
      <c r="M101" s="45"/>
      <c r="N101" s="45"/>
      <c r="O101" s="45"/>
      <c r="P101" s="45"/>
      <c r="Q101" s="45"/>
      <c r="R101" s="45"/>
      <c r="S101" s="45"/>
      <c r="T101" s="45"/>
    </row>
    <row r="102" spans="1:20">
      <c r="A102" s="45"/>
      <c r="B102" s="45"/>
      <c r="C102" s="45"/>
      <c r="D102" s="45"/>
      <c r="E102" s="45"/>
      <c r="F102" s="45"/>
      <c r="G102" s="45"/>
      <c r="H102" s="45"/>
      <c r="I102" s="45"/>
      <c r="J102" s="45"/>
      <c r="K102" s="45"/>
      <c r="L102" s="45"/>
      <c r="M102" s="45"/>
      <c r="N102" s="45"/>
      <c r="O102" s="45"/>
      <c r="P102" s="45"/>
      <c r="Q102" s="45"/>
      <c r="R102" s="45"/>
      <c r="S102" s="45"/>
      <c r="T102" s="45"/>
    </row>
    <row r="103" spans="1:20">
      <c r="A103" s="45"/>
      <c r="B103" s="45"/>
      <c r="C103" s="45"/>
      <c r="D103" s="45"/>
      <c r="E103" s="45"/>
      <c r="F103" s="45"/>
      <c r="G103" s="45"/>
      <c r="H103" s="45"/>
      <c r="I103" s="45"/>
      <c r="J103" s="45"/>
      <c r="K103" s="45"/>
      <c r="L103" s="45"/>
      <c r="M103" s="45"/>
      <c r="N103" s="45"/>
      <c r="O103" s="45"/>
      <c r="P103" s="45"/>
      <c r="Q103" s="45"/>
      <c r="R103" s="45"/>
      <c r="S103" s="45"/>
      <c r="T103" s="45"/>
    </row>
    <row r="104" spans="1:20">
      <c r="A104" s="45"/>
      <c r="B104" s="45"/>
      <c r="C104" s="45"/>
      <c r="D104" s="45"/>
      <c r="E104" s="45"/>
      <c r="F104" s="45"/>
      <c r="G104" s="45"/>
      <c r="H104" s="45"/>
      <c r="I104" s="45"/>
      <c r="J104" s="45"/>
      <c r="K104" s="45"/>
      <c r="L104" s="45"/>
      <c r="M104" s="45"/>
      <c r="N104" s="45"/>
      <c r="O104" s="45"/>
      <c r="P104" s="45"/>
      <c r="Q104" s="45"/>
      <c r="R104" s="45"/>
      <c r="S104" s="45"/>
      <c r="T104" s="45"/>
    </row>
    <row r="105" spans="1:20">
      <c r="A105" s="45"/>
      <c r="B105" s="45"/>
      <c r="C105" s="45"/>
      <c r="D105" s="45"/>
      <c r="E105" s="45"/>
      <c r="F105" s="45"/>
      <c r="G105" s="45"/>
      <c r="H105" s="45"/>
      <c r="I105" s="45"/>
      <c r="J105" s="45"/>
      <c r="K105" s="45"/>
      <c r="L105" s="45"/>
      <c r="M105" s="45"/>
      <c r="N105" s="45"/>
      <c r="O105" s="45"/>
      <c r="P105" s="45"/>
      <c r="Q105" s="45"/>
      <c r="R105" s="45"/>
      <c r="S105" s="45"/>
      <c r="T105" s="45"/>
    </row>
    <row r="106" spans="1:20">
      <c r="A106" s="45"/>
      <c r="B106" s="45"/>
      <c r="C106" s="45"/>
      <c r="D106" s="45"/>
      <c r="E106" s="45"/>
      <c r="F106" s="45"/>
      <c r="G106" s="45"/>
      <c r="H106" s="45"/>
      <c r="I106" s="45"/>
      <c r="J106" s="45"/>
      <c r="K106" s="45"/>
      <c r="L106" s="45"/>
      <c r="M106" s="45"/>
      <c r="N106" s="45"/>
      <c r="O106" s="45"/>
      <c r="P106" s="45"/>
      <c r="Q106" s="45"/>
      <c r="R106" s="45"/>
      <c r="S106" s="45"/>
      <c r="T106" s="45"/>
    </row>
    <row r="107" spans="1:20">
      <c r="A107" s="45"/>
      <c r="B107" s="45"/>
      <c r="C107" s="45"/>
      <c r="D107" s="45"/>
      <c r="E107" s="45"/>
      <c r="F107" s="45"/>
      <c r="G107" s="45"/>
      <c r="H107" s="45"/>
      <c r="I107" s="45"/>
      <c r="J107" s="45"/>
      <c r="K107" s="45"/>
      <c r="L107" s="45"/>
      <c r="M107" s="45"/>
      <c r="N107" s="45"/>
      <c r="O107" s="45"/>
      <c r="P107" s="45"/>
      <c r="Q107" s="45"/>
      <c r="R107" s="45"/>
      <c r="S107" s="45"/>
      <c r="T107" s="45"/>
    </row>
    <row r="108" spans="1:20">
      <c r="A108" s="45"/>
      <c r="B108" s="45"/>
      <c r="C108" s="45"/>
      <c r="D108" s="45"/>
      <c r="E108" s="45"/>
      <c r="F108" s="45"/>
      <c r="G108" s="45"/>
      <c r="H108" s="45"/>
      <c r="I108" s="45"/>
      <c r="J108" s="45"/>
      <c r="K108" s="45"/>
      <c r="L108" s="45"/>
      <c r="M108" s="45"/>
      <c r="N108" s="45"/>
      <c r="O108" s="45"/>
      <c r="P108" s="45"/>
      <c r="Q108" s="45"/>
      <c r="R108" s="45"/>
      <c r="S108" s="45"/>
      <c r="T108" s="45"/>
    </row>
    <row r="109" spans="1:20">
      <c r="A109" s="45"/>
      <c r="B109" s="45"/>
      <c r="C109" s="45"/>
      <c r="D109" s="45"/>
      <c r="E109" s="45"/>
      <c r="F109" s="45"/>
      <c r="G109" s="45"/>
      <c r="H109" s="45"/>
      <c r="I109" s="45"/>
      <c r="J109" s="45"/>
      <c r="K109" s="45"/>
      <c r="L109" s="45"/>
      <c r="M109" s="45"/>
      <c r="N109" s="45"/>
      <c r="O109" s="45"/>
      <c r="P109" s="45"/>
      <c r="Q109" s="45"/>
      <c r="R109" s="45"/>
      <c r="S109" s="45"/>
      <c r="T109" s="45"/>
    </row>
    <row r="110" spans="1:20">
      <c r="A110" s="45"/>
      <c r="B110" s="45"/>
      <c r="C110" s="45"/>
      <c r="D110" s="45"/>
      <c r="E110" s="45"/>
      <c r="F110" s="45"/>
      <c r="G110" s="45"/>
      <c r="H110" s="45"/>
      <c r="I110" s="45"/>
      <c r="J110" s="45"/>
      <c r="K110" s="45"/>
      <c r="L110" s="45"/>
      <c r="M110" s="45"/>
      <c r="N110" s="45"/>
      <c r="O110" s="45"/>
      <c r="P110" s="45"/>
      <c r="Q110" s="45"/>
      <c r="R110" s="45"/>
      <c r="S110" s="45"/>
      <c r="T110" s="45"/>
    </row>
    <row r="111" spans="1:20">
      <c r="A111" s="45"/>
      <c r="B111" s="45"/>
      <c r="C111" s="45"/>
      <c r="D111" s="45"/>
      <c r="E111" s="45"/>
      <c r="F111" s="45"/>
      <c r="G111" s="45"/>
      <c r="H111" s="45"/>
      <c r="I111" s="45"/>
      <c r="J111" s="45"/>
      <c r="K111" s="45"/>
      <c r="L111" s="45"/>
      <c r="M111" s="45"/>
      <c r="N111" s="45"/>
      <c r="O111" s="45"/>
      <c r="P111" s="45"/>
      <c r="Q111" s="45"/>
      <c r="R111" s="45"/>
      <c r="S111" s="45"/>
      <c r="T111" s="45"/>
    </row>
    <row r="112" spans="1:20">
      <c r="A112" s="45"/>
      <c r="B112" s="45"/>
      <c r="C112" s="45"/>
      <c r="D112" s="45"/>
      <c r="E112" s="45"/>
      <c r="F112" s="45"/>
      <c r="G112" s="45"/>
      <c r="H112" s="45"/>
      <c r="I112" s="45"/>
      <c r="J112" s="45"/>
      <c r="K112" s="45"/>
      <c r="L112" s="45"/>
      <c r="M112" s="45"/>
      <c r="N112" s="45"/>
      <c r="O112" s="45"/>
      <c r="P112" s="45"/>
      <c r="Q112" s="45"/>
      <c r="R112" s="45"/>
      <c r="S112" s="45"/>
      <c r="T112" s="45"/>
    </row>
    <row r="113" spans="1:20">
      <c r="A113" s="45"/>
      <c r="B113" s="45"/>
      <c r="C113" s="45"/>
      <c r="D113" s="45"/>
      <c r="E113" s="45"/>
      <c r="F113" s="45"/>
      <c r="G113" s="45"/>
      <c r="H113" s="45"/>
      <c r="I113" s="45"/>
      <c r="J113" s="45"/>
      <c r="K113" s="45"/>
      <c r="L113" s="45"/>
      <c r="M113" s="45"/>
      <c r="N113" s="45"/>
      <c r="O113" s="45"/>
      <c r="P113" s="45"/>
      <c r="Q113" s="45"/>
      <c r="R113" s="45"/>
      <c r="S113" s="45"/>
      <c r="T113" s="45"/>
    </row>
    <row r="114" spans="1:20">
      <c r="A114" s="45"/>
      <c r="B114" s="45"/>
      <c r="C114" s="45"/>
      <c r="D114" s="45"/>
      <c r="E114" s="45"/>
      <c r="F114" s="45"/>
      <c r="G114" s="45"/>
      <c r="H114" s="45"/>
      <c r="I114" s="45"/>
      <c r="J114" s="45"/>
      <c r="K114" s="45"/>
      <c r="L114" s="45"/>
      <c r="M114" s="45"/>
      <c r="N114" s="45"/>
      <c r="O114" s="45"/>
      <c r="P114" s="45"/>
      <c r="Q114" s="45"/>
      <c r="R114" s="45"/>
      <c r="S114" s="45"/>
      <c r="T114" s="45"/>
    </row>
    <row r="115" spans="1:20">
      <c r="A115" s="45"/>
      <c r="B115" s="45"/>
      <c r="C115" s="45"/>
      <c r="D115" s="45"/>
      <c r="E115" s="45"/>
      <c r="F115" s="45"/>
      <c r="G115" s="45"/>
      <c r="H115" s="45"/>
      <c r="I115" s="45"/>
      <c r="J115" s="45"/>
      <c r="K115" s="45"/>
      <c r="L115" s="45"/>
      <c r="M115" s="45"/>
      <c r="N115" s="45"/>
      <c r="O115" s="45"/>
      <c r="P115" s="45"/>
      <c r="Q115" s="45"/>
      <c r="R115" s="45"/>
      <c r="S115" s="45"/>
      <c r="T115" s="45"/>
    </row>
    <row r="116" spans="1:20">
      <c r="A116" s="45"/>
      <c r="B116" s="45"/>
      <c r="C116" s="45"/>
      <c r="D116" s="45"/>
      <c r="E116" s="45"/>
      <c r="F116" s="45"/>
      <c r="G116" s="45"/>
      <c r="H116" s="45"/>
      <c r="I116" s="45"/>
      <c r="J116" s="45"/>
      <c r="K116" s="45"/>
      <c r="L116" s="45"/>
      <c r="M116" s="45"/>
      <c r="N116" s="45"/>
      <c r="O116" s="45"/>
      <c r="P116" s="45"/>
      <c r="Q116" s="45"/>
      <c r="R116" s="45"/>
      <c r="S116" s="45"/>
      <c r="T116" s="45"/>
    </row>
    <row r="117" spans="1:20">
      <c r="A117" s="45"/>
      <c r="B117" s="45"/>
      <c r="C117" s="45"/>
      <c r="D117" s="45"/>
      <c r="E117" s="45"/>
      <c r="F117" s="45"/>
      <c r="G117" s="45"/>
      <c r="H117" s="45"/>
      <c r="I117" s="45"/>
      <c r="J117" s="45"/>
      <c r="K117" s="45"/>
      <c r="L117" s="45"/>
      <c r="M117" s="45"/>
      <c r="N117" s="45"/>
      <c r="O117" s="45"/>
      <c r="P117" s="45"/>
      <c r="Q117" s="45"/>
      <c r="R117" s="45"/>
      <c r="S117" s="45"/>
      <c r="T117" s="45"/>
    </row>
    <row r="118" spans="1:20">
      <c r="A118" s="45"/>
      <c r="B118" s="45"/>
      <c r="C118" s="45"/>
      <c r="D118" s="45"/>
      <c r="E118" s="45"/>
      <c r="F118" s="45"/>
      <c r="G118" s="45"/>
      <c r="H118" s="45"/>
      <c r="I118" s="45"/>
      <c r="J118" s="45"/>
      <c r="K118" s="45"/>
      <c r="L118" s="45"/>
      <c r="M118" s="45"/>
      <c r="N118" s="45"/>
      <c r="O118" s="45"/>
      <c r="P118" s="45"/>
      <c r="Q118" s="45"/>
      <c r="R118" s="45"/>
      <c r="S118" s="45"/>
      <c r="T118" s="45"/>
    </row>
    <row r="119" spans="1:20">
      <c r="A119" s="45"/>
      <c r="B119" s="45"/>
      <c r="C119" s="45"/>
      <c r="D119" s="45"/>
      <c r="E119" s="45"/>
      <c r="F119" s="45"/>
      <c r="G119" s="45"/>
      <c r="H119" s="45"/>
      <c r="I119" s="45"/>
      <c r="J119" s="45"/>
      <c r="K119" s="45"/>
      <c r="L119" s="45"/>
      <c r="M119" s="45"/>
      <c r="N119" s="45"/>
      <c r="O119" s="45"/>
      <c r="P119" s="45"/>
      <c r="Q119" s="45"/>
      <c r="R119" s="45"/>
      <c r="S119" s="45"/>
      <c r="T119" s="45"/>
    </row>
    <row r="120" spans="1:20">
      <c r="A120" s="45"/>
      <c r="B120" s="45"/>
      <c r="C120" s="45"/>
      <c r="D120" s="45"/>
      <c r="E120" s="45"/>
      <c r="F120" s="45"/>
      <c r="G120" s="45"/>
      <c r="H120" s="45"/>
      <c r="I120" s="45"/>
      <c r="J120" s="45"/>
      <c r="K120" s="45"/>
      <c r="L120" s="45"/>
      <c r="M120" s="45"/>
      <c r="N120" s="45"/>
      <c r="O120" s="45"/>
      <c r="P120" s="45"/>
      <c r="Q120" s="45"/>
      <c r="R120" s="45"/>
      <c r="S120" s="45"/>
      <c r="T120" s="45"/>
    </row>
    <row r="121" spans="1:20">
      <c r="A121" s="45"/>
      <c r="B121" s="45"/>
      <c r="C121" s="45"/>
      <c r="D121" s="45"/>
      <c r="E121" s="45"/>
      <c r="F121" s="45"/>
      <c r="G121" s="45"/>
      <c r="H121" s="45"/>
      <c r="I121" s="45"/>
      <c r="J121" s="45"/>
      <c r="K121" s="45"/>
      <c r="L121" s="45"/>
      <c r="M121" s="45"/>
      <c r="N121" s="45"/>
      <c r="O121" s="45"/>
      <c r="P121" s="45"/>
      <c r="Q121" s="45"/>
      <c r="R121" s="45"/>
      <c r="S121" s="45"/>
      <c r="T121" s="45"/>
    </row>
    <row r="122" spans="1:20">
      <c r="A122" s="45"/>
      <c r="B122" s="45"/>
      <c r="C122" s="45"/>
      <c r="D122" s="45"/>
      <c r="E122" s="45"/>
      <c r="F122" s="45"/>
      <c r="G122" s="45"/>
      <c r="H122" s="45"/>
      <c r="I122" s="45"/>
      <c r="J122" s="45"/>
      <c r="K122" s="45"/>
      <c r="L122" s="45"/>
      <c r="M122" s="45"/>
      <c r="N122" s="45"/>
      <c r="O122" s="45"/>
      <c r="P122" s="45"/>
      <c r="Q122" s="45"/>
      <c r="R122" s="45"/>
      <c r="S122" s="45"/>
      <c r="T122" s="45"/>
    </row>
    <row r="123" spans="1:20">
      <c r="A123" s="45"/>
      <c r="B123" s="45"/>
      <c r="C123" s="45"/>
      <c r="D123" s="45"/>
      <c r="E123" s="45"/>
      <c r="F123" s="45"/>
      <c r="G123" s="45"/>
      <c r="H123" s="45"/>
      <c r="I123" s="45"/>
      <c r="J123" s="45"/>
      <c r="K123" s="45"/>
      <c r="L123" s="45"/>
      <c r="M123" s="45"/>
      <c r="N123" s="45"/>
      <c r="O123" s="45"/>
      <c r="P123" s="45"/>
      <c r="Q123" s="45"/>
      <c r="R123" s="45"/>
      <c r="S123" s="45"/>
      <c r="T123" s="45"/>
    </row>
    <row r="124" spans="1:20">
      <c r="A124" s="45"/>
      <c r="B124" s="45"/>
      <c r="C124" s="45"/>
      <c r="D124" s="45"/>
      <c r="E124" s="45"/>
      <c r="F124" s="45"/>
      <c r="G124" s="45"/>
      <c r="H124" s="45"/>
      <c r="I124" s="45"/>
      <c r="J124" s="45"/>
      <c r="K124" s="45"/>
      <c r="L124" s="45"/>
      <c r="M124" s="45"/>
      <c r="N124" s="45"/>
      <c r="O124" s="45"/>
      <c r="P124" s="45"/>
      <c r="Q124" s="45"/>
      <c r="R124" s="45"/>
      <c r="S124" s="45"/>
      <c r="T124" s="45"/>
    </row>
    <row r="125" spans="1:20">
      <c r="A125" s="45"/>
      <c r="B125" s="45"/>
      <c r="C125" s="45"/>
      <c r="D125" s="45"/>
      <c r="E125" s="45"/>
      <c r="F125" s="45"/>
      <c r="G125" s="45"/>
      <c r="H125" s="45"/>
      <c r="I125" s="45"/>
      <c r="J125" s="45"/>
      <c r="K125" s="45"/>
      <c r="L125" s="45"/>
      <c r="M125" s="45"/>
      <c r="N125" s="45"/>
      <c r="O125" s="45"/>
      <c r="P125" s="45"/>
      <c r="Q125" s="45"/>
      <c r="R125" s="45"/>
      <c r="S125" s="45"/>
      <c r="T125" s="45"/>
    </row>
    <row r="126" spans="1:20">
      <c r="A126" s="45"/>
      <c r="B126" s="45"/>
      <c r="C126" s="45"/>
      <c r="D126" s="45"/>
      <c r="E126" s="45"/>
      <c r="F126" s="45"/>
      <c r="G126" s="45"/>
      <c r="H126" s="45"/>
      <c r="I126" s="45"/>
      <c r="J126" s="45"/>
      <c r="K126" s="45"/>
      <c r="L126" s="45"/>
      <c r="M126" s="45"/>
      <c r="N126" s="45"/>
      <c r="O126" s="45"/>
      <c r="P126" s="45"/>
      <c r="Q126" s="45"/>
      <c r="R126" s="45"/>
      <c r="S126" s="45"/>
      <c r="T126" s="45"/>
    </row>
    <row r="127" spans="1:20">
      <c r="A127" s="45"/>
      <c r="B127" s="45"/>
      <c r="C127" s="45"/>
      <c r="D127" s="45"/>
      <c r="E127" s="45"/>
      <c r="F127" s="45"/>
      <c r="G127" s="45"/>
      <c r="H127" s="45"/>
      <c r="I127" s="45"/>
      <c r="J127" s="45"/>
      <c r="K127" s="45"/>
      <c r="L127" s="45"/>
      <c r="M127" s="45"/>
      <c r="N127" s="45"/>
      <c r="O127" s="45"/>
      <c r="P127" s="45"/>
      <c r="Q127" s="45"/>
      <c r="R127" s="45"/>
      <c r="S127" s="45"/>
      <c r="T127" s="45"/>
    </row>
    <row r="128" spans="1:20">
      <c r="A128" s="45"/>
      <c r="B128" s="45"/>
      <c r="C128" s="45"/>
      <c r="D128" s="45"/>
      <c r="E128" s="45"/>
      <c r="F128" s="45"/>
      <c r="G128" s="45"/>
      <c r="H128" s="45"/>
      <c r="I128" s="45"/>
      <c r="J128" s="45"/>
      <c r="K128" s="45"/>
      <c r="L128" s="45"/>
      <c r="M128" s="45"/>
      <c r="N128" s="45"/>
      <c r="O128" s="45"/>
      <c r="P128" s="45"/>
      <c r="Q128" s="45"/>
      <c r="R128" s="45"/>
      <c r="S128" s="45"/>
      <c r="T128" s="45"/>
    </row>
    <row r="129" spans="1:20">
      <c r="A129" s="45"/>
      <c r="B129" s="45"/>
      <c r="C129" s="45"/>
      <c r="D129" s="45"/>
      <c r="E129" s="45"/>
      <c r="F129" s="45"/>
      <c r="G129" s="45"/>
      <c r="H129" s="45"/>
      <c r="I129" s="45"/>
      <c r="J129" s="45"/>
      <c r="K129" s="45"/>
      <c r="L129" s="45"/>
      <c r="M129" s="45"/>
      <c r="N129" s="45"/>
      <c r="O129" s="45"/>
      <c r="P129" s="45"/>
      <c r="Q129" s="45"/>
      <c r="R129" s="45"/>
      <c r="S129" s="45"/>
      <c r="T129" s="45"/>
    </row>
    <row r="130" spans="1:20">
      <c r="A130" s="45"/>
      <c r="B130" s="45"/>
      <c r="C130" s="45"/>
      <c r="D130" s="45"/>
      <c r="E130" s="45"/>
      <c r="F130" s="45"/>
      <c r="G130" s="45"/>
      <c r="H130" s="45"/>
      <c r="I130" s="45"/>
      <c r="J130" s="45"/>
      <c r="K130" s="45"/>
      <c r="L130" s="45"/>
      <c r="M130" s="45"/>
      <c r="N130" s="45"/>
      <c r="O130" s="45"/>
      <c r="P130" s="45"/>
      <c r="Q130" s="45"/>
      <c r="R130" s="45"/>
      <c r="S130" s="45"/>
      <c r="T130" s="45"/>
    </row>
    <row r="131" spans="1:20">
      <c r="A131" s="45"/>
      <c r="B131" s="45"/>
      <c r="C131" s="45"/>
      <c r="D131" s="45"/>
      <c r="E131" s="45"/>
      <c r="F131" s="45"/>
      <c r="G131" s="45"/>
      <c r="H131" s="45"/>
      <c r="I131" s="45"/>
      <c r="J131" s="45"/>
      <c r="K131" s="45"/>
      <c r="L131" s="45"/>
      <c r="M131" s="45"/>
      <c r="N131" s="45"/>
      <c r="O131" s="45"/>
      <c r="P131" s="45"/>
      <c r="Q131" s="45"/>
      <c r="R131" s="45"/>
      <c r="S131" s="45"/>
      <c r="T131" s="45"/>
    </row>
    <row r="132" spans="1:20">
      <c r="A132" s="45"/>
      <c r="B132" s="45"/>
      <c r="C132" s="45"/>
      <c r="D132" s="45"/>
      <c r="E132" s="45"/>
      <c r="F132" s="45"/>
      <c r="G132" s="45"/>
      <c r="H132" s="45"/>
      <c r="I132" s="45"/>
      <c r="J132" s="45"/>
      <c r="K132" s="45"/>
      <c r="L132" s="45"/>
      <c r="M132" s="45"/>
      <c r="N132" s="45"/>
      <c r="O132" s="45"/>
      <c r="P132" s="45"/>
      <c r="Q132" s="45"/>
      <c r="R132" s="45"/>
      <c r="S132" s="45"/>
      <c r="T132" s="45"/>
    </row>
    <row r="133" spans="1:20">
      <c r="A133" s="45"/>
      <c r="B133" s="45"/>
      <c r="C133" s="45"/>
      <c r="D133" s="45"/>
      <c r="E133" s="45"/>
      <c r="F133" s="45"/>
      <c r="G133" s="45"/>
      <c r="H133" s="45"/>
      <c r="I133" s="45"/>
      <c r="J133" s="45"/>
      <c r="K133" s="45"/>
      <c r="L133" s="45"/>
      <c r="M133" s="45"/>
      <c r="N133" s="45"/>
      <c r="O133" s="45"/>
      <c r="P133" s="45"/>
      <c r="Q133" s="45"/>
      <c r="R133" s="45"/>
      <c r="S133" s="45"/>
      <c r="T133" s="45"/>
    </row>
    <row r="134" spans="1:20">
      <c r="A134" s="45"/>
      <c r="B134" s="45"/>
      <c r="C134" s="45"/>
      <c r="D134" s="45"/>
      <c r="E134" s="45"/>
      <c r="F134" s="45"/>
      <c r="G134" s="45"/>
      <c r="H134" s="45"/>
      <c r="I134" s="45"/>
      <c r="J134" s="45"/>
      <c r="K134" s="45"/>
      <c r="L134" s="45"/>
      <c r="M134" s="45"/>
      <c r="N134" s="45"/>
      <c r="O134" s="45"/>
      <c r="P134" s="45"/>
      <c r="Q134" s="45"/>
      <c r="R134" s="45"/>
      <c r="S134" s="45"/>
      <c r="T134" s="45"/>
    </row>
    <row r="135" spans="1:20">
      <c r="A135" s="45"/>
      <c r="B135" s="45"/>
      <c r="C135" s="45"/>
      <c r="D135" s="45"/>
      <c r="E135" s="45"/>
      <c r="F135" s="45"/>
      <c r="G135" s="45"/>
      <c r="H135" s="45"/>
      <c r="I135" s="45"/>
      <c r="J135" s="45"/>
      <c r="K135" s="45"/>
      <c r="L135" s="45"/>
      <c r="M135" s="45"/>
      <c r="N135" s="45"/>
      <c r="O135" s="45"/>
      <c r="P135" s="45"/>
      <c r="Q135" s="45"/>
      <c r="R135" s="45"/>
      <c r="S135" s="45"/>
      <c r="T135" s="45"/>
    </row>
    <row r="136" spans="1:20">
      <c r="A136" s="45"/>
      <c r="B136" s="45"/>
      <c r="C136" s="45"/>
      <c r="D136" s="45"/>
      <c r="E136" s="45"/>
      <c r="F136" s="45"/>
      <c r="G136" s="45"/>
      <c r="H136" s="45"/>
      <c r="I136" s="45"/>
      <c r="J136" s="45"/>
      <c r="K136" s="45"/>
      <c r="L136" s="45"/>
      <c r="M136" s="45"/>
      <c r="N136" s="45"/>
      <c r="O136" s="45"/>
      <c r="P136" s="45"/>
      <c r="Q136" s="45"/>
      <c r="R136" s="45"/>
      <c r="S136" s="45"/>
      <c r="T136" s="45"/>
    </row>
    <row r="137" spans="1:20">
      <c r="A137" s="45"/>
      <c r="B137" s="45"/>
      <c r="C137" s="45"/>
      <c r="D137" s="45"/>
      <c r="E137" s="45"/>
      <c r="F137" s="45"/>
      <c r="G137" s="45"/>
      <c r="H137" s="45"/>
      <c r="I137" s="45"/>
      <c r="J137" s="45"/>
      <c r="K137" s="45"/>
      <c r="L137" s="45"/>
      <c r="M137" s="45"/>
      <c r="N137" s="45"/>
      <c r="O137" s="45"/>
      <c r="P137" s="45"/>
      <c r="Q137" s="45"/>
      <c r="R137" s="45"/>
      <c r="S137" s="45"/>
      <c r="T137" s="45"/>
    </row>
    <row r="138" spans="1:20">
      <c r="A138" s="45"/>
      <c r="B138" s="45"/>
      <c r="C138" s="45"/>
      <c r="D138" s="45"/>
      <c r="E138" s="45"/>
      <c r="F138" s="45"/>
      <c r="G138" s="45"/>
      <c r="H138" s="45"/>
      <c r="I138" s="45"/>
      <c r="J138" s="45"/>
      <c r="K138" s="45"/>
      <c r="L138" s="45"/>
      <c r="M138" s="45"/>
      <c r="N138" s="45"/>
      <c r="O138" s="45"/>
      <c r="P138" s="45"/>
      <c r="Q138" s="45"/>
      <c r="R138" s="45"/>
      <c r="S138" s="45"/>
      <c r="T138" s="45"/>
    </row>
    <row r="139" spans="1:20">
      <c r="A139" s="45"/>
      <c r="B139" s="45"/>
      <c r="C139" s="45"/>
      <c r="D139" s="45"/>
      <c r="E139" s="45"/>
      <c r="F139" s="45"/>
      <c r="G139" s="45"/>
      <c r="H139" s="45"/>
      <c r="I139" s="45"/>
      <c r="J139" s="45"/>
      <c r="K139" s="45"/>
      <c r="L139" s="45"/>
      <c r="M139" s="45"/>
      <c r="N139" s="45"/>
      <c r="O139" s="45"/>
      <c r="P139" s="45"/>
      <c r="Q139" s="45"/>
      <c r="R139" s="45"/>
      <c r="S139" s="45"/>
      <c r="T139" s="45"/>
    </row>
    <row r="140" spans="1:20">
      <c r="A140" s="45"/>
      <c r="B140" s="45"/>
      <c r="C140" s="45"/>
      <c r="D140" s="45"/>
      <c r="E140" s="45"/>
      <c r="F140" s="45"/>
      <c r="G140" s="45"/>
      <c r="H140" s="45"/>
      <c r="I140" s="45"/>
      <c r="J140" s="45"/>
      <c r="K140" s="45"/>
      <c r="L140" s="45"/>
      <c r="M140" s="45"/>
      <c r="N140" s="45"/>
      <c r="O140" s="45"/>
      <c r="P140" s="45"/>
      <c r="Q140" s="45"/>
      <c r="R140" s="45"/>
      <c r="S140" s="45"/>
      <c r="T140" s="45"/>
    </row>
    <row r="141" spans="1:20">
      <c r="A141" s="45"/>
      <c r="B141" s="45"/>
      <c r="C141" s="45"/>
      <c r="D141" s="45"/>
      <c r="E141" s="45"/>
      <c r="F141" s="45"/>
      <c r="G141" s="45"/>
      <c r="H141" s="45"/>
      <c r="I141" s="45"/>
      <c r="J141" s="45"/>
      <c r="K141" s="45"/>
      <c r="L141" s="45"/>
      <c r="M141" s="45"/>
      <c r="N141" s="45"/>
      <c r="O141" s="45"/>
      <c r="P141" s="45"/>
      <c r="Q141" s="45"/>
      <c r="R141" s="45"/>
      <c r="S141" s="45"/>
      <c r="T141" s="45"/>
    </row>
    <row r="142" spans="1:20">
      <c r="A142" s="45"/>
      <c r="B142" s="45"/>
      <c r="C142" s="45"/>
      <c r="D142" s="45"/>
      <c r="E142" s="45"/>
      <c r="F142" s="45"/>
      <c r="G142" s="45"/>
      <c r="H142" s="45"/>
      <c r="I142" s="45"/>
      <c r="J142" s="45"/>
      <c r="K142" s="45"/>
      <c r="L142" s="45"/>
      <c r="M142" s="45"/>
      <c r="N142" s="45"/>
      <c r="O142" s="45"/>
      <c r="P142" s="45"/>
      <c r="Q142" s="45"/>
      <c r="R142" s="45"/>
      <c r="S142" s="45"/>
      <c r="T142" s="45"/>
    </row>
    <row r="143" spans="1:20">
      <c r="A143" s="45"/>
      <c r="B143" s="45"/>
      <c r="C143" s="45"/>
      <c r="D143" s="45"/>
      <c r="E143" s="45"/>
      <c r="F143" s="45"/>
      <c r="G143" s="45"/>
      <c r="H143" s="45"/>
      <c r="I143" s="45"/>
      <c r="J143" s="45"/>
      <c r="K143" s="45"/>
      <c r="L143" s="45"/>
      <c r="M143" s="45"/>
      <c r="N143" s="45"/>
      <c r="O143" s="45"/>
      <c r="P143" s="45"/>
      <c r="Q143" s="45"/>
      <c r="R143" s="45"/>
      <c r="S143" s="45"/>
      <c r="T143" s="45"/>
    </row>
    <row r="144" spans="1:20">
      <c r="A144" s="45"/>
      <c r="B144" s="45"/>
      <c r="C144" s="45"/>
      <c r="D144" s="45"/>
      <c r="E144" s="45"/>
      <c r="F144" s="45"/>
      <c r="G144" s="45"/>
      <c r="H144" s="45"/>
      <c r="I144" s="45"/>
      <c r="J144" s="45"/>
      <c r="K144" s="45"/>
      <c r="L144" s="45"/>
      <c r="M144" s="45"/>
      <c r="N144" s="45"/>
      <c r="O144" s="45"/>
      <c r="P144" s="45"/>
      <c r="Q144" s="45"/>
      <c r="R144" s="45"/>
      <c r="S144" s="45"/>
      <c r="T144" s="45"/>
    </row>
    <row r="145" spans="1:20">
      <c r="A145" s="45"/>
      <c r="B145" s="45"/>
      <c r="C145" s="45"/>
      <c r="D145" s="45"/>
      <c r="E145" s="45"/>
      <c r="F145" s="45"/>
      <c r="G145" s="45"/>
      <c r="H145" s="45"/>
      <c r="I145" s="45"/>
      <c r="J145" s="45"/>
      <c r="K145" s="45"/>
      <c r="L145" s="45"/>
      <c r="M145" s="45"/>
      <c r="N145" s="45"/>
      <c r="O145" s="45"/>
      <c r="P145" s="45"/>
      <c r="Q145" s="45"/>
      <c r="R145" s="45"/>
      <c r="S145" s="45"/>
      <c r="T145" s="45"/>
    </row>
    <row r="146" spans="1:20">
      <c r="A146" s="45"/>
      <c r="B146" s="45"/>
      <c r="C146" s="45"/>
      <c r="D146" s="45"/>
      <c r="E146" s="45"/>
      <c r="F146" s="45"/>
      <c r="G146" s="45"/>
      <c r="H146" s="45"/>
      <c r="I146" s="45"/>
      <c r="J146" s="45"/>
      <c r="K146" s="45"/>
      <c r="L146" s="45"/>
      <c r="M146" s="45"/>
      <c r="N146" s="45"/>
      <c r="O146" s="45"/>
      <c r="P146" s="45"/>
      <c r="Q146" s="45"/>
      <c r="R146" s="45"/>
      <c r="S146" s="45"/>
      <c r="T146" s="45"/>
    </row>
    <row r="147" spans="1:20">
      <c r="A147" s="45"/>
      <c r="B147" s="45"/>
      <c r="C147" s="45"/>
      <c r="D147" s="45"/>
      <c r="E147" s="45"/>
      <c r="F147" s="45"/>
      <c r="G147" s="45"/>
      <c r="H147" s="45"/>
      <c r="I147" s="45"/>
      <c r="J147" s="45"/>
      <c r="K147" s="45"/>
      <c r="L147" s="45"/>
      <c r="M147" s="45"/>
      <c r="N147" s="45"/>
      <c r="O147" s="45"/>
      <c r="P147" s="45"/>
      <c r="Q147" s="45"/>
      <c r="R147" s="45"/>
      <c r="S147" s="45"/>
      <c r="T147" s="45"/>
    </row>
    <row r="148" spans="1:20">
      <c r="A148" s="45"/>
      <c r="B148" s="45"/>
      <c r="C148" s="45"/>
      <c r="D148" s="45"/>
      <c r="E148" s="45"/>
      <c r="F148" s="45"/>
      <c r="G148" s="45"/>
      <c r="H148" s="45"/>
      <c r="I148" s="45"/>
      <c r="J148" s="45"/>
      <c r="K148" s="45"/>
      <c r="L148" s="45"/>
      <c r="M148" s="45"/>
      <c r="N148" s="45"/>
      <c r="O148" s="45"/>
      <c r="P148" s="45"/>
      <c r="Q148" s="45"/>
      <c r="R148" s="45"/>
      <c r="S148" s="45"/>
      <c r="T148" s="45"/>
    </row>
    <row r="149" spans="1:20">
      <c r="A149" s="45"/>
      <c r="B149" s="45"/>
      <c r="C149" s="45"/>
      <c r="D149" s="45"/>
      <c r="E149" s="45"/>
      <c r="F149" s="45"/>
      <c r="G149" s="45"/>
      <c r="H149" s="45"/>
      <c r="I149" s="45"/>
      <c r="J149" s="45"/>
      <c r="K149" s="45"/>
      <c r="L149" s="45"/>
      <c r="M149" s="45"/>
      <c r="N149" s="45"/>
      <c r="O149" s="45"/>
      <c r="P149" s="45"/>
      <c r="Q149" s="45"/>
      <c r="R149" s="45"/>
      <c r="S149" s="45"/>
      <c r="T149" s="45"/>
    </row>
    <row r="150" spans="1:20">
      <c r="A150" s="45"/>
      <c r="B150" s="45"/>
      <c r="C150" s="45"/>
      <c r="D150" s="45"/>
      <c r="E150" s="45"/>
      <c r="F150" s="45"/>
      <c r="G150" s="45"/>
      <c r="H150" s="45"/>
      <c r="I150" s="45"/>
      <c r="J150" s="45"/>
      <c r="K150" s="45"/>
      <c r="L150" s="45"/>
      <c r="M150" s="45"/>
      <c r="N150" s="45"/>
      <c r="O150" s="45"/>
      <c r="P150" s="45"/>
      <c r="Q150" s="45"/>
      <c r="R150" s="45"/>
      <c r="S150" s="45"/>
      <c r="T150" s="45"/>
    </row>
    <row r="151" spans="1:20">
      <c r="A151" s="45"/>
      <c r="B151" s="45"/>
      <c r="C151" s="45"/>
      <c r="D151" s="45"/>
      <c r="E151" s="45"/>
      <c r="F151" s="45"/>
      <c r="G151" s="45"/>
      <c r="H151" s="45"/>
      <c r="I151" s="45"/>
      <c r="J151" s="45"/>
      <c r="K151" s="45"/>
      <c r="L151" s="45"/>
      <c r="M151" s="45"/>
      <c r="N151" s="45"/>
      <c r="O151" s="45"/>
      <c r="P151" s="45"/>
      <c r="Q151" s="45"/>
      <c r="R151" s="45"/>
      <c r="S151" s="45"/>
      <c r="T151" s="45"/>
    </row>
    <row r="152" spans="1:20">
      <c r="A152" s="45"/>
      <c r="B152" s="45"/>
      <c r="C152" s="45"/>
      <c r="D152" s="45"/>
      <c r="E152" s="45"/>
      <c r="F152" s="45"/>
      <c r="G152" s="45"/>
      <c r="H152" s="45"/>
      <c r="I152" s="45"/>
      <c r="J152" s="45"/>
      <c r="K152" s="45"/>
      <c r="L152" s="45"/>
      <c r="M152" s="45"/>
      <c r="N152" s="45"/>
      <c r="O152" s="45"/>
      <c r="P152" s="45"/>
      <c r="Q152" s="45"/>
      <c r="R152" s="45"/>
      <c r="S152" s="45"/>
      <c r="T152" s="45"/>
    </row>
    <row r="153" spans="1:20">
      <c r="A153" s="45"/>
      <c r="B153" s="45"/>
      <c r="C153" s="45"/>
      <c r="D153" s="45"/>
      <c r="E153" s="45"/>
      <c r="F153" s="45"/>
      <c r="G153" s="45"/>
      <c r="H153" s="45"/>
      <c r="I153" s="45"/>
      <c r="J153" s="45"/>
      <c r="K153" s="45"/>
      <c r="L153" s="45"/>
      <c r="M153" s="45"/>
      <c r="N153" s="45"/>
      <c r="O153" s="45"/>
      <c r="P153" s="45"/>
      <c r="Q153" s="45"/>
      <c r="R153" s="45"/>
      <c r="S153" s="45"/>
      <c r="T153" s="45"/>
    </row>
    <row r="154" spans="1:20">
      <c r="A154" s="45"/>
      <c r="B154" s="45"/>
      <c r="C154" s="45"/>
      <c r="D154" s="45"/>
      <c r="E154" s="45"/>
      <c r="F154" s="45"/>
      <c r="G154" s="45"/>
      <c r="H154" s="45"/>
      <c r="I154" s="45"/>
      <c r="J154" s="45"/>
      <c r="K154" s="45"/>
      <c r="L154" s="45"/>
      <c r="M154" s="45"/>
      <c r="N154" s="45"/>
      <c r="O154" s="45"/>
      <c r="P154" s="45"/>
      <c r="Q154" s="45"/>
      <c r="R154" s="45"/>
      <c r="S154" s="45"/>
      <c r="T154" s="45"/>
    </row>
    <row r="155" spans="1:20">
      <c r="A155" s="45"/>
      <c r="B155" s="45"/>
      <c r="C155" s="45"/>
      <c r="D155" s="45"/>
      <c r="E155" s="45"/>
      <c r="F155" s="45"/>
      <c r="G155" s="45"/>
      <c r="H155" s="45"/>
      <c r="I155" s="45"/>
      <c r="J155" s="45"/>
      <c r="K155" s="45"/>
      <c r="L155" s="45"/>
      <c r="M155" s="45"/>
      <c r="N155" s="45"/>
      <c r="O155" s="45"/>
      <c r="P155" s="45"/>
      <c r="Q155" s="45"/>
      <c r="R155" s="45"/>
      <c r="S155" s="45"/>
      <c r="T155" s="45"/>
    </row>
    <row r="156" spans="1:20">
      <c r="A156" s="45"/>
      <c r="B156" s="45"/>
      <c r="C156" s="45"/>
      <c r="D156" s="45"/>
      <c r="E156" s="45"/>
      <c r="F156" s="45"/>
      <c r="G156" s="45"/>
      <c r="H156" s="45"/>
      <c r="I156" s="45"/>
      <c r="J156" s="45"/>
      <c r="K156" s="45"/>
      <c r="L156" s="45"/>
      <c r="M156" s="45"/>
      <c r="N156" s="45"/>
      <c r="O156" s="45"/>
      <c r="P156" s="45"/>
      <c r="Q156" s="45"/>
      <c r="R156" s="45"/>
      <c r="S156" s="45"/>
      <c r="T156" s="45"/>
    </row>
    <row r="157" spans="1:20">
      <c r="A157" s="45"/>
      <c r="B157" s="45"/>
      <c r="C157" s="45"/>
      <c r="D157" s="45"/>
      <c r="E157" s="45"/>
      <c r="F157" s="45"/>
      <c r="G157" s="45"/>
      <c r="H157" s="45"/>
      <c r="I157" s="45"/>
      <c r="J157" s="45"/>
      <c r="K157" s="45"/>
      <c r="L157" s="45"/>
      <c r="M157" s="45"/>
      <c r="N157" s="45"/>
      <c r="O157" s="45"/>
      <c r="P157" s="45"/>
      <c r="Q157" s="45"/>
      <c r="R157" s="45"/>
      <c r="S157" s="45"/>
      <c r="T157" s="45"/>
    </row>
    <row r="158" spans="1:20">
      <c r="A158" s="45"/>
      <c r="B158" s="45"/>
      <c r="C158" s="45"/>
      <c r="D158" s="45"/>
      <c r="E158" s="45"/>
      <c r="F158" s="45"/>
      <c r="G158" s="45"/>
      <c r="H158" s="45"/>
      <c r="I158" s="45"/>
      <c r="J158" s="45"/>
      <c r="K158" s="45"/>
      <c r="L158" s="45"/>
      <c r="M158" s="45"/>
      <c r="N158" s="45"/>
      <c r="O158" s="45"/>
      <c r="P158" s="45"/>
      <c r="Q158" s="45"/>
      <c r="R158" s="45"/>
      <c r="S158" s="45"/>
      <c r="T158" s="45"/>
    </row>
    <row r="159" spans="1:20">
      <c r="A159" s="45"/>
      <c r="B159" s="45"/>
      <c r="C159" s="45"/>
      <c r="D159" s="45"/>
      <c r="E159" s="45"/>
      <c r="F159" s="45"/>
      <c r="G159" s="45"/>
      <c r="H159" s="45"/>
      <c r="I159" s="45"/>
      <c r="J159" s="45"/>
      <c r="K159" s="45"/>
      <c r="L159" s="45"/>
      <c r="M159" s="45"/>
      <c r="N159" s="45"/>
      <c r="O159" s="45"/>
      <c r="P159" s="45"/>
      <c r="Q159" s="45"/>
      <c r="R159" s="45"/>
      <c r="S159" s="45"/>
      <c r="T159" s="45"/>
    </row>
    <row r="160" spans="1:20">
      <c r="A160" s="45"/>
      <c r="B160" s="45"/>
      <c r="C160" s="45"/>
      <c r="D160" s="45"/>
      <c r="E160" s="45"/>
      <c r="F160" s="45"/>
      <c r="G160" s="45"/>
      <c r="H160" s="45"/>
      <c r="I160" s="45"/>
      <c r="J160" s="45"/>
      <c r="K160" s="45"/>
      <c r="L160" s="45"/>
      <c r="M160" s="45"/>
      <c r="N160" s="45"/>
      <c r="O160" s="45"/>
      <c r="P160" s="45"/>
      <c r="Q160" s="45"/>
      <c r="R160" s="45"/>
      <c r="S160" s="45"/>
      <c r="T160" s="45"/>
    </row>
    <row r="161" spans="1:20">
      <c r="A161" s="45"/>
      <c r="B161" s="45"/>
      <c r="C161" s="45"/>
      <c r="D161" s="45"/>
      <c r="E161" s="45"/>
      <c r="F161" s="45"/>
      <c r="G161" s="45"/>
      <c r="H161" s="45"/>
      <c r="I161" s="45"/>
      <c r="J161" s="45"/>
      <c r="K161" s="45"/>
      <c r="L161" s="45"/>
      <c r="M161" s="45"/>
      <c r="N161" s="45"/>
      <c r="O161" s="45"/>
      <c r="P161" s="45"/>
      <c r="Q161" s="45"/>
      <c r="R161" s="45"/>
      <c r="S161" s="45"/>
      <c r="T161" s="45"/>
    </row>
    <row r="162" spans="1:20">
      <c r="A162" s="45"/>
      <c r="B162" s="45"/>
      <c r="C162" s="45"/>
      <c r="D162" s="45"/>
      <c r="E162" s="45"/>
      <c r="F162" s="45"/>
      <c r="G162" s="45"/>
      <c r="H162" s="45"/>
      <c r="I162" s="45"/>
      <c r="J162" s="45"/>
      <c r="K162" s="45"/>
      <c r="L162" s="45"/>
      <c r="M162" s="45"/>
      <c r="N162" s="45"/>
      <c r="O162" s="45"/>
      <c r="P162" s="45"/>
      <c r="Q162" s="45"/>
      <c r="R162" s="45"/>
      <c r="S162" s="45"/>
      <c r="T162" s="45"/>
    </row>
    <row r="163" spans="1:20">
      <c r="A163" s="45"/>
      <c r="B163" s="45"/>
      <c r="C163" s="45"/>
      <c r="D163" s="45"/>
      <c r="E163" s="45"/>
      <c r="F163" s="45"/>
      <c r="G163" s="45"/>
      <c r="H163" s="45"/>
      <c r="I163" s="45"/>
      <c r="J163" s="45"/>
      <c r="K163" s="45"/>
      <c r="L163" s="45"/>
      <c r="M163" s="45"/>
      <c r="N163" s="45"/>
      <c r="O163" s="45"/>
      <c r="P163" s="45"/>
      <c r="Q163" s="45"/>
      <c r="R163" s="45"/>
      <c r="S163" s="45"/>
      <c r="T163" s="45"/>
    </row>
    <row r="164" spans="1:20">
      <c r="A164" s="45"/>
      <c r="B164" s="45"/>
      <c r="C164" s="45"/>
      <c r="D164" s="45"/>
      <c r="E164" s="45"/>
      <c r="F164" s="45"/>
      <c r="G164" s="45"/>
      <c r="H164" s="45"/>
      <c r="I164" s="45"/>
      <c r="J164" s="45"/>
      <c r="K164" s="45"/>
      <c r="L164" s="45"/>
      <c r="M164" s="45"/>
      <c r="N164" s="45"/>
      <c r="O164" s="45"/>
      <c r="P164" s="45"/>
      <c r="Q164" s="45"/>
      <c r="R164" s="45"/>
      <c r="S164" s="45"/>
      <c r="T164" s="45"/>
    </row>
    <row r="165" spans="1:20">
      <c r="A165" s="45"/>
      <c r="B165" s="45"/>
      <c r="C165" s="45"/>
      <c r="D165" s="45"/>
      <c r="E165" s="45"/>
      <c r="F165" s="45"/>
      <c r="G165" s="45"/>
      <c r="H165" s="45"/>
      <c r="I165" s="45"/>
      <c r="J165" s="45"/>
      <c r="K165" s="45"/>
      <c r="L165" s="45"/>
      <c r="M165" s="45"/>
      <c r="N165" s="45"/>
      <c r="O165" s="45"/>
      <c r="P165" s="45"/>
      <c r="Q165" s="45"/>
      <c r="R165" s="45"/>
      <c r="S165" s="45"/>
      <c r="T165" s="45"/>
    </row>
    <row r="166" spans="1:20">
      <c r="A166" s="45"/>
      <c r="B166" s="45"/>
      <c r="C166" s="45"/>
      <c r="D166" s="45"/>
      <c r="E166" s="45"/>
      <c r="F166" s="45"/>
      <c r="G166" s="45"/>
      <c r="H166" s="45"/>
      <c r="I166" s="45"/>
      <c r="J166" s="45"/>
      <c r="K166" s="45"/>
      <c r="L166" s="45"/>
      <c r="M166" s="45"/>
      <c r="N166" s="45"/>
      <c r="O166" s="45"/>
      <c r="P166" s="45"/>
      <c r="Q166" s="45"/>
      <c r="R166" s="45"/>
      <c r="S166" s="45"/>
      <c r="T166" s="45"/>
    </row>
    <row r="167" spans="1:20">
      <c r="A167" s="45"/>
      <c r="B167" s="45"/>
      <c r="C167" s="45"/>
      <c r="D167" s="45"/>
      <c r="E167" s="45"/>
      <c r="F167" s="45"/>
      <c r="G167" s="45"/>
      <c r="H167" s="45"/>
      <c r="I167" s="45"/>
      <c r="J167" s="45"/>
      <c r="K167" s="45"/>
      <c r="L167" s="45"/>
      <c r="M167" s="45"/>
      <c r="N167" s="45"/>
      <c r="O167" s="45"/>
      <c r="P167" s="45"/>
      <c r="Q167" s="45"/>
      <c r="R167" s="45"/>
      <c r="S167" s="45"/>
      <c r="T167" s="45"/>
    </row>
    <row r="168" spans="1:20">
      <c r="A168" s="45"/>
      <c r="B168" s="45"/>
      <c r="C168" s="45"/>
      <c r="D168" s="45"/>
      <c r="E168" s="45"/>
      <c r="F168" s="45"/>
      <c r="G168" s="45"/>
      <c r="H168" s="45"/>
      <c r="I168" s="45"/>
      <c r="J168" s="45"/>
      <c r="K168" s="45"/>
      <c r="L168" s="45"/>
      <c r="M168" s="45"/>
      <c r="N168" s="45"/>
      <c r="O168" s="45"/>
      <c r="P168" s="45"/>
      <c r="Q168" s="45"/>
      <c r="R168" s="45"/>
      <c r="S168" s="45"/>
      <c r="T168" s="45"/>
    </row>
    <row r="169" spans="1:20">
      <c r="A169" s="45"/>
      <c r="B169" s="45"/>
      <c r="C169" s="45"/>
      <c r="D169" s="45"/>
      <c r="E169" s="45"/>
      <c r="F169" s="45"/>
      <c r="G169" s="45"/>
      <c r="H169" s="45"/>
      <c r="I169" s="45"/>
      <c r="J169" s="45"/>
      <c r="K169" s="45"/>
      <c r="L169" s="45"/>
      <c r="M169" s="45"/>
      <c r="N169" s="45"/>
      <c r="O169" s="45"/>
      <c r="P169" s="45"/>
      <c r="Q169" s="45"/>
      <c r="R169" s="45"/>
      <c r="S169" s="45"/>
      <c r="T169" s="45"/>
    </row>
    <row r="170" spans="1:20">
      <c r="A170" s="45"/>
      <c r="B170" s="45"/>
      <c r="C170" s="45"/>
      <c r="D170" s="45"/>
      <c r="E170" s="45"/>
      <c r="F170" s="45"/>
      <c r="G170" s="45"/>
      <c r="H170" s="45"/>
      <c r="I170" s="45"/>
      <c r="J170" s="45"/>
      <c r="K170" s="45"/>
      <c r="L170" s="45"/>
      <c r="M170" s="45"/>
      <c r="N170" s="45"/>
      <c r="O170" s="45"/>
      <c r="P170" s="45"/>
      <c r="Q170" s="45"/>
      <c r="R170" s="45"/>
      <c r="S170" s="45"/>
      <c r="T170" s="45"/>
    </row>
    <row r="171" spans="1:20">
      <c r="A171" s="45"/>
      <c r="B171" s="45"/>
      <c r="C171" s="45"/>
      <c r="D171" s="45"/>
      <c r="E171" s="45"/>
      <c r="F171" s="45"/>
      <c r="G171" s="45"/>
      <c r="H171" s="45"/>
      <c r="I171" s="45"/>
      <c r="J171" s="45"/>
      <c r="K171" s="45"/>
      <c r="L171" s="45"/>
      <c r="M171" s="45"/>
      <c r="N171" s="45"/>
      <c r="O171" s="45"/>
      <c r="P171" s="45"/>
      <c r="Q171" s="45"/>
      <c r="R171" s="45"/>
      <c r="S171" s="45"/>
      <c r="T171" s="45"/>
    </row>
    <row r="172" spans="1:20">
      <c r="A172" s="45"/>
      <c r="B172" s="45"/>
      <c r="C172" s="45"/>
      <c r="D172" s="45"/>
      <c r="E172" s="45"/>
      <c r="F172" s="45"/>
      <c r="G172" s="45"/>
      <c r="H172" s="45"/>
      <c r="I172" s="45"/>
      <c r="J172" s="45"/>
      <c r="K172" s="45"/>
      <c r="L172" s="45"/>
      <c r="M172" s="45"/>
      <c r="N172" s="45"/>
      <c r="O172" s="45"/>
      <c r="P172" s="45"/>
      <c r="Q172" s="45"/>
      <c r="R172" s="45"/>
      <c r="S172" s="45"/>
      <c r="T172" s="45"/>
    </row>
    <row r="173" spans="1:20">
      <c r="A173" s="45"/>
      <c r="B173" s="45"/>
      <c r="C173" s="45"/>
      <c r="D173" s="45"/>
      <c r="E173" s="45"/>
      <c r="F173" s="45"/>
      <c r="G173" s="45"/>
      <c r="H173" s="45"/>
      <c r="I173" s="45"/>
      <c r="J173" s="45"/>
      <c r="K173" s="45"/>
      <c r="L173" s="45"/>
      <c r="M173" s="45"/>
      <c r="N173" s="45"/>
      <c r="O173" s="45"/>
      <c r="P173" s="45"/>
      <c r="Q173" s="45"/>
      <c r="R173" s="45"/>
      <c r="S173" s="45"/>
      <c r="T173" s="45"/>
    </row>
    <row r="174" spans="1:20">
      <c r="A174" s="45"/>
      <c r="B174" s="45"/>
      <c r="C174" s="45"/>
      <c r="D174" s="45"/>
      <c r="E174" s="45"/>
      <c r="F174" s="45"/>
      <c r="G174" s="45"/>
      <c r="H174" s="45"/>
      <c r="I174" s="45"/>
      <c r="J174" s="45"/>
      <c r="K174" s="45"/>
      <c r="L174" s="45"/>
      <c r="M174" s="45"/>
      <c r="N174" s="45"/>
      <c r="O174" s="45"/>
      <c r="P174" s="45"/>
      <c r="Q174" s="45"/>
      <c r="R174" s="45"/>
      <c r="S174" s="45"/>
      <c r="T174" s="45"/>
    </row>
    <row r="175" spans="1:20">
      <c r="A175" s="45"/>
      <c r="B175" s="45"/>
      <c r="C175" s="45"/>
      <c r="D175" s="45"/>
      <c r="E175" s="45"/>
      <c r="F175" s="45"/>
      <c r="G175" s="45"/>
      <c r="H175" s="45"/>
      <c r="I175" s="45"/>
      <c r="J175" s="45"/>
      <c r="K175" s="45"/>
      <c r="L175" s="45"/>
      <c r="M175" s="45"/>
      <c r="N175" s="45"/>
      <c r="O175" s="45"/>
      <c r="P175" s="45"/>
      <c r="Q175" s="45"/>
      <c r="R175" s="45"/>
      <c r="S175" s="45"/>
      <c r="T175" s="45"/>
    </row>
    <row r="176" spans="1:20">
      <c r="A176" s="45"/>
      <c r="B176" s="45"/>
      <c r="C176" s="45"/>
      <c r="D176" s="45"/>
      <c r="E176" s="45"/>
      <c r="F176" s="45"/>
      <c r="G176" s="45"/>
      <c r="H176" s="45"/>
      <c r="I176" s="45"/>
      <c r="J176" s="45"/>
      <c r="K176" s="45"/>
      <c r="L176" s="45"/>
      <c r="M176" s="45"/>
      <c r="N176" s="45"/>
      <c r="O176" s="45"/>
      <c r="P176" s="45"/>
      <c r="Q176" s="45"/>
      <c r="R176" s="45"/>
      <c r="S176" s="45"/>
      <c r="T176" s="45"/>
    </row>
    <row r="177" spans="1:20">
      <c r="A177" s="45"/>
      <c r="B177" s="45"/>
      <c r="C177" s="45"/>
      <c r="D177" s="45"/>
      <c r="E177" s="45"/>
      <c r="F177" s="45"/>
      <c r="G177" s="45"/>
      <c r="H177" s="45"/>
      <c r="I177" s="45"/>
      <c r="J177" s="45"/>
      <c r="K177" s="45"/>
      <c r="L177" s="45"/>
      <c r="M177" s="45"/>
      <c r="N177" s="45"/>
      <c r="O177" s="45"/>
      <c r="P177" s="45"/>
      <c r="Q177" s="45"/>
      <c r="R177" s="45"/>
      <c r="S177" s="45"/>
      <c r="T177" s="45"/>
    </row>
    <row r="178" spans="1:20">
      <c r="A178" s="45"/>
      <c r="B178" s="45"/>
      <c r="C178" s="45"/>
      <c r="D178" s="45"/>
      <c r="E178" s="45"/>
      <c r="F178" s="45"/>
      <c r="G178" s="45"/>
      <c r="H178" s="45"/>
      <c r="I178" s="45"/>
      <c r="J178" s="45"/>
      <c r="K178" s="45"/>
      <c r="L178" s="45"/>
      <c r="M178" s="45"/>
      <c r="N178" s="45"/>
      <c r="O178" s="45"/>
      <c r="P178" s="45"/>
      <c r="Q178" s="45"/>
      <c r="R178" s="45"/>
      <c r="S178" s="45"/>
      <c r="T178" s="45"/>
    </row>
    <row r="179" spans="1:20">
      <c r="A179" s="45"/>
      <c r="B179" s="45"/>
      <c r="C179" s="45"/>
      <c r="D179" s="45"/>
      <c r="E179" s="45"/>
      <c r="F179" s="45"/>
      <c r="G179" s="45"/>
      <c r="H179" s="45"/>
      <c r="I179" s="45"/>
      <c r="J179" s="45"/>
      <c r="K179" s="45"/>
      <c r="L179" s="45"/>
      <c r="M179" s="45"/>
      <c r="N179" s="45"/>
      <c r="O179" s="45"/>
      <c r="P179" s="45"/>
      <c r="Q179" s="45"/>
      <c r="R179" s="45"/>
      <c r="S179" s="45"/>
      <c r="T179" s="45"/>
    </row>
    <row r="180" spans="1:20">
      <c r="A180" s="45"/>
      <c r="B180" s="45"/>
      <c r="C180" s="45"/>
      <c r="D180" s="45"/>
      <c r="E180" s="45"/>
      <c r="F180" s="45"/>
      <c r="G180" s="45"/>
      <c r="H180" s="45"/>
      <c r="I180" s="45"/>
      <c r="J180" s="45"/>
      <c r="K180" s="45"/>
      <c r="L180" s="45"/>
      <c r="M180" s="45"/>
      <c r="N180" s="45"/>
      <c r="O180" s="45"/>
      <c r="P180" s="45"/>
      <c r="Q180" s="45"/>
      <c r="R180" s="45"/>
      <c r="S180" s="45"/>
      <c r="T180" s="45"/>
    </row>
    <row r="181" spans="1:20">
      <c r="A181" s="45"/>
      <c r="B181" s="45"/>
      <c r="C181" s="45"/>
      <c r="D181" s="45"/>
      <c r="E181" s="45"/>
      <c r="F181" s="45"/>
      <c r="G181" s="45"/>
      <c r="H181" s="45"/>
      <c r="I181" s="45"/>
      <c r="J181" s="45"/>
      <c r="K181" s="45"/>
      <c r="L181" s="45"/>
      <c r="M181" s="45"/>
      <c r="N181" s="45"/>
      <c r="O181" s="45"/>
      <c r="P181" s="45"/>
      <c r="Q181" s="45"/>
      <c r="R181" s="45"/>
      <c r="S181" s="45"/>
      <c r="T181" s="45"/>
    </row>
    <row r="182" spans="1:20">
      <c r="A182" s="45"/>
      <c r="B182" s="45"/>
      <c r="C182" s="45"/>
      <c r="D182" s="45"/>
      <c r="E182" s="45"/>
      <c r="F182" s="45"/>
      <c r="G182" s="45"/>
      <c r="H182" s="45"/>
      <c r="I182" s="45"/>
      <c r="J182" s="45"/>
      <c r="K182" s="45"/>
      <c r="L182" s="45"/>
      <c r="M182" s="45"/>
      <c r="N182" s="45"/>
      <c r="O182" s="45"/>
      <c r="P182" s="45"/>
      <c r="Q182" s="45"/>
      <c r="R182" s="45"/>
      <c r="S182" s="45"/>
      <c r="T182" s="45"/>
    </row>
    <row r="183" spans="1:20">
      <c r="A183" s="45"/>
      <c r="B183" s="45"/>
      <c r="C183" s="45"/>
      <c r="D183" s="45"/>
      <c r="E183" s="45"/>
      <c r="F183" s="45"/>
      <c r="G183" s="45"/>
      <c r="H183" s="45"/>
      <c r="I183" s="45"/>
      <c r="J183" s="45"/>
      <c r="K183" s="45"/>
      <c r="L183" s="45"/>
      <c r="M183" s="45"/>
      <c r="N183" s="45"/>
      <c r="O183" s="45"/>
      <c r="P183" s="45"/>
      <c r="Q183" s="45"/>
      <c r="R183" s="45"/>
      <c r="S183" s="45"/>
      <c r="T183" s="45"/>
    </row>
    <row r="184" spans="1:20">
      <c r="A184" s="45"/>
      <c r="B184" s="45"/>
      <c r="C184" s="45"/>
      <c r="D184" s="45"/>
      <c r="E184" s="45"/>
      <c r="F184" s="45"/>
      <c r="G184" s="45"/>
      <c r="H184" s="45"/>
      <c r="I184" s="45"/>
      <c r="J184" s="45"/>
      <c r="K184" s="45"/>
      <c r="L184" s="45"/>
      <c r="M184" s="45"/>
      <c r="N184" s="45"/>
      <c r="O184" s="45"/>
      <c r="P184" s="45"/>
      <c r="Q184" s="45"/>
      <c r="R184" s="45"/>
      <c r="S184" s="45"/>
      <c r="T184" s="45"/>
    </row>
    <row r="185" spans="1:20">
      <c r="A185" s="45"/>
      <c r="B185" s="45"/>
      <c r="C185" s="45"/>
      <c r="D185" s="45"/>
      <c r="E185" s="45"/>
      <c r="F185" s="45"/>
      <c r="G185" s="45"/>
      <c r="H185" s="45"/>
      <c r="I185" s="45"/>
      <c r="J185" s="45"/>
      <c r="K185" s="45"/>
      <c r="L185" s="45"/>
      <c r="M185" s="45"/>
      <c r="N185" s="45"/>
      <c r="O185" s="45"/>
      <c r="P185" s="45"/>
      <c r="Q185" s="45"/>
      <c r="R185" s="45"/>
      <c r="S185" s="45"/>
      <c r="T185" s="45"/>
    </row>
    <row r="186" spans="1:20">
      <c r="A186" s="45"/>
      <c r="B186" s="45"/>
      <c r="C186" s="45"/>
      <c r="D186" s="45"/>
      <c r="E186" s="45"/>
      <c r="F186" s="45"/>
      <c r="G186" s="45"/>
      <c r="H186" s="45"/>
      <c r="I186" s="45"/>
      <c r="J186" s="45"/>
      <c r="K186" s="45"/>
      <c r="L186" s="45"/>
      <c r="M186" s="45"/>
      <c r="N186" s="45"/>
      <c r="O186" s="45"/>
      <c r="P186" s="45"/>
      <c r="Q186" s="45"/>
      <c r="R186" s="45"/>
      <c r="S186" s="45"/>
      <c r="T186" s="45"/>
    </row>
    <row r="187" spans="1:20">
      <c r="A187" s="45"/>
      <c r="B187" s="45"/>
      <c r="C187" s="45"/>
      <c r="D187" s="45"/>
      <c r="E187" s="45"/>
      <c r="F187" s="45"/>
      <c r="G187" s="45"/>
      <c r="H187" s="45"/>
      <c r="I187" s="45"/>
      <c r="J187" s="45"/>
      <c r="K187" s="45"/>
      <c r="L187" s="45"/>
      <c r="M187" s="45"/>
      <c r="N187" s="45"/>
      <c r="O187" s="45"/>
      <c r="P187" s="45"/>
      <c r="Q187" s="45"/>
      <c r="R187" s="45"/>
      <c r="S187" s="45"/>
      <c r="T187" s="45"/>
    </row>
    <row r="188" spans="1:20">
      <c r="A188" s="45"/>
      <c r="B188" s="45"/>
      <c r="C188" s="45"/>
      <c r="D188" s="45"/>
      <c r="E188" s="45"/>
      <c r="F188" s="45"/>
      <c r="G188" s="45"/>
      <c r="H188" s="45"/>
      <c r="I188" s="45"/>
      <c r="J188" s="45"/>
      <c r="K188" s="45"/>
      <c r="L188" s="45"/>
      <c r="M188" s="45"/>
      <c r="N188" s="45"/>
      <c r="O188" s="45"/>
      <c r="P188" s="45"/>
      <c r="Q188" s="45"/>
      <c r="R188" s="45"/>
      <c r="S188" s="45"/>
      <c r="T188" s="45"/>
    </row>
    <row r="189" spans="1:20">
      <c r="A189" s="45"/>
      <c r="B189" s="45"/>
      <c r="C189" s="45"/>
      <c r="D189" s="45"/>
      <c r="E189" s="45"/>
      <c r="F189" s="45"/>
      <c r="G189" s="45"/>
      <c r="H189" s="45"/>
      <c r="I189" s="45"/>
      <c r="J189" s="45"/>
      <c r="K189" s="45"/>
      <c r="L189" s="45"/>
      <c r="M189" s="45"/>
      <c r="N189" s="45"/>
      <c r="O189" s="45"/>
      <c r="P189" s="45"/>
      <c r="Q189" s="45"/>
      <c r="R189" s="45"/>
      <c r="S189" s="45"/>
      <c r="T189" s="45"/>
    </row>
    <row r="190" spans="1:20">
      <c r="A190" s="45"/>
      <c r="B190" s="45"/>
      <c r="C190" s="45"/>
      <c r="D190" s="45"/>
      <c r="E190" s="45"/>
      <c r="F190" s="45"/>
      <c r="G190" s="45"/>
      <c r="H190" s="45"/>
      <c r="I190" s="45"/>
      <c r="J190" s="45"/>
      <c r="K190" s="45"/>
      <c r="L190" s="45"/>
      <c r="M190" s="45"/>
      <c r="N190" s="45"/>
      <c r="O190" s="45"/>
      <c r="P190" s="45"/>
      <c r="Q190" s="45"/>
      <c r="R190" s="45"/>
      <c r="S190" s="45"/>
      <c r="T190" s="45"/>
    </row>
    <row r="191" spans="1:20">
      <c r="A191" s="45"/>
      <c r="B191" s="45"/>
      <c r="C191" s="45"/>
      <c r="D191" s="45"/>
      <c r="E191" s="45"/>
      <c r="F191" s="45"/>
      <c r="G191" s="45"/>
      <c r="H191" s="45"/>
      <c r="I191" s="45"/>
      <c r="J191" s="45"/>
      <c r="K191" s="45"/>
      <c r="L191" s="45"/>
      <c r="M191" s="45"/>
      <c r="N191" s="45"/>
      <c r="O191" s="45"/>
      <c r="P191" s="45"/>
      <c r="Q191" s="45"/>
      <c r="R191" s="45"/>
      <c r="S191" s="45"/>
      <c r="T191" s="45"/>
    </row>
    <row r="192" spans="1:20">
      <c r="A192" s="45"/>
      <c r="B192" s="45"/>
      <c r="C192" s="45"/>
      <c r="D192" s="45"/>
      <c r="E192" s="45"/>
      <c r="F192" s="45"/>
      <c r="G192" s="45"/>
      <c r="H192" s="45"/>
      <c r="I192" s="45"/>
      <c r="J192" s="45"/>
      <c r="K192" s="45"/>
      <c r="L192" s="45"/>
      <c r="M192" s="45"/>
      <c r="N192" s="45"/>
      <c r="O192" s="45"/>
      <c r="P192" s="45"/>
      <c r="Q192" s="45"/>
      <c r="R192" s="45"/>
      <c r="S192" s="45"/>
      <c r="T192" s="45"/>
    </row>
    <row r="193" spans="1:20">
      <c r="A193" s="45"/>
      <c r="B193" s="45"/>
      <c r="C193" s="45"/>
      <c r="D193" s="45"/>
      <c r="E193" s="45"/>
      <c r="F193" s="45"/>
      <c r="G193" s="45"/>
      <c r="H193" s="45"/>
      <c r="I193" s="45"/>
      <c r="J193" s="45"/>
      <c r="K193" s="45"/>
      <c r="L193" s="45"/>
      <c r="M193" s="45"/>
      <c r="N193" s="45"/>
      <c r="O193" s="45"/>
      <c r="P193" s="45"/>
      <c r="Q193" s="45"/>
      <c r="R193" s="45"/>
      <c r="S193" s="45"/>
      <c r="T193" s="45"/>
    </row>
    <row r="194" spans="1:20">
      <c r="A194" s="45"/>
      <c r="B194" s="45"/>
      <c r="C194" s="45"/>
      <c r="D194" s="45"/>
      <c r="E194" s="45"/>
      <c r="F194" s="45"/>
      <c r="G194" s="45"/>
      <c r="H194" s="45"/>
      <c r="I194" s="45"/>
      <c r="J194" s="45"/>
      <c r="K194" s="45"/>
      <c r="L194" s="45"/>
      <c r="M194" s="45"/>
      <c r="N194" s="45"/>
      <c r="O194" s="45"/>
      <c r="P194" s="45"/>
      <c r="Q194" s="45"/>
      <c r="R194" s="45"/>
      <c r="S194" s="45"/>
      <c r="T194" s="45"/>
    </row>
    <row r="195" spans="1:20">
      <c r="A195" s="45"/>
      <c r="B195" s="45"/>
      <c r="C195" s="45"/>
      <c r="D195" s="45"/>
      <c r="E195" s="45"/>
      <c r="F195" s="45"/>
      <c r="G195" s="45"/>
      <c r="H195" s="45"/>
      <c r="I195" s="45"/>
      <c r="J195" s="45"/>
      <c r="K195" s="45"/>
      <c r="L195" s="45"/>
      <c r="M195" s="45"/>
      <c r="N195" s="45"/>
      <c r="O195" s="45"/>
      <c r="P195" s="45"/>
      <c r="Q195" s="45"/>
      <c r="R195" s="45"/>
      <c r="S195" s="45"/>
      <c r="T195" s="45"/>
    </row>
    <row r="196" spans="1:20">
      <c r="A196" s="45"/>
      <c r="B196" s="45"/>
      <c r="C196" s="45"/>
      <c r="D196" s="45"/>
      <c r="E196" s="45"/>
      <c r="F196" s="45"/>
      <c r="G196" s="45"/>
      <c r="H196" s="45"/>
      <c r="I196" s="45"/>
      <c r="J196" s="45"/>
      <c r="K196" s="45"/>
      <c r="L196" s="45"/>
      <c r="M196" s="45"/>
      <c r="N196" s="45"/>
      <c r="O196" s="45"/>
      <c r="P196" s="45"/>
      <c r="Q196" s="45"/>
      <c r="R196" s="45"/>
      <c r="S196" s="45"/>
      <c r="T196" s="45"/>
    </row>
    <row r="197" spans="1:20">
      <c r="A197" s="45"/>
      <c r="B197" s="45"/>
      <c r="C197" s="45"/>
      <c r="D197" s="45"/>
      <c r="E197" s="45"/>
      <c r="F197" s="45"/>
      <c r="G197" s="45"/>
      <c r="H197" s="45"/>
      <c r="I197" s="45"/>
      <c r="J197" s="45"/>
      <c r="K197" s="45"/>
      <c r="L197" s="45"/>
      <c r="M197" s="45"/>
      <c r="N197" s="45"/>
      <c r="O197" s="45"/>
      <c r="P197" s="45"/>
      <c r="Q197" s="45"/>
      <c r="R197" s="45"/>
      <c r="S197" s="45"/>
      <c r="T197" s="45"/>
    </row>
    <row r="198" spans="1:20">
      <c r="A198" s="45"/>
      <c r="B198" s="45"/>
      <c r="C198" s="45"/>
      <c r="D198" s="45"/>
      <c r="E198" s="45"/>
      <c r="F198" s="45"/>
      <c r="G198" s="45"/>
      <c r="H198" s="45"/>
      <c r="I198" s="45"/>
      <c r="J198" s="45"/>
      <c r="K198" s="45"/>
      <c r="L198" s="45"/>
      <c r="M198" s="45"/>
      <c r="N198" s="45"/>
      <c r="O198" s="45"/>
      <c r="P198" s="45"/>
      <c r="Q198" s="45"/>
      <c r="R198" s="45"/>
      <c r="S198" s="45"/>
      <c r="T198" s="45"/>
    </row>
    <row r="199" spans="1:20">
      <c r="A199" s="45"/>
      <c r="B199" s="45"/>
      <c r="C199" s="45"/>
      <c r="D199" s="45"/>
      <c r="E199" s="45"/>
      <c r="F199" s="45"/>
      <c r="G199" s="45"/>
      <c r="H199" s="45"/>
      <c r="I199" s="45"/>
      <c r="J199" s="45"/>
      <c r="K199" s="45"/>
      <c r="L199" s="45"/>
      <c r="M199" s="45"/>
      <c r="N199" s="45"/>
      <c r="O199" s="45"/>
      <c r="P199" s="45"/>
      <c r="Q199" s="45"/>
      <c r="R199" s="45"/>
      <c r="S199" s="45"/>
      <c r="T199" s="45"/>
    </row>
    <row r="200" spans="1:20">
      <c r="A200" s="45"/>
      <c r="B200" s="45"/>
      <c r="C200" s="45"/>
      <c r="D200" s="45"/>
      <c r="E200" s="45"/>
      <c r="F200" s="45"/>
      <c r="G200" s="45"/>
      <c r="H200" s="45"/>
      <c r="I200" s="45"/>
      <c r="J200" s="45"/>
      <c r="K200" s="45"/>
      <c r="L200" s="45"/>
      <c r="M200" s="45"/>
      <c r="N200" s="45"/>
      <c r="O200" s="45"/>
      <c r="P200" s="45"/>
      <c r="Q200" s="45"/>
      <c r="R200" s="45"/>
      <c r="S200" s="45"/>
      <c r="T200" s="45"/>
    </row>
    <row r="201" spans="1:20">
      <c r="A201" s="45"/>
      <c r="B201" s="45"/>
      <c r="C201" s="45"/>
      <c r="D201" s="45"/>
      <c r="E201" s="45"/>
      <c r="F201" s="45"/>
      <c r="G201" s="45"/>
      <c r="H201" s="45"/>
      <c r="I201" s="45"/>
      <c r="J201" s="45"/>
      <c r="K201" s="45"/>
      <c r="L201" s="45"/>
      <c r="M201" s="45"/>
      <c r="N201" s="45"/>
      <c r="O201" s="45"/>
      <c r="P201" s="45"/>
      <c r="Q201" s="45"/>
      <c r="R201" s="45"/>
      <c r="S201" s="45"/>
      <c r="T201" s="45"/>
    </row>
    <row r="202" spans="1:20">
      <c r="A202" s="45"/>
      <c r="B202" s="45"/>
      <c r="C202" s="45"/>
      <c r="D202" s="45"/>
      <c r="E202" s="45"/>
      <c r="F202" s="45"/>
      <c r="G202" s="45"/>
      <c r="H202" s="45"/>
      <c r="I202" s="45"/>
      <c r="J202" s="45"/>
      <c r="K202" s="45"/>
      <c r="L202" s="45"/>
      <c r="M202" s="45"/>
      <c r="N202" s="45"/>
      <c r="O202" s="45"/>
      <c r="P202" s="45"/>
      <c r="Q202" s="45"/>
      <c r="R202" s="45"/>
      <c r="S202" s="45"/>
      <c r="T202" s="45"/>
    </row>
    <row r="203" spans="1:20">
      <c r="A203" s="45"/>
      <c r="B203" s="45"/>
      <c r="C203" s="45"/>
      <c r="D203" s="45"/>
      <c r="E203" s="45"/>
      <c r="F203" s="45"/>
      <c r="G203" s="45"/>
      <c r="H203" s="45"/>
      <c r="I203" s="45"/>
      <c r="J203" s="45"/>
      <c r="K203" s="45"/>
      <c r="L203" s="45"/>
      <c r="M203" s="45"/>
      <c r="N203" s="45"/>
      <c r="O203" s="45"/>
      <c r="P203" s="45"/>
      <c r="Q203" s="45"/>
      <c r="R203" s="45"/>
      <c r="S203" s="45"/>
      <c r="T203" s="45"/>
    </row>
    <row r="204" spans="1:20">
      <c r="A204" s="45"/>
      <c r="B204" s="45"/>
      <c r="C204" s="45"/>
      <c r="D204" s="45"/>
      <c r="E204" s="45"/>
      <c r="F204" s="45"/>
      <c r="G204" s="45"/>
      <c r="H204" s="45"/>
      <c r="I204" s="45"/>
      <c r="J204" s="45"/>
      <c r="K204" s="45"/>
      <c r="L204" s="45"/>
      <c r="M204" s="45"/>
      <c r="N204" s="45"/>
      <c r="O204" s="45"/>
      <c r="P204" s="45"/>
      <c r="Q204" s="45"/>
      <c r="R204" s="45"/>
      <c r="S204" s="45"/>
      <c r="T204" s="45"/>
    </row>
    <row r="205" spans="1:20">
      <c r="A205" s="45"/>
      <c r="B205" s="45"/>
      <c r="C205" s="45"/>
      <c r="D205" s="45"/>
      <c r="E205" s="45"/>
      <c r="F205" s="45"/>
      <c r="G205" s="45"/>
      <c r="H205" s="45"/>
      <c r="I205" s="45"/>
      <c r="J205" s="45"/>
      <c r="K205" s="45"/>
      <c r="L205" s="45"/>
      <c r="M205" s="45"/>
      <c r="N205" s="45"/>
      <c r="O205" s="45"/>
      <c r="P205" s="45"/>
      <c r="Q205" s="45"/>
      <c r="R205" s="45"/>
      <c r="S205" s="45"/>
      <c r="T205" s="45"/>
    </row>
    <row r="206" spans="1:20">
      <c r="A206" s="45"/>
      <c r="B206" s="45"/>
      <c r="C206" s="45"/>
      <c r="D206" s="45"/>
      <c r="E206" s="45"/>
      <c r="F206" s="45"/>
      <c r="G206" s="45"/>
      <c r="H206" s="45"/>
      <c r="I206" s="45"/>
      <c r="J206" s="45"/>
      <c r="K206" s="45"/>
      <c r="L206" s="45"/>
      <c r="M206" s="45"/>
      <c r="N206" s="45"/>
      <c r="O206" s="45"/>
      <c r="P206" s="45"/>
      <c r="Q206" s="45"/>
      <c r="R206" s="45"/>
      <c r="S206" s="45"/>
      <c r="T206" s="45"/>
    </row>
    <row r="207" spans="1:20">
      <c r="A207" s="45"/>
      <c r="B207" s="45"/>
      <c r="C207" s="45"/>
      <c r="D207" s="45"/>
      <c r="E207" s="45"/>
      <c r="F207" s="45"/>
      <c r="G207" s="45"/>
      <c r="H207" s="45"/>
      <c r="I207" s="45"/>
      <c r="J207" s="45"/>
      <c r="K207" s="45"/>
      <c r="L207" s="45"/>
      <c r="M207" s="45"/>
      <c r="N207" s="45"/>
      <c r="O207" s="45"/>
      <c r="P207" s="45"/>
      <c r="Q207" s="45"/>
      <c r="R207" s="45"/>
      <c r="S207" s="45"/>
      <c r="T207" s="45"/>
    </row>
    <row r="208" spans="1:20">
      <c r="A208" s="45"/>
      <c r="B208" s="45"/>
      <c r="C208" s="45"/>
      <c r="D208" s="45"/>
      <c r="E208" s="45"/>
      <c r="F208" s="45"/>
      <c r="G208" s="45"/>
      <c r="H208" s="45"/>
      <c r="I208" s="45"/>
      <c r="J208" s="45"/>
      <c r="K208" s="45"/>
      <c r="L208" s="45"/>
      <c r="M208" s="45"/>
      <c r="N208" s="45"/>
      <c r="O208" s="45"/>
      <c r="P208" s="45"/>
      <c r="Q208" s="45"/>
      <c r="R208" s="45"/>
      <c r="S208" s="45"/>
      <c r="T208" s="45"/>
    </row>
    <row r="209" spans="1:20">
      <c r="A209" s="45"/>
      <c r="B209" s="45"/>
      <c r="C209" s="45"/>
      <c r="D209" s="45"/>
      <c r="E209" s="45"/>
      <c r="F209" s="45"/>
      <c r="G209" s="45"/>
      <c r="H209" s="45"/>
      <c r="I209" s="45"/>
      <c r="J209" s="45"/>
      <c r="K209" s="45"/>
      <c r="L209" s="45"/>
      <c r="M209" s="45"/>
      <c r="N209" s="45"/>
      <c r="O209" s="45"/>
      <c r="P209" s="45"/>
      <c r="Q209" s="45"/>
      <c r="R209" s="45"/>
      <c r="S209" s="45"/>
      <c r="T209" s="45"/>
    </row>
    <row r="210" spans="1:20">
      <c r="A210" s="45"/>
      <c r="B210" s="45"/>
      <c r="C210" s="45"/>
      <c r="D210" s="45"/>
      <c r="E210" s="45"/>
      <c r="F210" s="45"/>
      <c r="G210" s="45"/>
      <c r="H210" s="45"/>
      <c r="I210" s="45"/>
      <c r="J210" s="45"/>
      <c r="K210" s="45"/>
      <c r="L210" s="45"/>
      <c r="M210" s="45"/>
      <c r="N210" s="45"/>
      <c r="O210" s="45"/>
      <c r="P210" s="45"/>
      <c r="Q210" s="45"/>
      <c r="R210" s="45"/>
      <c r="S210" s="45"/>
      <c r="T210" s="45"/>
    </row>
    <row r="211" spans="1:20">
      <c r="A211" s="45"/>
      <c r="B211" s="45"/>
      <c r="C211" s="45"/>
      <c r="D211" s="45"/>
      <c r="E211" s="45"/>
      <c r="F211" s="45"/>
      <c r="G211" s="45"/>
      <c r="H211" s="45"/>
      <c r="I211" s="45"/>
      <c r="J211" s="45"/>
      <c r="K211" s="45"/>
      <c r="L211" s="45"/>
      <c r="M211" s="45"/>
      <c r="N211" s="45"/>
      <c r="O211" s="45"/>
      <c r="P211" s="45"/>
      <c r="Q211" s="45"/>
      <c r="R211" s="45"/>
      <c r="S211" s="45"/>
      <c r="T211" s="45"/>
    </row>
    <row r="212" spans="1:20">
      <c r="A212" s="45"/>
      <c r="B212" s="45"/>
      <c r="C212" s="45"/>
      <c r="D212" s="45"/>
      <c r="E212" s="45"/>
      <c r="F212" s="45"/>
      <c r="G212" s="45"/>
      <c r="H212" s="45"/>
      <c r="I212" s="45"/>
      <c r="J212" s="45"/>
      <c r="K212" s="45"/>
      <c r="L212" s="45"/>
      <c r="M212" s="45"/>
      <c r="N212" s="45"/>
      <c r="O212" s="45"/>
      <c r="P212" s="45"/>
      <c r="Q212" s="45"/>
      <c r="R212" s="45"/>
      <c r="S212" s="45"/>
      <c r="T212" s="45"/>
    </row>
    <row r="213" spans="1:20">
      <c r="A213" s="45"/>
      <c r="B213" s="45"/>
      <c r="C213" s="45"/>
      <c r="D213" s="45"/>
      <c r="E213" s="45"/>
      <c r="F213" s="45"/>
      <c r="G213" s="45"/>
      <c r="H213" s="45"/>
      <c r="I213" s="45"/>
      <c r="J213" s="45"/>
      <c r="K213" s="45"/>
      <c r="L213" s="45"/>
      <c r="M213" s="45"/>
      <c r="N213" s="45"/>
      <c r="O213" s="45"/>
      <c r="P213" s="45"/>
      <c r="Q213" s="45"/>
      <c r="R213" s="45"/>
      <c r="S213" s="45"/>
      <c r="T213" s="45"/>
    </row>
    <row r="214" spans="1:20">
      <c r="A214" s="45"/>
      <c r="B214" s="45"/>
      <c r="C214" s="45"/>
      <c r="D214" s="45"/>
      <c r="E214" s="45"/>
      <c r="F214" s="45"/>
      <c r="G214" s="45"/>
      <c r="H214" s="45"/>
      <c r="I214" s="45"/>
      <c r="J214" s="45"/>
      <c r="K214" s="45"/>
      <c r="L214" s="45"/>
      <c r="M214" s="45"/>
      <c r="N214" s="45"/>
      <c r="O214" s="45"/>
      <c r="P214" s="45"/>
      <c r="Q214" s="45"/>
      <c r="R214" s="45"/>
      <c r="S214" s="45"/>
      <c r="T214" s="45"/>
    </row>
    <row r="215" spans="1:20">
      <c r="A215" s="45"/>
      <c r="B215" s="45"/>
      <c r="C215" s="45"/>
      <c r="D215" s="45"/>
      <c r="E215" s="45"/>
      <c r="F215" s="45"/>
      <c r="G215" s="45"/>
      <c r="H215" s="45"/>
      <c r="I215" s="45"/>
      <c r="J215" s="45"/>
      <c r="K215" s="45"/>
      <c r="L215" s="45"/>
      <c r="M215" s="45"/>
      <c r="N215" s="45"/>
      <c r="O215" s="45"/>
      <c r="P215" s="45"/>
      <c r="Q215" s="45"/>
      <c r="R215" s="45"/>
      <c r="S215" s="45"/>
      <c r="T215" s="45"/>
    </row>
    <row r="216" spans="1:20">
      <c r="A216" s="45"/>
      <c r="B216" s="45"/>
      <c r="C216" s="45"/>
      <c r="D216" s="45"/>
      <c r="E216" s="45"/>
      <c r="F216" s="45"/>
      <c r="G216" s="45"/>
      <c r="H216" s="45"/>
      <c r="I216" s="45"/>
      <c r="J216" s="45"/>
      <c r="K216" s="45"/>
      <c r="L216" s="45"/>
      <c r="M216" s="45"/>
      <c r="N216" s="45"/>
      <c r="O216" s="45"/>
      <c r="P216" s="45"/>
      <c r="Q216" s="45"/>
      <c r="R216" s="45"/>
      <c r="S216" s="45"/>
      <c r="T216" s="45"/>
    </row>
    <row r="217" spans="1:20">
      <c r="A217" s="45"/>
      <c r="B217" s="45"/>
      <c r="C217" s="45"/>
      <c r="D217" s="45"/>
      <c r="E217" s="45"/>
      <c r="F217" s="45"/>
      <c r="G217" s="45"/>
      <c r="H217" s="45"/>
      <c r="I217" s="45"/>
      <c r="J217" s="45"/>
      <c r="K217" s="45"/>
      <c r="L217" s="45"/>
      <c r="M217" s="45"/>
      <c r="N217" s="45"/>
      <c r="O217" s="45"/>
      <c r="P217" s="45"/>
      <c r="Q217" s="45"/>
      <c r="R217" s="45"/>
      <c r="S217" s="45"/>
      <c r="T217" s="45"/>
    </row>
    <row r="218" spans="1:20">
      <c r="A218" s="45"/>
      <c r="B218" s="45"/>
      <c r="C218" s="45"/>
      <c r="D218" s="45"/>
      <c r="E218" s="45"/>
      <c r="F218" s="45"/>
      <c r="G218" s="45"/>
      <c r="H218" s="45"/>
      <c r="I218" s="45"/>
      <c r="J218" s="45"/>
      <c r="K218" s="45"/>
      <c r="L218" s="45"/>
      <c r="M218" s="45"/>
      <c r="N218" s="45"/>
      <c r="O218" s="45"/>
      <c r="P218" s="45"/>
      <c r="Q218" s="45"/>
      <c r="R218" s="45"/>
      <c r="S218" s="45"/>
      <c r="T218" s="45"/>
    </row>
    <row r="219" spans="1:20">
      <c r="A219" s="45"/>
      <c r="B219" s="45"/>
      <c r="C219" s="45"/>
      <c r="D219" s="45"/>
      <c r="E219" s="45"/>
      <c r="F219" s="45"/>
      <c r="G219" s="45"/>
      <c r="H219" s="45"/>
      <c r="I219" s="45"/>
      <c r="J219" s="45"/>
      <c r="K219" s="45"/>
      <c r="L219" s="45"/>
      <c r="M219" s="45"/>
      <c r="N219" s="45"/>
      <c r="O219" s="45"/>
      <c r="P219" s="45"/>
      <c r="Q219" s="45"/>
      <c r="R219" s="45"/>
      <c r="S219" s="45"/>
      <c r="T219" s="45"/>
    </row>
    <row r="220" spans="1:20">
      <c r="A220" s="45"/>
      <c r="B220" s="45"/>
      <c r="C220" s="45"/>
      <c r="D220" s="45"/>
      <c r="E220" s="45"/>
      <c r="F220" s="45"/>
      <c r="G220" s="45"/>
      <c r="H220" s="45"/>
      <c r="I220" s="45"/>
      <c r="J220" s="45"/>
      <c r="K220" s="45"/>
      <c r="L220" s="45"/>
      <c r="M220" s="45"/>
      <c r="N220" s="45"/>
      <c r="O220" s="45"/>
      <c r="P220" s="45"/>
      <c r="Q220" s="45"/>
      <c r="R220" s="45"/>
      <c r="S220" s="45"/>
      <c r="T220" s="45"/>
    </row>
    <row r="221" spans="1:20">
      <c r="A221" s="45"/>
      <c r="B221" s="45"/>
      <c r="C221" s="45"/>
      <c r="D221" s="45"/>
      <c r="E221" s="45"/>
      <c r="F221" s="45"/>
      <c r="G221" s="45"/>
      <c r="H221" s="45"/>
      <c r="I221" s="45"/>
      <c r="J221" s="45"/>
      <c r="K221" s="45"/>
      <c r="L221" s="45"/>
      <c r="M221" s="45"/>
      <c r="N221" s="45"/>
      <c r="O221" s="45"/>
      <c r="P221" s="45"/>
      <c r="Q221" s="45"/>
      <c r="R221" s="45"/>
      <c r="S221" s="45"/>
      <c r="T221" s="45"/>
    </row>
    <row r="222" spans="1:20">
      <c r="A222" s="45"/>
      <c r="B222" s="45"/>
      <c r="C222" s="45"/>
      <c r="D222" s="45"/>
      <c r="E222" s="45"/>
      <c r="F222" s="45"/>
      <c r="G222" s="45"/>
      <c r="H222" s="45"/>
      <c r="I222" s="45"/>
      <c r="J222" s="45"/>
      <c r="K222" s="45"/>
      <c r="L222" s="45"/>
      <c r="M222" s="45"/>
      <c r="N222" s="45"/>
      <c r="O222" s="45"/>
      <c r="P222" s="45"/>
      <c r="Q222" s="45"/>
      <c r="R222" s="45"/>
      <c r="S222" s="45"/>
      <c r="T222" s="45"/>
    </row>
    <row r="223" spans="1:20">
      <c r="A223" s="45"/>
      <c r="B223" s="45"/>
      <c r="C223" s="45"/>
      <c r="D223" s="45"/>
      <c r="E223" s="45"/>
      <c r="F223" s="45"/>
      <c r="G223" s="45"/>
      <c r="H223" s="45"/>
      <c r="I223" s="45"/>
      <c r="J223" s="45"/>
      <c r="K223" s="45"/>
      <c r="L223" s="45"/>
      <c r="M223" s="45"/>
      <c r="N223" s="45"/>
      <c r="O223" s="45"/>
      <c r="P223" s="45"/>
      <c r="Q223" s="45"/>
      <c r="R223" s="45"/>
      <c r="S223" s="45"/>
      <c r="T223" s="45"/>
    </row>
    <row r="224" spans="1:20">
      <c r="A224" s="45"/>
      <c r="B224" s="45"/>
      <c r="C224" s="45"/>
      <c r="D224" s="45"/>
      <c r="E224" s="45"/>
      <c r="F224" s="45"/>
      <c r="G224" s="45"/>
      <c r="H224" s="45"/>
      <c r="I224" s="45"/>
      <c r="J224" s="45"/>
      <c r="K224" s="45"/>
      <c r="L224" s="45"/>
      <c r="M224" s="45"/>
      <c r="N224" s="45"/>
      <c r="O224" s="45"/>
      <c r="P224" s="45"/>
      <c r="Q224" s="45"/>
      <c r="R224" s="45"/>
      <c r="S224" s="45"/>
      <c r="T224" s="45"/>
    </row>
    <row r="225" spans="1:20">
      <c r="A225" s="45"/>
      <c r="B225" s="45"/>
      <c r="C225" s="45"/>
      <c r="D225" s="45"/>
      <c r="E225" s="45"/>
      <c r="F225" s="45"/>
      <c r="G225" s="45"/>
      <c r="H225" s="45"/>
      <c r="I225" s="45"/>
      <c r="J225" s="45"/>
      <c r="K225" s="45"/>
      <c r="L225" s="45"/>
      <c r="M225" s="45"/>
      <c r="N225" s="45"/>
      <c r="O225" s="45"/>
      <c r="P225" s="45"/>
      <c r="Q225" s="45"/>
      <c r="R225" s="45"/>
      <c r="S225" s="45"/>
      <c r="T225" s="45"/>
    </row>
    <row r="226" spans="1:20">
      <c r="A226" s="45"/>
      <c r="B226" s="45"/>
      <c r="C226" s="45"/>
      <c r="D226" s="45"/>
      <c r="E226" s="45"/>
      <c r="F226" s="45"/>
      <c r="G226" s="45"/>
      <c r="H226" s="45"/>
      <c r="I226" s="45"/>
      <c r="J226" s="45"/>
      <c r="K226" s="45"/>
      <c r="L226" s="45"/>
      <c r="M226" s="45"/>
      <c r="N226" s="45"/>
      <c r="O226" s="45"/>
      <c r="P226" s="45"/>
      <c r="Q226" s="45"/>
      <c r="R226" s="45"/>
      <c r="S226" s="45"/>
      <c r="T226" s="45"/>
    </row>
    <row r="227" spans="1:20">
      <c r="A227" s="45"/>
      <c r="B227" s="45"/>
      <c r="C227" s="45"/>
      <c r="D227" s="45"/>
      <c r="E227" s="45"/>
      <c r="F227" s="45"/>
      <c r="G227" s="45"/>
      <c r="H227" s="45"/>
      <c r="I227" s="45"/>
      <c r="J227" s="45"/>
      <c r="K227" s="45"/>
      <c r="L227" s="45"/>
      <c r="M227" s="45"/>
      <c r="N227" s="45"/>
      <c r="O227" s="45"/>
      <c r="P227" s="45"/>
      <c r="Q227" s="45"/>
      <c r="R227" s="45"/>
      <c r="S227" s="45"/>
      <c r="T227" s="45"/>
    </row>
    <row r="228" spans="1:20">
      <c r="A228" s="45"/>
      <c r="B228" s="45"/>
      <c r="C228" s="45"/>
      <c r="D228" s="45"/>
      <c r="E228" s="45"/>
      <c r="F228" s="45"/>
      <c r="G228" s="45"/>
      <c r="H228" s="45"/>
      <c r="I228" s="45"/>
      <c r="J228" s="45"/>
      <c r="K228" s="45"/>
      <c r="L228" s="45"/>
      <c r="M228" s="45"/>
      <c r="N228" s="45"/>
      <c r="O228" s="45"/>
      <c r="P228" s="45"/>
      <c r="Q228" s="45"/>
      <c r="R228" s="45"/>
      <c r="S228" s="45"/>
      <c r="T228" s="45"/>
    </row>
    <row r="229" spans="1:20">
      <c r="A229" s="45"/>
      <c r="B229" s="45"/>
      <c r="C229" s="45"/>
      <c r="D229" s="45"/>
      <c r="E229" s="45"/>
      <c r="F229" s="45"/>
      <c r="G229" s="45"/>
      <c r="H229" s="45"/>
      <c r="I229" s="45"/>
      <c r="J229" s="45"/>
      <c r="K229" s="45"/>
      <c r="L229" s="45"/>
      <c r="M229" s="45"/>
      <c r="N229" s="45"/>
      <c r="O229" s="45"/>
      <c r="P229" s="45"/>
      <c r="Q229" s="45"/>
      <c r="R229" s="45"/>
      <c r="S229" s="45"/>
      <c r="T229" s="45"/>
    </row>
    <row r="230" spans="1:20">
      <c r="A230" s="45"/>
      <c r="B230" s="45"/>
      <c r="C230" s="45"/>
      <c r="D230" s="45"/>
      <c r="E230" s="45"/>
      <c r="F230" s="45"/>
      <c r="G230" s="45"/>
      <c r="H230" s="45"/>
      <c r="I230" s="45"/>
      <c r="J230" s="45"/>
      <c r="K230" s="45"/>
      <c r="L230" s="45"/>
      <c r="M230" s="45"/>
      <c r="N230" s="45"/>
      <c r="O230" s="45"/>
      <c r="P230" s="45"/>
      <c r="Q230" s="45"/>
      <c r="R230" s="45"/>
      <c r="S230" s="45"/>
      <c r="T230" s="45"/>
    </row>
    <row r="231" spans="1:20">
      <c r="A231" s="45"/>
      <c r="B231" s="45"/>
      <c r="C231" s="45"/>
      <c r="D231" s="45"/>
      <c r="E231" s="45"/>
      <c r="F231" s="45"/>
      <c r="G231" s="45"/>
      <c r="H231" s="45"/>
      <c r="I231" s="45"/>
      <c r="J231" s="45"/>
      <c r="K231" s="45"/>
      <c r="L231" s="45"/>
      <c r="M231" s="45"/>
      <c r="N231" s="45"/>
      <c r="O231" s="45"/>
      <c r="P231" s="45"/>
      <c r="Q231" s="45"/>
      <c r="R231" s="45"/>
      <c r="S231" s="45"/>
      <c r="T231" s="45"/>
    </row>
    <row r="232" spans="1:20">
      <c r="A232" s="45"/>
      <c r="B232" s="45"/>
      <c r="C232" s="45"/>
      <c r="D232" s="45"/>
      <c r="E232" s="45"/>
      <c r="F232" s="45"/>
      <c r="G232" s="45"/>
      <c r="H232" s="45"/>
      <c r="I232" s="45"/>
      <c r="J232" s="45"/>
      <c r="K232" s="45"/>
      <c r="L232" s="45"/>
      <c r="M232" s="45"/>
      <c r="N232" s="45"/>
      <c r="O232" s="45"/>
      <c r="P232" s="45"/>
      <c r="Q232" s="45"/>
      <c r="R232" s="45"/>
      <c r="S232" s="45"/>
      <c r="T232" s="45"/>
    </row>
    <row r="233" spans="1:20">
      <c r="A233" s="45"/>
      <c r="B233" s="45"/>
      <c r="C233" s="45"/>
      <c r="D233" s="45"/>
      <c r="E233" s="45"/>
      <c r="F233" s="45"/>
      <c r="G233" s="45"/>
      <c r="H233" s="45"/>
      <c r="I233" s="45"/>
      <c r="J233" s="45"/>
      <c r="K233" s="45"/>
      <c r="L233" s="45"/>
      <c r="M233" s="45"/>
      <c r="N233" s="45"/>
      <c r="O233" s="45"/>
      <c r="P233" s="45"/>
      <c r="Q233" s="45"/>
      <c r="R233" s="45"/>
      <c r="S233" s="45"/>
      <c r="T233" s="45"/>
    </row>
    <row r="234" spans="1:20">
      <c r="A234" s="45"/>
      <c r="B234" s="45"/>
      <c r="C234" s="45"/>
      <c r="D234" s="45"/>
      <c r="E234" s="45"/>
      <c r="F234" s="45"/>
      <c r="G234" s="45"/>
      <c r="H234" s="45"/>
      <c r="I234" s="45"/>
      <c r="J234" s="45"/>
      <c r="K234" s="45"/>
      <c r="L234" s="45"/>
      <c r="M234" s="45"/>
      <c r="N234" s="45"/>
      <c r="O234" s="45"/>
      <c r="P234" s="45"/>
      <c r="Q234" s="45"/>
      <c r="R234" s="45"/>
      <c r="S234" s="45"/>
      <c r="T234" s="45"/>
    </row>
    <row r="235" spans="1:20">
      <c r="A235" s="45"/>
      <c r="B235" s="45"/>
      <c r="C235" s="45"/>
      <c r="D235" s="45"/>
      <c r="E235" s="45"/>
      <c r="F235" s="45"/>
      <c r="G235" s="45"/>
      <c r="H235" s="45"/>
      <c r="I235" s="45"/>
      <c r="J235" s="45"/>
      <c r="K235" s="45"/>
      <c r="L235" s="45"/>
      <c r="M235" s="45"/>
      <c r="N235" s="45"/>
      <c r="O235" s="45"/>
      <c r="P235" s="45"/>
      <c r="Q235" s="45"/>
      <c r="R235" s="45"/>
      <c r="S235" s="45"/>
      <c r="T235" s="45"/>
    </row>
    <row r="236" spans="1:20">
      <c r="A236" s="45"/>
      <c r="B236" s="45"/>
      <c r="C236" s="45"/>
      <c r="D236" s="45"/>
      <c r="E236" s="45"/>
      <c r="F236" s="45"/>
      <c r="G236" s="45"/>
      <c r="H236" s="45"/>
      <c r="I236" s="45"/>
      <c r="J236" s="45"/>
      <c r="K236" s="45"/>
      <c r="L236" s="45"/>
      <c r="M236" s="45"/>
      <c r="N236" s="45"/>
      <c r="O236" s="45"/>
      <c r="P236" s="45"/>
      <c r="Q236" s="45"/>
      <c r="R236" s="45"/>
      <c r="S236" s="45"/>
      <c r="T236" s="45"/>
    </row>
    <row r="237" spans="1:20">
      <c r="A237" s="45"/>
      <c r="B237" s="45"/>
      <c r="C237" s="45"/>
      <c r="D237" s="45"/>
      <c r="E237" s="45"/>
      <c r="F237" s="45"/>
      <c r="G237" s="45"/>
      <c r="H237" s="45"/>
      <c r="I237" s="45"/>
      <c r="J237" s="45"/>
      <c r="K237" s="45"/>
      <c r="L237" s="45"/>
      <c r="M237" s="45"/>
      <c r="N237" s="45"/>
      <c r="O237" s="45"/>
      <c r="P237" s="45"/>
      <c r="Q237" s="45"/>
      <c r="R237" s="45"/>
      <c r="S237" s="45"/>
      <c r="T237" s="45"/>
    </row>
    <row r="238" spans="1:20">
      <c r="A238" s="45"/>
      <c r="B238" s="45"/>
      <c r="C238" s="45"/>
      <c r="D238" s="45"/>
      <c r="E238" s="45"/>
      <c r="F238" s="45"/>
      <c r="G238" s="45"/>
      <c r="H238" s="45"/>
      <c r="I238" s="45"/>
      <c r="J238" s="45"/>
      <c r="K238" s="45"/>
      <c r="L238" s="45"/>
      <c r="M238" s="45"/>
      <c r="N238" s="45"/>
      <c r="O238" s="45"/>
      <c r="P238" s="45"/>
      <c r="Q238" s="45"/>
      <c r="R238" s="45"/>
      <c r="S238" s="45"/>
      <c r="T238" s="45"/>
    </row>
    <row r="239" spans="1:20">
      <c r="A239" s="45"/>
      <c r="B239" s="45"/>
      <c r="C239" s="45"/>
      <c r="D239" s="45"/>
      <c r="E239" s="45"/>
      <c r="F239" s="45"/>
      <c r="G239" s="45"/>
      <c r="H239" s="45"/>
      <c r="I239" s="45"/>
      <c r="J239" s="45"/>
      <c r="K239" s="45"/>
      <c r="L239" s="45"/>
      <c r="M239" s="45"/>
      <c r="N239" s="45"/>
      <c r="O239" s="45"/>
      <c r="P239" s="45"/>
      <c r="Q239" s="45"/>
      <c r="R239" s="45"/>
      <c r="S239" s="45"/>
      <c r="T239" s="45"/>
    </row>
    <row r="240" spans="1:20">
      <c r="A240" s="45"/>
      <c r="B240" s="45"/>
      <c r="C240" s="45"/>
      <c r="D240" s="45"/>
      <c r="E240" s="45"/>
      <c r="F240" s="45"/>
      <c r="G240" s="45"/>
      <c r="H240" s="45"/>
      <c r="I240" s="45"/>
      <c r="J240" s="45"/>
      <c r="K240" s="45"/>
      <c r="L240" s="45"/>
      <c r="M240" s="45"/>
      <c r="N240" s="45"/>
      <c r="O240" s="45"/>
      <c r="P240" s="45"/>
      <c r="Q240" s="45"/>
      <c r="R240" s="45"/>
      <c r="S240" s="45"/>
      <c r="T240" s="45"/>
    </row>
    <row r="241" spans="1:20">
      <c r="A241" s="45"/>
      <c r="B241" s="45"/>
      <c r="C241" s="45"/>
      <c r="D241" s="45"/>
      <c r="E241" s="45"/>
      <c r="F241" s="45"/>
      <c r="G241" s="45"/>
      <c r="H241" s="45"/>
      <c r="I241" s="45"/>
      <c r="J241" s="45"/>
      <c r="K241" s="45"/>
      <c r="L241" s="45"/>
      <c r="M241" s="45"/>
      <c r="N241" s="45"/>
      <c r="O241" s="45"/>
      <c r="P241" s="45"/>
      <c r="Q241" s="45"/>
      <c r="R241" s="45"/>
      <c r="S241" s="45"/>
      <c r="T241" s="45"/>
    </row>
    <row r="242" spans="1:20">
      <c r="A242" s="45"/>
      <c r="B242" s="45"/>
      <c r="C242" s="45"/>
      <c r="D242" s="45"/>
      <c r="E242" s="45"/>
      <c r="F242" s="45"/>
      <c r="G242" s="45"/>
      <c r="H242" s="45"/>
      <c r="I242" s="45"/>
      <c r="J242" s="45"/>
      <c r="K242" s="45"/>
      <c r="L242" s="45"/>
      <c r="M242" s="45"/>
      <c r="N242" s="45"/>
      <c r="O242" s="45"/>
      <c r="P242" s="45"/>
      <c r="Q242" s="45"/>
      <c r="R242" s="45"/>
      <c r="S242" s="45"/>
      <c r="T242" s="45"/>
    </row>
    <row r="243" spans="1:20">
      <c r="A243" s="45"/>
      <c r="B243" s="45"/>
      <c r="C243" s="45"/>
      <c r="D243" s="45"/>
      <c r="E243" s="45"/>
      <c r="F243" s="45"/>
      <c r="G243" s="45"/>
      <c r="H243" s="45"/>
      <c r="I243" s="45"/>
      <c r="J243" s="45"/>
      <c r="K243" s="45"/>
      <c r="L243" s="45"/>
      <c r="M243" s="45"/>
      <c r="N243" s="45"/>
      <c r="O243" s="45"/>
      <c r="P243" s="45"/>
      <c r="Q243" s="45"/>
      <c r="R243" s="45"/>
      <c r="S243" s="45"/>
      <c r="T243" s="45"/>
    </row>
    <row r="244" spans="1:20">
      <c r="A244" s="45"/>
      <c r="B244" s="45"/>
      <c r="C244" s="45"/>
      <c r="D244" s="45"/>
      <c r="E244" s="45"/>
      <c r="F244" s="45"/>
      <c r="G244" s="45"/>
      <c r="H244" s="45"/>
      <c r="I244" s="45"/>
      <c r="J244" s="45"/>
      <c r="K244" s="45"/>
      <c r="L244" s="45"/>
      <c r="M244" s="45"/>
      <c r="N244" s="45"/>
      <c r="O244" s="45"/>
      <c r="P244" s="45"/>
      <c r="Q244" s="45"/>
      <c r="R244" s="45"/>
      <c r="S244" s="45"/>
      <c r="T244" s="45"/>
    </row>
    <row r="245" spans="1:20">
      <c r="A245" s="45"/>
      <c r="B245" s="45"/>
      <c r="C245" s="45"/>
      <c r="D245" s="45"/>
      <c r="E245" s="45"/>
      <c r="F245" s="45"/>
      <c r="G245" s="45"/>
      <c r="H245" s="45"/>
      <c r="I245" s="45"/>
      <c r="J245" s="45"/>
      <c r="K245" s="45"/>
      <c r="L245" s="45"/>
      <c r="M245" s="45"/>
      <c r="N245" s="45"/>
      <c r="O245" s="45"/>
      <c r="P245" s="45"/>
      <c r="Q245" s="45"/>
      <c r="R245" s="45"/>
      <c r="S245" s="45"/>
      <c r="T245" s="45"/>
    </row>
    <row r="246" spans="1:20">
      <c r="A246" s="45"/>
      <c r="B246" s="45"/>
      <c r="C246" s="45"/>
      <c r="D246" s="45"/>
      <c r="E246" s="45"/>
      <c r="F246" s="45"/>
      <c r="G246" s="45"/>
      <c r="H246" s="45"/>
      <c r="I246" s="45"/>
      <c r="J246" s="45"/>
      <c r="K246" s="45"/>
      <c r="L246" s="45"/>
      <c r="M246" s="45"/>
      <c r="N246" s="45"/>
      <c r="O246" s="45"/>
      <c r="P246" s="45"/>
      <c r="Q246" s="45"/>
      <c r="R246" s="45"/>
      <c r="S246" s="45"/>
      <c r="T246" s="45"/>
    </row>
    <row r="247" spans="1:20">
      <c r="A247" s="45"/>
      <c r="B247" s="45"/>
      <c r="C247" s="45"/>
      <c r="D247" s="45"/>
      <c r="E247" s="45"/>
      <c r="F247" s="45"/>
      <c r="G247" s="45"/>
      <c r="H247" s="45"/>
      <c r="I247" s="45"/>
      <c r="J247" s="45"/>
      <c r="K247" s="45"/>
      <c r="L247" s="45"/>
      <c r="M247" s="45"/>
      <c r="N247" s="45"/>
      <c r="O247" s="45"/>
      <c r="P247" s="45"/>
      <c r="Q247" s="45"/>
      <c r="R247" s="45"/>
      <c r="S247" s="45"/>
      <c r="T247" s="45"/>
    </row>
    <row r="248" spans="1:20">
      <c r="A248" s="45"/>
      <c r="B248" s="45"/>
      <c r="C248" s="45"/>
      <c r="D248" s="45"/>
      <c r="E248" s="45"/>
      <c r="F248" s="45"/>
      <c r="G248" s="45"/>
      <c r="H248" s="45"/>
      <c r="I248" s="45"/>
      <c r="J248" s="45"/>
      <c r="K248" s="45"/>
      <c r="L248" s="45"/>
      <c r="M248" s="45"/>
      <c r="N248" s="45"/>
      <c r="O248" s="45"/>
      <c r="P248" s="45"/>
      <c r="Q248" s="45"/>
      <c r="R248" s="45"/>
      <c r="S248" s="45"/>
      <c r="T248" s="45"/>
    </row>
    <row r="249" spans="1:20">
      <c r="A249" s="45"/>
      <c r="B249" s="45"/>
      <c r="C249" s="45"/>
      <c r="D249" s="45"/>
      <c r="E249" s="45"/>
      <c r="F249" s="45"/>
      <c r="G249" s="45"/>
      <c r="H249" s="45"/>
      <c r="I249" s="45"/>
      <c r="J249" s="45"/>
      <c r="K249" s="45"/>
      <c r="L249" s="45"/>
      <c r="M249" s="45"/>
      <c r="N249" s="45"/>
      <c r="O249" s="45"/>
      <c r="P249" s="45"/>
      <c r="Q249" s="45"/>
      <c r="R249" s="45"/>
      <c r="S249" s="45"/>
      <c r="T249" s="45"/>
    </row>
    <row r="250" spans="1:20">
      <c r="A250" s="45"/>
      <c r="B250" s="45"/>
      <c r="C250" s="45"/>
      <c r="D250" s="45"/>
      <c r="E250" s="45"/>
      <c r="F250" s="45"/>
      <c r="G250" s="45"/>
      <c r="H250" s="45"/>
      <c r="I250" s="45"/>
      <c r="J250" s="45"/>
      <c r="K250" s="45"/>
      <c r="L250" s="45"/>
      <c r="M250" s="45"/>
      <c r="N250" s="45"/>
      <c r="O250" s="45"/>
      <c r="P250" s="45"/>
      <c r="Q250" s="45"/>
      <c r="R250" s="45"/>
      <c r="S250" s="45"/>
      <c r="T250" s="45"/>
    </row>
    <row r="251" spans="1:20">
      <c r="A251" s="45"/>
      <c r="B251" s="45"/>
      <c r="C251" s="45"/>
      <c r="D251" s="45"/>
      <c r="E251" s="45"/>
      <c r="F251" s="45"/>
      <c r="G251" s="45"/>
      <c r="H251" s="45"/>
      <c r="I251" s="45"/>
      <c r="J251" s="45"/>
      <c r="K251" s="45"/>
      <c r="L251" s="45"/>
      <c r="M251" s="45"/>
      <c r="N251" s="45"/>
      <c r="O251" s="45"/>
      <c r="P251" s="45"/>
      <c r="Q251" s="45"/>
      <c r="R251" s="45"/>
      <c r="S251" s="45"/>
      <c r="T251" s="45"/>
    </row>
    <row r="252" spans="1:20">
      <c r="A252" s="45"/>
      <c r="B252" s="45"/>
      <c r="C252" s="45"/>
      <c r="D252" s="45"/>
      <c r="E252" s="45"/>
      <c r="F252" s="45"/>
      <c r="G252" s="45"/>
      <c r="H252" s="45"/>
      <c r="I252" s="45"/>
      <c r="J252" s="45"/>
      <c r="K252" s="45"/>
      <c r="L252" s="45"/>
      <c r="M252" s="45"/>
      <c r="N252" s="45"/>
      <c r="O252" s="45"/>
      <c r="P252" s="45"/>
      <c r="Q252" s="45"/>
      <c r="R252" s="45"/>
      <c r="S252" s="45"/>
      <c r="T252" s="45"/>
    </row>
    <row r="253" spans="1:20">
      <c r="A253" s="45"/>
      <c r="B253" s="45"/>
      <c r="C253" s="45"/>
      <c r="D253" s="45"/>
      <c r="E253" s="45"/>
      <c r="F253" s="45"/>
      <c r="G253" s="45"/>
      <c r="H253" s="45"/>
      <c r="I253" s="45"/>
      <c r="J253" s="45"/>
      <c r="K253" s="45"/>
      <c r="L253" s="45"/>
      <c r="M253" s="45"/>
      <c r="N253" s="45"/>
      <c r="O253" s="45"/>
      <c r="P253" s="45"/>
      <c r="Q253" s="45"/>
      <c r="R253" s="45"/>
      <c r="S253" s="45"/>
      <c r="T253" s="45"/>
    </row>
    <row r="254" spans="1:20">
      <c r="A254" s="45"/>
      <c r="B254" s="45"/>
      <c r="C254" s="45"/>
      <c r="D254" s="45"/>
      <c r="E254" s="45"/>
      <c r="F254" s="45"/>
      <c r="G254" s="45"/>
      <c r="H254" s="45"/>
      <c r="I254" s="45"/>
      <c r="J254" s="45"/>
      <c r="K254" s="45"/>
      <c r="L254" s="45"/>
      <c r="M254" s="45"/>
      <c r="N254" s="45"/>
      <c r="O254" s="45"/>
      <c r="P254" s="45"/>
      <c r="Q254" s="45"/>
      <c r="R254" s="45"/>
      <c r="S254" s="45"/>
      <c r="T254" s="45"/>
    </row>
    <row r="255" spans="1:20">
      <c r="A255" s="45"/>
      <c r="B255" s="45"/>
      <c r="C255" s="45"/>
      <c r="D255" s="45"/>
      <c r="E255" s="45"/>
      <c r="F255" s="45"/>
      <c r="G255" s="45"/>
      <c r="H255" s="45"/>
      <c r="I255" s="45"/>
      <c r="J255" s="45"/>
      <c r="K255" s="45"/>
      <c r="L255" s="45"/>
      <c r="M255" s="45"/>
      <c r="N255" s="45"/>
      <c r="O255" s="45"/>
      <c r="P255" s="45"/>
      <c r="Q255" s="45"/>
      <c r="R255" s="45"/>
      <c r="S255" s="45"/>
      <c r="T255" s="45"/>
    </row>
    <row r="256" spans="1:20">
      <c r="A256" s="45"/>
      <c r="B256" s="45"/>
      <c r="C256" s="45"/>
      <c r="D256" s="45"/>
      <c r="E256" s="45"/>
      <c r="F256" s="45"/>
      <c r="G256" s="45"/>
      <c r="H256" s="45"/>
      <c r="I256" s="45"/>
      <c r="J256" s="45"/>
      <c r="K256" s="45"/>
      <c r="L256" s="45"/>
      <c r="M256" s="45"/>
      <c r="N256" s="45"/>
      <c r="O256" s="45"/>
      <c r="P256" s="45"/>
      <c r="Q256" s="45"/>
      <c r="R256" s="45"/>
      <c r="S256" s="45"/>
      <c r="T256" s="45"/>
    </row>
    <row r="257" spans="1:20">
      <c r="A257" s="45"/>
      <c r="B257" s="45"/>
      <c r="C257" s="45"/>
      <c r="D257" s="45"/>
      <c r="E257" s="45"/>
      <c r="F257" s="45"/>
      <c r="G257" s="45"/>
      <c r="H257" s="45"/>
      <c r="I257" s="45"/>
      <c r="J257" s="45"/>
      <c r="K257" s="45"/>
      <c r="L257" s="45"/>
      <c r="M257" s="45"/>
      <c r="N257" s="45"/>
      <c r="O257" s="45"/>
      <c r="P257" s="45"/>
      <c r="Q257" s="45"/>
      <c r="R257" s="45"/>
      <c r="S257" s="45"/>
      <c r="T257" s="45"/>
    </row>
    <row r="258" spans="1:20">
      <c r="A258" s="45"/>
      <c r="B258" s="45"/>
      <c r="C258" s="45"/>
      <c r="D258" s="45"/>
      <c r="E258" s="45"/>
      <c r="F258" s="45"/>
      <c r="G258" s="45"/>
      <c r="H258" s="45"/>
      <c r="I258" s="45"/>
      <c r="J258" s="45"/>
      <c r="K258" s="45"/>
      <c r="L258" s="45"/>
      <c r="M258" s="45"/>
      <c r="N258" s="45"/>
      <c r="O258" s="45"/>
      <c r="P258" s="45"/>
      <c r="Q258" s="45"/>
      <c r="R258" s="45"/>
      <c r="S258" s="45"/>
      <c r="T258" s="45"/>
    </row>
    <row r="259" spans="1:20">
      <c r="A259" s="45"/>
      <c r="B259" s="45"/>
      <c r="C259" s="45"/>
      <c r="D259" s="45"/>
      <c r="E259" s="45"/>
      <c r="F259" s="45"/>
      <c r="G259" s="45"/>
      <c r="H259" s="45"/>
      <c r="I259" s="45"/>
      <c r="J259" s="45"/>
      <c r="K259" s="45"/>
      <c r="L259" s="45"/>
      <c r="M259" s="45"/>
      <c r="N259" s="45"/>
      <c r="O259" s="45"/>
      <c r="P259" s="45"/>
      <c r="Q259" s="45"/>
      <c r="R259" s="45"/>
      <c r="S259" s="45"/>
      <c r="T259" s="45"/>
    </row>
    <row r="260" spans="1:20">
      <c r="A260" s="45"/>
      <c r="B260" s="45"/>
      <c r="C260" s="45"/>
      <c r="D260" s="45"/>
      <c r="E260" s="45"/>
      <c r="F260" s="45"/>
      <c r="G260" s="45"/>
      <c r="H260" s="45"/>
      <c r="I260" s="45"/>
      <c r="J260" s="45"/>
      <c r="K260" s="45"/>
      <c r="L260" s="45"/>
      <c r="M260" s="45"/>
      <c r="N260" s="45"/>
      <c r="O260" s="45"/>
      <c r="P260" s="45"/>
      <c r="Q260" s="45"/>
      <c r="R260" s="45"/>
      <c r="S260" s="45"/>
      <c r="T260" s="45"/>
    </row>
    <row r="261" spans="1:20">
      <c r="A261" s="45"/>
      <c r="B261" s="45"/>
      <c r="C261" s="45"/>
      <c r="D261" s="45"/>
      <c r="E261" s="45"/>
      <c r="F261" s="45"/>
      <c r="G261" s="45"/>
      <c r="H261" s="45"/>
      <c r="I261" s="45"/>
      <c r="J261" s="45"/>
      <c r="K261" s="45"/>
      <c r="L261" s="45"/>
      <c r="M261" s="45"/>
      <c r="N261" s="45"/>
      <c r="O261" s="45"/>
      <c r="P261" s="45"/>
      <c r="Q261" s="45"/>
      <c r="R261" s="45"/>
      <c r="S261" s="45"/>
      <c r="T261" s="45"/>
    </row>
    <row r="262" spans="1:20">
      <c r="A262" s="45"/>
      <c r="B262" s="45"/>
      <c r="C262" s="45"/>
      <c r="D262" s="45"/>
      <c r="E262" s="45"/>
      <c r="F262" s="45"/>
      <c r="G262" s="45"/>
      <c r="H262" s="45"/>
      <c r="I262" s="45"/>
      <c r="J262" s="45"/>
      <c r="K262" s="45"/>
      <c r="L262" s="45"/>
      <c r="M262" s="45"/>
      <c r="N262" s="45"/>
      <c r="O262" s="45"/>
      <c r="P262" s="45"/>
      <c r="Q262" s="45"/>
      <c r="R262" s="45"/>
      <c r="S262" s="45"/>
      <c r="T262" s="45"/>
    </row>
    <row r="263" spans="1:20">
      <c r="A263" s="45"/>
      <c r="B263" s="45"/>
      <c r="C263" s="45"/>
      <c r="D263" s="45"/>
      <c r="E263" s="45"/>
      <c r="F263" s="45"/>
      <c r="G263" s="45"/>
      <c r="H263" s="45"/>
      <c r="I263" s="45"/>
      <c r="J263" s="45"/>
      <c r="K263" s="45"/>
      <c r="L263" s="45"/>
      <c r="M263" s="45"/>
      <c r="N263" s="45"/>
      <c r="O263" s="45"/>
      <c r="P263" s="45"/>
      <c r="Q263" s="45"/>
      <c r="R263" s="45"/>
      <c r="S263" s="45"/>
      <c r="T263" s="45"/>
    </row>
    <row r="264" spans="1:20">
      <c r="A264" s="45"/>
      <c r="B264" s="45"/>
      <c r="C264" s="45"/>
      <c r="D264" s="45"/>
      <c r="E264" s="45"/>
      <c r="F264" s="45"/>
      <c r="G264" s="45"/>
      <c r="H264" s="45"/>
      <c r="I264" s="45"/>
      <c r="J264" s="45"/>
      <c r="K264" s="45"/>
      <c r="L264" s="45"/>
      <c r="M264" s="45"/>
      <c r="N264" s="45"/>
      <c r="O264" s="45"/>
      <c r="P264" s="45"/>
      <c r="Q264" s="45"/>
      <c r="R264" s="45"/>
      <c r="S264" s="45"/>
      <c r="T264" s="45"/>
    </row>
    <row r="265" spans="1:20">
      <c r="A265" s="45"/>
      <c r="B265" s="45"/>
      <c r="C265" s="45"/>
      <c r="D265" s="45"/>
      <c r="E265" s="45"/>
      <c r="F265" s="45"/>
      <c r="G265" s="45"/>
      <c r="H265" s="45"/>
      <c r="I265" s="45"/>
      <c r="J265" s="45"/>
      <c r="K265" s="45"/>
      <c r="L265" s="45"/>
      <c r="M265" s="45"/>
      <c r="N265" s="45"/>
      <c r="O265" s="45"/>
      <c r="P265" s="45"/>
      <c r="Q265" s="45"/>
      <c r="R265" s="45"/>
      <c r="S265" s="45"/>
      <c r="T265" s="45"/>
    </row>
    <row r="266" spans="1:20">
      <c r="A266" s="45"/>
      <c r="B266" s="45"/>
      <c r="C266" s="45"/>
      <c r="D266" s="45"/>
      <c r="E266" s="45"/>
      <c r="F266" s="45"/>
      <c r="G266" s="45"/>
      <c r="H266" s="45"/>
      <c r="I266" s="45"/>
      <c r="J266" s="45"/>
      <c r="K266" s="45"/>
      <c r="L266" s="45"/>
      <c r="M266" s="45"/>
      <c r="N266" s="45"/>
      <c r="O266" s="45"/>
      <c r="P266" s="45"/>
      <c r="Q266" s="45"/>
      <c r="R266" s="45"/>
      <c r="S266" s="45"/>
      <c r="T266" s="45"/>
    </row>
    <row r="267" spans="1:20">
      <c r="A267" s="45"/>
      <c r="B267" s="45"/>
      <c r="C267" s="45"/>
      <c r="D267" s="45"/>
      <c r="E267" s="45"/>
      <c r="F267" s="45"/>
      <c r="G267" s="45"/>
      <c r="H267" s="45"/>
      <c r="I267" s="45"/>
      <c r="J267" s="45"/>
      <c r="K267" s="45"/>
      <c r="L267" s="45"/>
      <c r="M267" s="45"/>
      <c r="N267" s="45"/>
      <c r="O267" s="45"/>
      <c r="P267" s="45"/>
      <c r="Q267" s="45"/>
      <c r="R267" s="45"/>
      <c r="S267" s="45"/>
      <c r="T267" s="45"/>
    </row>
    <row r="268" spans="1:20">
      <c r="A268" s="45"/>
      <c r="B268" s="45"/>
      <c r="C268" s="45"/>
      <c r="D268" s="45"/>
      <c r="E268" s="45"/>
      <c r="F268" s="45"/>
      <c r="G268" s="45"/>
      <c r="H268" s="45"/>
      <c r="I268" s="45"/>
      <c r="J268" s="45"/>
      <c r="K268" s="45"/>
      <c r="L268" s="45"/>
      <c r="M268" s="45"/>
      <c r="N268" s="45"/>
      <c r="O268" s="45"/>
      <c r="P268" s="45"/>
      <c r="Q268" s="45"/>
      <c r="R268" s="45"/>
      <c r="S268" s="45"/>
      <c r="T268" s="45"/>
    </row>
    <row r="269" spans="1:20">
      <c r="A269" s="45"/>
      <c r="B269" s="45"/>
      <c r="C269" s="45"/>
      <c r="D269" s="45"/>
      <c r="E269" s="45"/>
      <c r="F269" s="45"/>
      <c r="G269" s="45"/>
      <c r="H269" s="45"/>
      <c r="I269" s="45"/>
      <c r="J269" s="45"/>
      <c r="K269" s="45"/>
      <c r="L269" s="45"/>
      <c r="M269" s="45"/>
      <c r="N269" s="45"/>
      <c r="O269" s="45"/>
      <c r="P269" s="45"/>
      <c r="Q269" s="45"/>
      <c r="R269" s="45"/>
      <c r="S269" s="45"/>
      <c r="T269" s="45"/>
    </row>
    <row r="270" spans="1:20">
      <c r="A270" s="45"/>
      <c r="B270" s="45"/>
      <c r="C270" s="45"/>
      <c r="D270" s="45"/>
      <c r="E270" s="45"/>
      <c r="F270" s="45"/>
      <c r="G270" s="45"/>
      <c r="H270" s="45"/>
      <c r="I270" s="45"/>
      <c r="J270" s="45"/>
      <c r="K270" s="45"/>
      <c r="L270" s="45"/>
      <c r="M270" s="45"/>
      <c r="N270" s="45"/>
      <c r="O270" s="45"/>
      <c r="P270" s="45"/>
      <c r="Q270" s="45"/>
      <c r="R270" s="45"/>
      <c r="S270" s="45"/>
      <c r="T270" s="45"/>
    </row>
    <row r="271" spans="1:20">
      <c r="A271" s="45"/>
      <c r="B271" s="45"/>
      <c r="C271" s="45"/>
      <c r="D271" s="45"/>
      <c r="E271" s="45"/>
      <c r="F271" s="45"/>
      <c r="G271" s="45"/>
      <c r="H271" s="45"/>
      <c r="I271" s="45"/>
      <c r="J271" s="45"/>
      <c r="K271" s="45"/>
      <c r="L271" s="45"/>
      <c r="M271" s="45"/>
      <c r="N271" s="45"/>
      <c r="O271" s="45"/>
      <c r="P271" s="45"/>
      <c r="Q271" s="45"/>
      <c r="R271" s="45"/>
      <c r="S271" s="45"/>
      <c r="T271" s="45"/>
    </row>
    <row r="272" spans="1:20">
      <c r="A272" s="45"/>
      <c r="B272" s="45"/>
      <c r="C272" s="45"/>
      <c r="D272" s="45"/>
      <c r="E272" s="45"/>
      <c r="F272" s="45"/>
      <c r="G272" s="45"/>
      <c r="H272" s="45"/>
      <c r="I272" s="45"/>
      <c r="J272" s="45"/>
      <c r="K272" s="45"/>
      <c r="L272" s="45"/>
      <c r="M272" s="45"/>
      <c r="N272" s="45"/>
      <c r="O272" s="45"/>
      <c r="P272" s="45"/>
      <c r="Q272" s="45"/>
      <c r="R272" s="45"/>
      <c r="S272" s="45"/>
      <c r="T272" s="45"/>
    </row>
    <row r="273" spans="1:20">
      <c r="A273" s="45"/>
      <c r="B273" s="45"/>
      <c r="C273" s="45"/>
      <c r="D273" s="45"/>
      <c r="E273" s="45"/>
      <c r="F273" s="45"/>
      <c r="G273" s="45"/>
      <c r="H273" s="45"/>
      <c r="I273" s="45"/>
      <c r="J273" s="45"/>
      <c r="K273" s="45"/>
      <c r="L273" s="45"/>
      <c r="M273" s="45"/>
      <c r="N273" s="45"/>
      <c r="O273" s="45"/>
      <c r="P273" s="45"/>
      <c r="Q273" s="45"/>
      <c r="R273" s="45"/>
      <c r="S273" s="45"/>
      <c r="T273" s="45"/>
    </row>
    <row r="274" spans="1:20">
      <c r="A274" s="45"/>
      <c r="B274" s="45"/>
      <c r="C274" s="45"/>
      <c r="D274" s="45"/>
      <c r="E274" s="45"/>
      <c r="F274" s="45"/>
      <c r="G274" s="45"/>
      <c r="H274" s="45"/>
      <c r="I274" s="45"/>
      <c r="J274" s="45"/>
      <c r="K274" s="45"/>
      <c r="L274" s="45"/>
      <c r="M274" s="45"/>
      <c r="N274" s="45"/>
      <c r="O274" s="45"/>
      <c r="P274" s="45"/>
      <c r="Q274" s="45"/>
      <c r="R274" s="45"/>
      <c r="S274" s="45"/>
      <c r="T274" s="45"/>
    </row>
    <row r="275" spans="1:20">
      <c r="A275" s="45"/>
      <c r="B275" s="45"/>
      <c r="C275" s="45"/>
      <c r="D275" s="45"/>
      <c r="E275" s="45"/>
      <c r="F275" s="45"/>
      <c r="G275" s="45"/>
      <c r="H275" s="45"/>
      <c r="I275" s="45"/>
      <c r="J275" s="45"/>
      <c r="K275" s="45"/>
      <c r="L275" s="45"/>
      <c r="M275" s="45"/>
      <c r="N275" s="45"/>
      <c r="O275" s="45"/>
      <c r="P275" s="45"/>
      <c r="Q275" s="45"/>
      <c r="R275" s="45"/>
      <c r="S275" s="45"/>
      <c r="T275" s="45"/>
    </row>
    <row r="276" spans="1:20">
      <c r="A276" s="45"/>
      <c r="B276" s="45"/>
      <c r="C276" s="45"/>
      <c r="D276" s="45"/>
      <c r="E276" s="45"/>
      <c r="F276" s="45"/>
      <c r="G276" s="45"/>
      <c r="H276" s="45"/>
      <c r="I276" s="45"/>
      <c r="J276" s="45"/>
      <c r="K276" s="45"/>
      <c r="L276" s="45"/>
      <c r="M276" s="45"/>
      <c r="N276" s="45"/>
      <c r="O276" s="45"/>
      <c r="P276" s="45"/>
      <c r="Q276" s="45"/>
      <c r="R276" s="45"/>
      <c r="S276" s="45"/>
      <c r="T276" s="45"/>
    </row>
    <row r="277" spans="1:20">
      <c r="A277" s="45"/>
      <c r="B277" s="45"/>
      <c r="C277" s="45"/>
      <c r="D277" s="45"/>
      <c r="E277" s="45"/>
      <c r="F277" s="45"/>
      <c r="G277" s="45"/>
      <c r="H277" s="45"/>
      <c r="I277" s="45"/>
      <c r="J277" s="45"/>
      <c r="K277" s="45"/>
      <c r="L277" s="45"/>
      <c r="M277" s="45"/>
      <c r="N277" s="45"/>
      <c r="O277" s="45"/>
      <c r="P277" s="45"/>
      <c r="Q277" s="45"/>
      <c r="R277" s="45"/>
      <c r="S277" s="45"/>
      <c r="T277" s="45"/>
    </row>
    <row r="278" spans="1:20">
      <c r="A278" s="45"/>
      <c r="B278" s="45"/>
      <c r="C278" s="45"/>
      <c r="D278" s="45"/>
      <c r="E278" s="45"/>
      <c r="F278" s="45"/>
      <c r="G278" s="45"/>
      <c r="H278" s="45"/>
      <c r="I278" s="45"/>
      <c r="J278" s="45"/>
      <c r="K278" s="45"/>
      <c r="L278" s="45"/>
      <c r="M278" s="45"/>
      <c r="N278" s="45"/>
      <c r="O278" s="45"/>
      <c r="P278" s="45"/>
      <c r="Q278" s="45"/>
      <c r="R278" s="45"/>
      <c r="S278" s="45"/>
      <c r="T278" s="45"/>
    </row>
    <row r="279" spans="1:20">
      <c r="A279" s="45"/>
      <c r="B279" s="45"/>
      <c r="C279" s="45"/>
      <c r="D279" s="45"/>
      <c r="E279" s="45"/>
      <c r="F279" s="45"/>
      <c r="G279" s="45"/>
      <c r="H279" s="45"/>
      <c r="I279" s="45"/>
      <c r="J279" s="45"/>
      <c r="K279" s="45"/>
      <c r="L279" s="45"/>
      <c r="M279" s="45"/>
      <c r="N279" s="45"/>
      <c r="O279" s="45"/>
      <c r="P279" s="45"/>
      <c r="Q279" s="45"/>
      <c r="R279" s="45"/>
      <c r="S279" s="45"/>
      <c r="T279" s="45"/>
    </row>
    <row r="280" spans="1:20">
      <c r="A280" s="45"/>
      <c r="B280" s="45"/>
      <c r="C280" s="45"/>
      <c r="D280" s="45"/>
      <c r="E280" s="45"/>
      <c r="F280" s="45"/>
      <c r="G280" s="45"/>
      <c r="H280" s="45"/>
      <c r="I280" s="45"/>
      <c r="J280" s="45"/>
      <c r="K280" s="45"/>
      <c r="L280" s="45"/>
      <c r="M280" s="45"/>
      <c r="N280" s="45"/>
      <c r="O280" s="45"/>
      <c r="P280" s="45"/>
      <c r="Q280" s="45"/>
      <c r="R280" s="45"/>
      <c r="S280" s="45"/>
      <c r="T280" s="45"/>
    </row>
    <row r="281" spans="1:20">
      <c r="A281" s="45"/>
      <c r="B281" s="45"/>
      <c r="C281" s="45"/>
      <c r="D281" s="45"/>
      <c r="E281" s="45"/>
      <c r="F281" s="45"/>
      <c r="G281" s="45"/>
      <c r="H281" s="45"/>
      <c r="I281" s="45"/>
      <c r="J281" s="45"/>
      <c r="K281" s="45"/>
      <c r="L281" s="45"/>
      <c r="M281" s="45"/>
      <c r="N281" s="45"/>
      <c r="O281" s="45"/>
      <c r="P281" s="45"/>
      <c r="Q281" s="45"/>
      <c r="R281" s="45"/>
      <c r="S281" s="45"/>
      <c r="T281" s="45"/>
    </row>
    <row r="282" spans="1:20">
      <c r="A282" s="45"/>
      <c r="B282" s="45"/>
      <c r="C282" s="45"/>
      <c r="D282" s="45"/>
      <c r="E282" s="45"/>
      <c r="F282" s="45"/>
      <c r="G282" s="45"/>
      <c r="H282" s="45"/>
      <c r="I282" s="45"/>
      <c r="J282" s="45"/>
      <c r="K282" s="45"/>
      <c r="L282" s="45"/>
      <c r="M282" s="45"/>
      <c r="N282" s="45"/>
      <c r="O282" s="45"/>
      <c r="P282" s="45"/>
      <c r="Q282" s="45"/>
      <c r="R282" s="45"/>
      <c r="S282" s="45"/>
      <c r="T282" s="45"/>
    </row>
    <row r="283" spans="1:20">
      <c r="A283" s="45"/>
      <c r="B283" s="45"/>
      <c r="C283" s="45"/>
      <c r="D283" s="45"/>
      <c r="E283" s="45"/>
      <c r="F283" s="45"/>
      <c r="G283" s="45"/>
      <c r="H283" s="45"/>
      <c r="I283" s="45"/>
      <c r="J283" s="45"/>
      <c r="K283" s="45"/>
      <c r="L283" s="45"/>
      <c r="M283" s="45"/>
      <c r="N283" s="45"/>
      <c r="O283" s="45"/>
      <c r="P283" s="45"/>
      <c r="Q283" s="45"/>
      <c r="R283" s="45"/>
      <c r="S283" s="45"/>
      <c r="T283" s="45"/>
    </row>
    <row r="284" spans="1:20">
      <c r="A284" s="45"/>
      <c r="B284" s="45"/>
      <c r="C284" s="45"/>
      <c r="D284" s="45"/>
      <c r="E284" s="45"/>
      <c r="F284" s="45"/>
      <c r="G284" s="45"/>
      <c r="H284" s="45"/>
      <c r="I284" s="45"/>
      <c r="J284" s="45"/>
      <c r="K284" s="45"/>
      <c r="L284" s="45"/>
      <c r="M284" s="45"/>
      <c r="N284" s="45"/>
      <c r="O284" s="45"/>
      <c r="P284" s="45"/>
      <c r="Q284" s="45"/>
      <c r="R284" s="45"/>
      <c r="S284" s="45"/>
      <c r="T284" s="45"/>
    </row>
    <row r="285" spans="1:20">
      <c r="A285" s="45"/>
      <c r="B285" s="45"/>
      <c r="C285" s="45"/>
      <c r="D285" s="45"/>
      <c r="E285" s="45"/>
      <c r="F285" s="45"/>
      <c r="G285" s="45"/>
      <c r="H285" s="45"/>
      <c r="I285" s="45"/>
      <c r="J285" s="45"/>
      <c r="K285" s="45"/>
      <c r="L285" s="45"/>
      <c r="M285" s="45"/>
      <c r="N285" s="45"/>
      <c r="O285" s="45"/>
      <c r="P285" s="45"/>
      <c r="Q285" s="45"/>
      <c r="R285" s="45"/>
      <c r="S285" s="45"/>
      <c r="T285" s="45"/>
    </row>
    <row r="286" spans="1:20">
      <c r="A286" s="45"/>
      <c r="B286" s="45"/>
      <c r="C286" s="45"/>
      <c r="D286" s="45"/>
      <c r="E286" s="45"/>
      <c r="F286" s="45"/>
      <c r="G286" s="45"/>
      <c r="H286" s="45"/>
      <c r="I286" s="45"/>
      <c r="J286" s="45"/>
      <c r="K286" s="45"/>
      <c r="L286" s="45"/>
      <c r="M286" s="45"/>
      <c r="N286" s="45"/>
      <c r="O286" s="45"/>
      <c r="P286" s="45"/>
      <c r="Q286" s="45"/>
      <c r="R286" s="45"/>
      <c r="S286" s="45"/>
      <c r="T286" s="45"/>
    </row>
    <row r="287" spans="1:20">
      <c r="A287" s="45"/>
      <c r="B287" s="45"/>
      <c r="C287" s="45"/>
      <c r="D287" s="45"/>
      <c r="E287" s="45"/>
      <c r="F287" s="45"/>
      <c r="G287" s="45"/>
      <c r="H287" s="45"/>
      <c r="I287" s="45"/>
      <c r="J287" s="45"/>
      <c r="K287" s="45"/>
      <c r="L287" s="45"/>
      <c r="M287" s="45"/>
      <c r="N287" s="45"/>
      <c r="O287" s="45"/>
      <c r="P287" s="45"/>
      <c r="Q287" s="45"/>
      <c r="R287" s="45"/>
      <c r="S287" s="45"/>
      <c r="T287" s="45"/>
    </row>
    <row r="288" spans="1:20">
      <c r="A288" s="45"/>
      <c r="B288" s="45"/>
      <c r="C288" s="45"/>
      <c r="D288" s="45"/>
      <c r="E288" s="45"/>
      <c r="F288" s="45"/>
      <c r="G288" s="45"/>
      <c r="H288" s="45"/>
      <c r="I288" s="45"/>
      <c r="J288" s="45"/>
      <c r="K288" s="45"/>
      <c r="L288" s="45"/>
      <c r="M288" s="45"/>
      <c r="N288" s="45"/>
      <c r="O288" s="45"/>
      <c r="P288" s="45"/>
      <c r="Q288" s="45"/>
      <c r="R288" s="45"/>
      <c r="S288" s="45"/>
      <c r="T288" s="45"/>
    </row>
    <row r="289" spans="1:20">
      <c r="A289" s="45"/>
      <c r="B289" s="45"/>
      <c r="C289" s="45"/>
      <c r="D289" s="45"/>
      <c r="E289" s="45"/>
      <c r="F289" s="45"/>
      <c r="G289" s="45"/>
      <c r="H289" s="45"/>
      <c r="I289" s="45"/>
      <c r="J289" s="45"/>
      <c r="K289" s="45"/>
      <c r="L289" s="45"/>
      <c r="M289" s="45"/>
      <c r="N289" s="45"/>
      <c r="O289" s="45"/>
      <c r="P289" s="45"/>
      <c r="Q289" s="45"/>
      <c r="R289" s="45"/>
      <c r="S289" s="45"/>
      <c r="T289" s="45"/>
    </row>
    <row r="290" spans="1:20">
      <c r="A290" s="45"/>
      <c r="B290" s="45"/>
      <c r="C290" s="45"/>
      <c r="D290" s="45"/>
      <c r="E290" s="45"/>
      <c r="F290" s="45"/>
      <c r="G290" s="45"/>
      <c r="H290" s="45"/>
      <c r="I290" s="45"/>
      <c r="J290" s="45"/>
      <c r="K290" s="45"/>
      <c r="L290" s="45"/>
      <c r="M290" s="45"/>
      <c r="N290" s="45"/>
      <c r="O290" s="45"/>
      <c r="P290" s="45"/>
      <c r="Q290" s="45"/>
      <c r="R290" s="45"/>
      <c r="S290" s="45"/>
      <c r="T290" s="45"/>
    </row>
    <row r="291" spans="1:20">
      <c r="A291" s="45"/>
      <c r="B291" s="45"/>
      <c r="C291" s="45"/>
      <c r="D291" s="45"/>
      <c r="E291" s="45"/>
      <c r="F291" s="45"/>
      <c r="G291" s="45"/>
      <c r="H291" s="45"/>
      <c r="I291" s="45"/>
      <c r="J291" s="45"/>
      <c r="K291" s="45"/>
      <c r="L291" s="45"/>
      <c r="M291" s="45"/>
      <c r="N291" s="45"/>
      <c r="O291" s="45"/>
      <c r="P291" s="45"/>
      <c r="Q291" s="45"/>
      <c r="R291" s="45"/>
      <c r="S291" s="45"/>
      <c r="T291" s="45"/>
    </row>
    <row r="292" spans="1:20">
      <c r="A292" s="45"/>
      <c r="B292" s="45"/>
      <c r="C292" s="45"/>
      <c r="D292" s="45"/>
      <c r="E292" s="45"/>
      <c r="F292" s="45"/>
      <c r="G292" s="45"/>
      <c r="H292" s="45"/>
      <c r="I292" s="45"/>
      <c r="J292" s="45"/>
      <c r="K292" s="45"/>
      <c r="L292" s="45"/>
      <c r="M292" s="45"/>
      <c r="N292" s="45"/>
      <c r="O292" s="45"/>
      <c r="P292" s="45"/>
      <c r="Q292" s="45"/>
      <c r="R292" s="45"/>
      <c r="S292" s="45"/>
      <c r="T292" s="45"/>
    </row>
    <row r="293" spans="1:20">
      <c r="A293" s="45"/>
      <c r="B293" s="45"/>
      <c r="C293" s="45"/>
      <c r="D293" s="45"/>
      <c r="E293" s="45"/>
      <c r="F293" s="45"/>
      <c r="G293" s="45"/>
      <c r="H293" s="45"/>
      <c r="I293" s="45"/>
      <c r="J293" s="45"/>
      <c r="K293" s="45"/>
      <c r="L293" s="45"/>
      <c r="M293" s="45"/>
      <c r="N293" s="45"/>
      <c r="O293" s="45"/>
      <c r="P293" s="45"/>
      <c r="Q293" s="45"/>
      <c r="R293" s="45"/>
      <c r="S293" s="45"/>
      <c r="T293" s="45"/>
    </row>
    <row r="294" spans="1:20">
      <c r="A294" s="45"/>
      <c r="B294" s="45"/>
      <c r="C294" s="45"/>
      <c r="D294" s="45"/>
      <c r="E294" s="45"/>
      <c r="F294" s="45"/>
      <c r="G294" s="45"/>
      <c r="H294" s="45"/>
      <c r="I294" s="45"/>
      <c r="J294" s="45"/>
      <c r="K294" s="45"/>
      <c r="L294" s="45"/>
      <c r="M294" s="45"/>
      <c r="N294" s="45"/>
      <c r="O294" s="45"/>
      <c r="P294" s="45"/>
      <c r="Q294" s="45"/>
      <c r="R294" s="45"/>
      <c r="S294" s="45"/>
      <c r="T294" s="45"/>
    </row>
    <row r="295" spans="1:20">
      <c r="A295" s="45"/>
      <c r="B295" s="45"/>
      <c r="C295" s="45"/>
      <c r="D295" s="45"/>
      <c r="E295" s="45"/>
      <c r="F295" s="45"/>
      <c r="G295" s="45"/>
      <c r="H295" s="45"/>
      <c r="I295" s="45"/>
      <c r="J295" s="45"/>
      <c r="K295" s="45"/>
      <c r="L295" s="45"/>
      <c r="M295" s="45"/>
      <c r="N295" s="45"/>
      <c r="O295" s="45"/>
      <c r="P295" s="45"/>
      <c r="Q295" s="45"/>
      <c r="R295" s="45"/>
      <c r="S295" s="45"/>
      <c r="T295" s="45"/>
    </row>
    <row r="296" spans="1:20">
      <c r="A296" s="45"/>
      <c r="B296" s="45"/>
      <c r="C296" s="45"/>
      <c r="D296" s="45"/>
      <c r="E296" s="45"/>
      <c r="F296" s="45"/>
      <c r="G296" s="45"/>
      <c r="H296" s="45"/>
      <c r="I296" s="45"/>
      <c r="J296" s="45"/>
      <c r="K296" s="45"/>
      <c r="L296" s="45"/>
      <c r="M296" s="45"/>
      <c r="N296" s="45"/>
      <c r="O296" s="45"/>
      <c r="P296" s="45"/>
      <c r="Q296" s="45"/>
      <c r="R296" s="45"/>
      <c r="S296" s="45"/>
      <c r="T296" s="45"/>
    </row>
    <row r="297" spans="1:20">
      <c r="A297" s="45"/>
      <c r="B297" s="45"/>
      <c r="C297" s="45"/>
      <c r="D297" s="45"/>
      <c r="E297" s="45"/>
      <c r="F297" s="45"/>
      <c r="G297" s="45"/>
      <c r="H297" s="45"/>
      <c r="I297" s="45"/>
      <c r="J297" s="45"/>
      <c r="K297" s="45"/>
      <c r="L297" s="45"/>
      <c r="M297" s="45"/>
      <c r="N297" s="45"/>
      <c r="O297" s="45"/>
      <c r="P297" s="45"/>
      <c r="Q297" s="45"/>
      <c r="R297" s="45"/>
      <c r="S297" s="45"/>
      <c r="T297" s="45"/>
    </row>
    <row r="298" spans="1:20">
      <c r="A298" s="45"/>
      <c r="B298" s="45"/>
      <c r="C298" s="45"/>
      <c r="D298" s="45"/>
      <c r="E298" s="45"/>
      <c r="F298" s="45"/>
      <c r="G298" s="45"/>
      <c r="H298" s="45"/>
      <c r="I298" s="45"/>
      <c r="J298" s="45"/>
      <c r="K298" s="45"/>
      <c r="L298" s="45"/>
      <c r="M298" s="45"/>
      <c r="N298" s="45"/>
      <c r="O298" s="45"/>
      <c r="P298" s="45"/>
      <c r="Q298" s="45"/>
      <c r="R298" s="45"/>
      <c r="S298" s="45"/>
      <c r="T298" s="45"/>
    </row>
    <row r="299" spans="1:20">
      <c r="A299" s="45"/>
      <c r="B299" s="45"/>
      <c r="C299" s="45"/>
      <c r="D299" s="45"/>
      <c r="E299" s="45"/>
      <c r="F299" s="45"/>
      <c r="G299" s="45"/>
      <c r="H299" s="45"/>
      <c r="I299" s="45"/>
      <c r="J299" s="45"/>
      <c r="K299" s="45"/>
      <c r="L299" s="45"/>
      <c r="M299" s="45"/>
      <c r="N299" s="45"/>
      <c r="O299" s="45"/>
      <c r="P299" s="45"/>
      <c r="Q299" s="45"/>
      <c r="R299" s="45"/>
      <c r="S299" s="45"/>
      <c r="T299" s="45"/>
    </row>
    <row r="300" spans="1:20">
      <c r="A300" s="45"/>
      <c r="B300" s="45"/>
      <c r="C300" s="45"/>
      <c r="D300" s="45"/>
      <c r="E300" s="45"/>
      <c r="F300" s="45"/>
      <c r="G300" s="45"/>
      <c r="H300" s="45"/>
      <c r="I300" s="45"/>
      <c r="J300" s="45"/>
      <c r="K300" s="45"/>
      <c r="L300" s="45"/>
      <c r="M300" s="45"/>
      <c r="N300" s="45"/>
      <c r="O300" s="45"/>
      <c r="P300" s="45"/>
      <c r="Q300" s="45"/>
      <c r="R300" s="45"/>
      <c r="S300" s="45"/>
      <c r="T300" s="45"/>
    </row>
    <row r="301" spans="1:20">
      <c r="A301" s="45"/>
      <c r="B301" s="45"/>
      <c r="C301" s="45"/>
      <c r="D301" s="45"/>
      <c r="E301" s="45"/>
      <c r="F301" s="45"/>
      <c r="G301" s="45"/>
      <c r="H301" s="45"/>
      <c r="I301" s="45"/>
      <c r="J301" s="45"/>
      <c r="K301" s="45"/>
      <c r="L301" s="45"/>
      <c r="M301" s="45"/>
      <c r="N301" s="45"/>
      <c r="O301" s="45"/>
      <c r="P301" s="45"/>
      <c r="Q301" s="45"/>
      <c r="R301" s="45"/>
      <c r="S301" s="45"/>
      <c r="T301" s="45"/>
    </row>
    <row r="302" spans="1:20">
      <c r="A302" s="45"/>
      <c r="B302" s="45"/>
      <c r="C302" s="45"/>
      <c r="D302" s="45"/>
      <c r="E302" s="45"/>
      <c r="F302" s="45"/>
      <c r="G302" s="45"/>
      <c r="H302" s="45"/>
      <c r="I302" s="45"/>
      <c r="J302" s="45"/>
      <c r="K302" s="45"/>
      <c r="L302" s="45"/>
      <c r="M302" s="45"/>
      <c r="N302" s="45"/>
      <c r="O302" s="45"/>
      <c r="P302" s="45"/>
      <c r="Q302" s="45"/>
      <c r="R302" s="45"/>
      <c r="S302" s="45"/>
      <c r="T302" s="45"/>
    </row>
    <row r="303" spans="1:20">
      <c r="A303" s="45"/>
      <c r="B303" s="45"/>
      <c r="C303" s="45"/>
      <c r="D303" s="45"/>
      <c r="E303" s="45"/>
      <c r="F303" s="45"/>
      <c r="G303" s="45"/>
      <c r="H303" s="45"/>
      <c r="I303" s="45"/>
      <c r="J303" s="45"/>
      <c r="K303" s="45"/>
      <c r="L303" s="45"/>
      <c r="M303" s="45"/>
      <c r="N303" s="45"/>
      <c r="O303" s="45"/>
      <c r="P303" s="45"/>
      <c r="Q303" s="45"/>
      <c r="R303" s="45"/>
      <c r="S303" s="45"/>
      <c r="T303" s="45"/>
    </row>
    <row r="304" spans="1:20">
      <c r="A304" s="45"/>
      <c r="B304" s="45"/>
      <c r="C304" s="45"/>
      <c r="D304" s="45"/>
      <c r="E304" s="45"/>
      <c r="F304" s="45"/>
      <c r="G304" s="45"/>
      <c r="H304" s="45"/>
      <c r="I304" s="45"/>
      <c r="J304" s="45"/>
      <c r="K304" s="45"/>
      <c r="L304" s="45"/>
      <c r="M304" s="45"/>
      <c r="N304" s="45"/>
      <c r="O304" s="45"/>
      <c r="P304" s="45"/>
      <c r="Q304" s="45"/>
      <c r="R304" s="45"/>
      <c r="S304" s="45"/>
      <c r="T304" s="45"/>
    </row>
    <row r="305" spans="1:20">
      <c r="A305" s="45"/>
      <c r="B305" s="45"/>
      <c r="C305" s="45"/>
      <c r="D305" s="45"/>
      <c r="E305" s="45"/>
      <c r="F305" s="45"/>
      <c r="G305" s="45"/>
      <c r="H305" s="45"/>
      <c r="I305" s="45"/>
      <c r="J305" s="45"/>
      <c r="K305" s="45"/>
      <c r="L305" s="45"/>
      <c r="M305" s="45"/>
      <c r="N305" s="45"/>
      <c r="O305" s="45"/>
      <c r="P305" s="45"/>
      <c r="Q305" s="45"/>
      <c r="R305" s="45"/>
      <c r="S305" s="45"/>
      <c r="T305" s="45"/>
    </row>
    <row r="306" spans="1:20">
      <c r="A306" s="45"/>
      <c r="B306" s="45"/>
      <c r="C306" s="45"/>
      <c r="D306" s="45"/>
      <c r="E306" s="45"/>
      <c r="F306" s="45"/>
      <c r="G306" s="45"/>
      <c r="H306" s="45"/>
      <c r="I306" s="45"/>
      <c r="J306" s="45"/>
      <c r="K306" s="45"/>
      <c r="L306" s="45"/>
      <c r="M306" s="45"/>
      <c r="N306" s="45"/>
      <c r="O306" s="45"/>
      <c r="P306" s="45"/>
      <c r="Q306" s="45"/>
      <c r="R306" s="45"/>
      <c r="S306" s="45"/>
      <c r="T306" s="45"/>
    </row>
    <row r="307" spans="1:20">
      <c r="A307" s="45"/>
      <c r="B307" s="45"/>
      <c r="C307" s="45"/>
      <c r="D307" s="45"/>
      <c r="E307" s="45"/>
      <c r="F307" s="45"/>
      <c r="G307" s="45"/>
      <c r="H307" s="45"/>
      <c r="I307" s="45"/>
      <c r="J307" s="45"/>
      <c r="K307" s="45"/>
      <c r="L307" s="45"/>
      <c r="M307" s="45"/>
      <c r="N307" s="45"/>
      <c r="O307" s="45"/>
      <c r="P307" s="45"/>
      <c r="Q307" s="45"/>
      <c r="R307" s="45"/>
      <c r="S307" s="45"/>
      <c r="T307" s="45"/>
    </row>
    <row r="308" spans="1:20">
      <c r="A308" s="45"/>
      <c r="B308" s="45"/>
      <c r="C308" s="45"/>
      <c r="D308" s="45"/>
      <c r="E308" s="45"/>
      <c r="F308" s="45"/>
      <c r="G308" s="45"/>
      <c r="H308" s="45"/>
      <c r="I308" s="45"/>
      <c r="J308" s="45"/>
      <c r="K308" s="45"/>
      <c r="L308" s="45"/>
      <c r="M308" s="45"/>
      <c r="N308" s="45"/>
      <c r="O308" s="45"/>
      <c r="P308" s="45"/>
      <c r="Q308" s="45"/>
      <c r="R308" s="45"/>
      <c r="S308" s="45"/>
      <c r="T308" s="45"/>
    </row>
    <row r="309" spans="1:20">
      <c r="A309" s="45"/>
      <c r="B309" s="45"/>
      <c r="C309" s="45"/>
      <c r="D309" s="45"/>
      <c r="E309" s="45"/>
      <c r="F309" s="45"/>
      <c r="G309" s="45"/>
      <c r="H309" s="45"/>
      <c r="I309" s="45"/>
      <c r="J309" s="45"/>
      <c r="K309" s="45"/>
      <c r="L309" s="45"/>
      <c r="M309" s="45"/>
      <c r="N309" s="45"/>
      <c r="O309" s="45"/>
      <c r="P309" s="45"/>
      <c r="Q309" s="45"/>
      <c r="R309" s="45"/>
      <c r="S309" s="45"/>
      <c r="T309" s="45"/>
    </row>
    <row r="310" spans="1:20">
      <c r="A310" s="45"/>
      <c r="B310" s="45"/>
      <c r="C310" s="45"/>
      <c r="D310" s="45"/>
      <c r="E310" s="45"/>
      <c r="F310" s="45"/>
      <c r="G310" s="45"/>
      <c r="H310" s="45"/>
      <c r="I310" s="45"/>
      <c r="J310" s="45"/>
      <c r="K310" s="45"/>
      <c r="L310" s="45"/>
      <c r="M310" s="45"/>
      <c r="N310" s="45"/>
      <c r="O310" s="45"/>
      <c r="P310" s="45"/>
      <c r="Q310" s="45"/>
      <c r="R310" s="45"/>
      <c r="S310" s="45"/>
      <c r="T310" s="45"/>
    </row>
    <row r="311" spans="1:20">
      <c r="A311" s="45"/>
      <c r="B311" s="45"/>
      <c r="C311" s="45"/>
      <c r="D311" s="45"/>
      <c r="E311" s="45"/>
      <c r="F311" s="45"/>
      <c r="G311" s="45"/>
      <c r="H311" s="45"/>
      <c r="I311" s="45"/>
      <c r="J311" s="45"/>
      <c r="K311" s="45"/>
      <c r="L311" s="45"/>
      <c r="M311" s="45"/>
      <c r="N311" s="45"/>
      <c r="O311" s="45"/>
      <c r="P311" s="45"/>
      <c r="Q311" s="45"/>
      <c r="R311" s="45"/>
      <c r="S311" s="45"/>
      <c r="T311" s="45"/>
    </row>
    <row r="312" spans="1:20">
      <c r="A312" s="45"/>
      <c r="B312" s="45"/>
      <c r="C312" s="45"/>
      <c r="D312" s="45"/>
      <c r="E312" s="45"/>
      <c r="F312" s="45"/>
      <c r="G312" s="45"/>
      <c r="H312" s="45"/>
      <c r="I312" s="45"/>
      <c r="J312" s="45"/>
      <c r="K312" s="45"/>
      <c r="L312" s="45"/>
      <c r="M312" s="45"/>
      <c r="N312" s="45"/>
      <c r="O312" s="45"/>
      <c r="P312" s="45"/>
      <c r="Q312" s="45"/>
      <c r="R312" s="45"/>
      <c r="S312" s="45"/>
      <c r="T312" s="45"/>
    </row>
    <row r="313" spans="1:20">
      <c r="A313" s="45"/>
      <c r="B313" s="45"/>
      <c r="C313" s="45"/>
      <c r="D313" s="45"/>
      <c r="E313" s="45"/>
      <c r="F313" s="45"/>
      <c r="G313" s="45"/>
      <c r="H313" s="45"/>
      <c r="I313" s="45"/>
      <c r="J313" s="45"/>
      <c r="K313" s="45"/>
      <c r="L313" s="45"/>
      <c r="M313" s="45"/>
      <c r="N313" s="45"/>
      <c r="O313" s="45"/>
      <c r="P313" s="45"/>
      <c r="Q313" s="45"/>
      <c r="R313" s="45"/>
      <c r="S313" s="45"/>
      <c r="T313" s="45"/>
    </row>
    <row r="314" spans="1:20">
      <c r="A314" s="45"/>
      <c r="B314" s="45"/>
      <c r="C314" s="45"/>
      <c r="D314" s="45"/>
      <c r="E314" s="45"/>
      <c r="F314" s="45"/>
      <c r="G314" s="45"/>
      <c r="H314" s="45"/>
      <c r="I314" s="45"/>
      <c r="J314" s="45"/>
      <c r="K314" s="45"/>
      <c r="L314" s="45"/>
      <c r="M314" s="45"/>
      <c r="N314" s="45"/>
      <c r="O314" s="45"/>
      <c r="P314" s="45"/>
      <c r="Q314" s="45"/>
      <c r="R314" s="45"/>
      <c r="S314" s="45"/>
      <c r="T314" s="45"/>
    </row>
    <row r="315" spans="1:20">
      <c r="A315" s="45"/>
      <c r="B315" s="45"/>
      <c r="C315" s="45"/>
      <c r="D315" s="45"/>
      <c r="E315" s="45"/>
      <c r="F315" s="45"/>
      <c r="G315" s="45"/>
      <c r="H315" s="45"/>
      <c r="I315" s="45"/>
      <c r="J315" s="45"/>
      <c r="K315" s="45"/>
      <c r="L315" s="45"/>
      <c r="M315" s="45"/>
      <c r="N315" s="45"/>
      <c r="O315" s="45"/>
      <c r="P315" s="45"/>
      <c r="Q315" s="45"/>
      <c r="R315" s="45"/>
      <c r="S315" s="45"/>
      <c r="T315" s="45"/>
    </row>
    <row r="316" spans="1:20">
      <c r="A316" s="45"/>
      <c r="B316" s="45"/>
      <c r="C316" s="45"/>
      <c r="D316" s="45"/>
      <c r="E316" s="45"/>
      <c r="F316" s="45"/>
      <c r="G316" s="45"/>
      <c r="H316" s="45"/>
      <c r="I316" s="45"/>
      <c r="J316" s="45"/>
      <c r="K316" s="45"/>
      <c r="L316" s="45"/>
      <c r="M316" s="45"/>
      <c r="N316" s="45"/>
      <c r="O316" s="45"/>
      <c r="P316" s="45"/>
      <c r="Q316" s="45"/>
      <c r="R316" s="45"/>
      <c r="S316" s="45"/>
      <c r="T316" s="45"/>
    </row>
    <row r="317" spans="1:20">
      <c r="A317" s="45"/>
      <c r="B317" s="45"/>
      <c r="C317" s="45"/>
      <c r="D317" s="45"/>
      <c r="E317" s="45"/>
      <c r="F317" s="45"/>
      <c r="G317" s="45"/>
      <c r="H317" s="45"/>
      <c r="I317" s="45"/>
      <c r="J317" s="45"/>
      <c r="K317" s="45"/>
      <c r="L317" s="45"/>
      <c r="M317" s="45"/>
      <c r="N317" s="45"/>
      <c r="O317" s="45"/>
      <c r="P317" s="45"/>
      <c r="Q317" s="45"/>
      <c r="R317" s="45"/>
      <c r="S317" s="45"/>
      <c r="T317" s="45"/>
    </row>
    <row r="318" spans="1:20">
      <c r="A318" s="45"/>
      <c r="B318" s="45"/>
      <c r="C318" s="45"/>
      <c r="D318" s="45"/>
      <c r="E318" s="45"/>
      <c r="F318" s="45"/>
      <c r="G318" s="45"/>
      <c r="H318" s="45"/>
      <c r="I318" s="45"/>
      <c r="J318" s="45"/>
      <c r="K318" s="45"/>
      <c r="L318" s="45"/>
      <c r="M318" s="45"/>
      <c r="N318" s="45"/>
      <c r="O318" s="45"/>
      <c r="P318" s="45"/>
      <c r="Q318" s="45"/>
      <c r="R318" s="45"/>
      <c r="S318" s="45"/>
      <c r="T318" s="45"/>
    </row>
    <row r="319" spans="1:20">
      <c r="A319" s="45"/>
      <c r="B319" s="45"/>
      <c r="C319" s="45"/>
      <c r="D319" s="45"/>
      <c r="E319" s="45"/>
      <c r="F319" s="45"/>
      <c r="G319" s="45"/>
      <c r="H319" s="45"/>
      <c r="I319" s="45"/>
      <c r="J319" s="45"/>
      <c r="K319" s="45"/>
      <c r="L319" s="45"/>
      <c r="M319" s="45"/>
      <c r="N319" s="45"/>
      <c r="O319" s="45"/>
      <c r="P319" s="45"/>
      <c r="Q319" s="45"/>
      <c r="R319" s="45"/>
      <c r="S319" s="45"/>
      <c r="T319" s="45"/>
    </row>
    <row r="320" spans="1:20">
      <c r="A320" s="45"/>
      <c r="B320" s="45"/>
      <c r="C320" s="45"/>
      <c r="D320" s="45"/>
      <c r="E320" s="45"/>
      <c r="F320" s="45"/>
      <c r="G320" s="45"/>
      <c r="H320" s="45"/>
      <c r="I320" s="45"/>
      <c r="J320" s="45"/>
      <c r="K320" s="45"/>
      <c r="L320" s="45"/>
      <c r="M320" s="45"/>
      <c r="N320" s="45"/>
      <c r="O320" s="45"/>
      <c r="P320" s="45"/>
      <c r="Q320" s="45"/>
      <c r="R320" s="45"/>
      <c r="S320" s="45"/>
      <c r="T320" s="45"/>
    </row>
    <row r="321" spans="1:20">
      <c r="A321" s="45"/>
      <c r="B321" s="45"/>
      <c r="C321" s="45"/>
      <c r="D321" s="45"/>
      <c r="E321" s="45"/>
      <c r="F321" s="45"/>
      <c r="G321" s="45"/>
      <c r="H321" s="45"/>
      <c r="I321" s="45"/>
      <c r="J321" s="45"/>
      <c r="K321" s="45"/>
      <c r="L321" s="45"/>
      <c r="M321" s="45"/>
      <c r="N321" s="45"/>
      <c r="O321" s="45"/>
      <c r="P321" s="45"/>
      <c r="Q321" s="45"/>
      <c r="R321" s="45"/>
      <c r="S321" s="45"/>
      <c r="T321" s="45"/>
    </row>
    <row r="322" spans="1:20">
      <c r="A322" s="45"/>
      <c r="B322" s="45"/>
      <c r="C322" s="45"/>
      <c r="D322" s="45"/>
      <c r="E322" s="45"/>
      <c r="F322" s="45"/>
      <c r="G322" s="45"/>
      <c r="H322" s="45"/>
      <c r="I322" s="45"/>
      <c r="J322" s="45"/>
      <c r="K322" s="45"/>
      <c r="L322" s="45"/>
      <c r="M322" s="45"/>
      <c r="N322" s="45"/>
      <c r="O322" s="45"/>
      <c r="P322" s="45"/>
      <c r="Q322" s="45"/>
      <c r="R322" s="45"/>
      <c r="S322" s="45"/>
      <c r="T322" s="45"/>
    </row>
    <row r="323" spans="1:20">
      <c r="A323" s="45"/>
      <c r="B323" s="45"/>
      <c r="C323" s="45"/>
      <c r="D323" s="45"/>
      <c r="E323" s="45"/>
      <c r="F323" s="45"/>
      <c r="G323" s="45"/>
      <c r="H323" s="45"/>
      <c r="I323" s="45"/>
      <c r="J323" s="45"/>
      <c r="K323" s="45"/>
      <c r="L323" s="45"/>
      <c r="M323" s="45"/>
      <c r="N323" s="45"/>
      <c r="O323" s="45"/>
      <c r="P323" s="45"/>
      <c r="Q323" s="45"/>
      <c r="R323" s="45"/>
      <c r="S323" s="45"/>
      <c r="T323" s="45"/>
    </row>
    <row r="324" spans="1:20">
      <c r="A324" s="45"/>
      <c r="B324" s="45"/>
      <c r="C324" s="45"/>
      <c r="D324" s="45"/>
      <c r="E324" s="45"/>
      <c r="F324" s="45"/>
      <c r="G324" s="45"/>
      <c r="H324" s="45"/>
      <c r="I324" s="45"/>
      <c r="J324" s="45"/>
      <c r="K324" s="45"/>
      <c r="L324" s="45"/>
      <c r="M324" s="45"/>
      <c r="N324" s="45"/>
      <c r="O324" s="45"/>
      <c r="P324" s="45"/>
      <c r="Q324" s="45"/>
      <c r="R324" s="45"/>
      <c r="S324" s="45"/>
      <c r="T324" s="45"/>
    </row>
    <row r="325" spans="1:20">
      <c r="A325" s="45"/>
      <c r="B325" s="45"/>
      <c r="C325" s="45"/>
      <c r="D325" s="45"/>
      <c r="E325" s="45"/>
      <c r="F325" s="45"/>
      <c r="G325" s="45"/>
      <c r="H325" s="45"/>
      <c r="I325" s="45"/>
      <c r="J325" s="45"/>
      <c r="K325" s="45"/>
      <c r="L325" s="45"/>
      <c r="M325" s="45"/>
      <c r="N325" s="45"/>
      <c r="O325" s="45"/>
      <c r="P325" s="45"/>
      <c r="Q325" s="45"/>
      <c r="R325" s="45"/>
      <c r="S325" s="45"/>
      <c r="T325" s="45"/>
    </row>
    <row r="326" spans="1:20">
      <c r="A326" s="45"/>
      <c r="B326" s="45"/>
      <c r="C326" s="45"/>
      <c r="D326" s="45"/>
      <c r="E326" s="45"/>
      <c r="F326" s="45"/>
      <c r="G326" s="45"/>
      <c r="H326" s="45"/>
      <c r="I326" s="45"/>
      <c r="J326" s="45"/>
      <c r="K326" s="45"/>
      <c r="L326" s="45"/>
      <c r="M326" s="45"/>
      <c r="N326" s="45"/>
      <c r="O326" s="45"/>
      <c r="P326" s="45"/>
      <c r="Q326" s="45"/>
      <c r="R326" s="45"/>
      <c r="S326" s="45"/>
      <c r="T326" s="45"/>
    </row>
    <row r="327" spans="1:20">
      <c r="A327" s="45"/>
      <c r="B327" s="45"/>
      <c r="C327" s="45"/>
      <c r="D327" s="45"/>
      <c r="E327" s="45"/>
      <c r="F327" s="45"/>
      <c r="G327" s="45"/>
      <c r="H327" s="45"/>
      <c r="I327" s="45"/>
      <c r="J327" s="45"/>
      <c r="K327" s="45"/>
      <c r="L327" s="45"/>
      <c r="M327" s="45"/>
      <c r="N327" s="45"/>
      <c r="O327" s="45"/>
      <c r="P327" s="45"/>
      <c r="Q327" s="45"/>
      <c r="R327" s="45"/>
      <c r="S327" s="45"/>
      <c r="T327" s="45"/>
    </row>
    <row r="328" spans="1:20">
      <c r="A328" s="45"/>
      <c r="B328" s="45"/>
      <c r="C328" s="45"/>
      <c r="D328" s="45"/>
      <c r="E328" s="45"/>
      <c r="F328" s="45"/>
      <c r="G328" s="45"/>
      <c r="H328" s="45"/>
      <c r="I328" s="45"/>
      <c r="J328" s="45"/>
      <c r="K328" s="45"/>
      <c r="L328" s="45"/>
      <c r="M328" s="45"/>
      <c r="N328" s="45"/>
      <c r="O328" s="45"/>
      <c r="P328" s="45"/>
      <c r="Q328" s="45"/>
      <c r="R328" s="45"/>
      <c r="S328" s="45"/>
      <c r="T328" s="45"/>
    </row>
    <row r="329" spans="1:20">
      <c r="A329" s="45"/>
      <c r="B329" s="45"/>
      <c r="C329" s="45"/>
      <c r="D329" s="45"/>
      <c r="E329" s="45"/>
      <c r="F329" s="45"/>
      <c r="G329" s="45"/>
      <c r="H329" s="45"/>
      <c r="I329" s="45"/>
      <c r="J329" s="45"/>
      <c r="K329" s="45"/>
      <c r="L329" s="45"/>
      <c r="M329" s="45"/>
      <c r="N329" s="45"/>
      <c r="O329" s="45"/>
      <c r="P329" s="45"/>
      <c r="Q329" s="45"/>
      <c r="R329" s="45"/>
      <c r="S329" s="45"/>
      <c r="T329" s="45"/>
    </row>
    <row r="330" spans="1:20">
      <c r="A330" s="45"/>
      <c r="B330" s="45"/>
      <c r="C330" s="45"/>
      <c r="D330" s="45"/>
      <c r="E330" s="45"/>
      <c r="F330" s="45"/>
      <c r="G330" s="45"/>
      <c r="H330" s="45"/>
      <c r="I330" s="45"/>
      <c r="J330" s="45"/>
      <c r="K330" s="45"/>
      <c r="L330" s="45"/>
      <c r="M330" s="45"/>
      <c r="N330" s="45"/>
      <c r="O330" s="45"/>
      <c r="P330" s="45"/>
      <c r="Q330" s="45"/>
      <c r="R330" s="45"/>
      <c r="S330" s="45"/>
      <c r="T330" s="45"/>
    </row>
    <row r="331" spans="1:20">
      <c r="A331" s="45"/>
      <c r="B331" s="45"/>
      <c r="C331" s="45"/>
      <c r="D331" s="45"/>
      <c r="E331" s="45"/>
      <c r="F331" s="45"/>
      <c r="G331" s="45"/>
      <c r="H331" s="45"/>
      <c r="I331" s="45"/>
      <c r="J331" s="45"/>
      <c r="K331" s="45"/>
      <c r="L331" s="45"/>
      <c r="M331" s="45"/>
      <c r="N331" s="45"/>
      <c r="O331" s="45"/>
      <c r="P331" s="45"/>
      <c r="Q331" s="45"/>
      <c r="R331" s="45"/>
      <c r="S331" s="45"/>
      <c r="T331" s="45"/>
    </row>
    <row r="332" spans="1:20">
      <c r="A332" s="45"/>
      <c r="B332" s="45"/>
      <c r="C332" s="45"/>
      <c r="D332" s="45"/>
      <c r="E332" s="45"/>
      <c r="F332" s="45"/>
      <c r="G332" s="45"/>
      <c r="H332" s="45"/>
      <c r="I332" s="45"/>
      <c r="J332" s="45"/>
      <c r="K332" s="45"/>
      <c r="L332" s="45"/>
      <c r="M332" s="45"/>
      <c r="N332" s="45"/>
      <c r="O332" s="45"/>
      <c r="P332" s="45"/>
      <c r="Q332" s="45"/>
      <c r="R332" s="45"/>
      <c r="S332" s="45"/>
      <c r="T332" s="45"/>
    </row>
    <row r="333" spans="1:20">
      <c r="A333" s="45"/>
      <c r="B333" s="45"/>
      <c r="C333" s="45"/>
      <c r="D333" s="45"/>
      <c r="E333" s="45"/>
      <c r="F333" s="45"/>
      <c r="G333" s="45"/>
      <c r="H333" s="45"/>
      <c r="I333" s="45"/>
      <c r="J333" s="45"/>
      <c r="K333" s="45"/>
      <c r="L333" s="45"/>
      <c r="M333" s="45"/>
      <c r="N333" s="45"/>
      <c r="O333" s="45"/>
      <c r="P333" s="45"/>
      <c r="Q333" s="45"/>
      <c r="R333" s="45"/>
      <c r="S333" s="45"/>
      <c r="T333" s="45"/>
    </row>
    <row r="334" spans="1:20">
      <c r="A334" s="45"/>
      <c r="B334" s="45"/>
      <c r="C334" s="45"/>
      <c r="D334" s="45"/>
      <c r="E334" s="45"/>
      <c r="F334" s="45"/>
      <c r="G334" s="45"/>
      <c r="H334" s="45"/>
      <c r="I334" s="45"/>
      <c r="J334" s="45"/>
      <c r="K334" s="45"/>
      <c r="L334" s="45"/>
      <c r="M334" s="45"/>
      <c r="N334" s="45"/>
      <c r="O334" s="45"/>
      <c r="P334" s="45"/>
      <c r="Q334" s="45"/>
      <c r="R334" s="45"/>
      <c r="S334" s="45"/>
      <c r="T334" s="45"/>
    </row>
    <row r="335" spans="1:20">
      <c r="A335" s="45"/>
      <c r="B335" s="45"/>
      <c r="C335" s="45"/>
      <c r="D335" s="45"/>
      <c r="E335" s="45"/>
      <c r="F335" s="45"/>
      <c r="G335" s="45"/>
      <c r="H335" s="45"/>
      <c r="I335" s="45"/>
      <c r="J335" s="45"/>
      <c r="K335" s="45"/>
      <c r="L335" s="45"/>
      <c r="M335" s="45"/>
      <c r="N335" s="45"/>
      <c r="O335" s="45"/>
      <c r="P335" s="45"/>
      <c r="Q335" s="45"/>
      <c r="R335" s="45"/>
      <c r="S335" s="45"/>
      <c r="T335" s="45"/>
    </row>
    <row r="336" spans="1:20">
      <c r="A336" s="45"/>
      <c r="B336" s="45"/>
      <c r="C336" s="45"/>
      <c r="D336" s="45"/>
      <c r="E336" s="45"/>
      <c r="F336" s="45"/>
      <c r="G336" s="45"/>
      <c r="H336" s="45"/>
      <c r="I336" s="45"/>
      <c r="J336" s="45"/>
      <c r="K336" s="45"/>
      <c r="L336" s="45"/>
      <c r="M336" s="45"/>
      <c r="N336" s="45"/>
      <c r="O336" s="45"/>
      <c r="P336" s="45"/>
      <c r="Q336" s="45"/>
      <c r="R336" s="45"/>
      <c r="S336" s="45"/>
      <c r="T336" s="45"/>
    </row>
    <row r="337" spans="1:20">
      <c r="A337" s="45"/>
      <c r="B337" s="45"/>
      <c r="C337" s="45"/>
      <c r="D337" s="45"/>
      <c r="E337" s="45"/>
      <c r="F337" s="45"/>
      <c r="G337" s="45"/>
      <c r="H337" s="45"/>
      <c r="I337" s="45"/>
      <c r="J337" s="45"/>
      <c r="K337" s="45"/>
      <c r="L337" s="45"/>
      <c r="M337" s="45"/>
      <c r="N337" s="45"/>
      <c r="O337" s="45"/>
      <c r="P337" s="45"/>
      <c r="Q337" s="45"/>
      <c r="R337" s="45"/>
      <c r="S337" s="45"/>
      <c r="T337" s="45"/>
    </row>
    <row r="338" spans="1:20">
      <c r="A338" s="45"/>
      <c r="B338" s="45"/>
      <c r="C338" s="45"/>
      <c r="D338" s="45"/>
      <c r="E338" s="45"/>
      <c r="F338" s="45"/>
      <c r="G338" s="45"/>
      <c r="H338" s="45"/>
      <c r="I338" s="45"/>
      <c r="J338" s="45"/>
      <c r="K338" s="45"/>
      <c r="L338" s="45"/>
      <c r="M338" s="45"/>
      <c r="N338" s="45"/>
      <c r="O338" s="45"/>
      <c r="P338" s="45"/>
      <c r="Q338" s="45"/>
      <c r="R338" s="45"/>
      <c r="S338" s="45"/>
      <c r="T338" s="45"/>
    </row>
    <row r="339" spans="1:20">
      <c r="A339" s="45"/>
      <c r="B339" s="45"/>
      <c r="C339" s="45"/>
      <c r="D339" s="45"/>
      <c r="E339" s="45"/>
      <c r="F339" s="45"/>
      <c r="G339" s="45"/>
      <c r="H339" s="45"/>
      <c r="I339" s="45"/>
      <c r="J339" s="45"/>
      <c r="K339" s="45"/>
      <c r="L339" s="45"/>
      <c r="M339" s="45"/>
      <c r="N339" s="45"/>
      <c r="O339" s="45"/>
      <c r="P339" s="45"/>
      <c r="Q339" s="45"/>
      <c r="R339" s="45"/>
      <c r="S339" s="45"/>
      <c r="T339" s="45"/>
    </row>
    <row r="340" spans="1:20">
      <c r="A340" s="45"/>
      <c r="B340" s="45"/>
      <c r="C340" s="45"/>
      <c r="D340" s="45"/>
      <c r="E340" s="45"/>
      <c r="F340" s="45"/>
      <c r="G340" s="45"/>
      <c r="H340" s="45"/>
      <c r="I340" s="45"/>
      <c r="J340" s="45"/>
      <c r="K340" s="45"/>
      <c r="L340" s="45"/>
      <c r="M340" s="45"/>
      <c r="N340" s="45"/>
      <c r="O340" s="45"/>
      <c r="P340" s="45"/>
      <c r="Q340" s="45"/>
      <c r="R340" s="45"/>
      <c r="S340" s="45"/>
      <c r="T340" s="45"/>
    </row>
    <row r="341" spans="1:20">
      <c r="A341" s="45"/>
      <c r="B341" s="45"/>
      <c r="C341" s="45"/>
      <c r="D341" s="45"/>
      <c r="E341" s="45"/>
      <c r="F341" s="45"/>
      <c r="G341" s="45"/>
      <c r="H341" s="45"/>
      <c r="I341" s="45"/>
      <c r="J341" s="45"/>
      <c r="K341" s="45"/>
      <c r="L341" s="45"/>
      <c r="M341" s="45"/>
      <c r="N341" s="45"/>
      <c r="O341" s="45"/>
      <c r="P341" s="45"/>
      <c r="Q341" s="45"/>
      <c r="R341" s="45"/>
      <c r="S341" s="45"/>
      <c r="T341" s="45"/>
    </row>
    <row r="342" spans="1:20">
      <c r="A342" s="45"/>
      <c r="B342" s="45"/>
      <c r="C342" s="45"/>
      <c r="D342" s="45"/>
      <c r="E342" s="45"/>
      <c r="F342" s="45"/>
      <c r="G342" s="45"/>
      <c r="H342" s="45"/>
      <c r="I342" s="45"/>
      <c r="J342" s="45"/>
      <c r="K342" s="45"/>
      <c r="L342" s="45"/>
      <c r="M342" s="45"/>
      <c r="N342" s="45"/>
      <c r="O342" s="45"/>
      <c r="P342" s="45"/>
      <c r="Q342" s="45"/>
      <c r="R342" s="45"/>
      <c r="S342" s="45"/>
      <c r="T342" s="45"/>
    </row>
    <row r="343" spans="1:20">
      <c r="A343" s="45"/>
      <c r="B343" s="45"/>
      <c r="C343" s="45"/>
      <c r="D343" s="45"/>
      <c r="E343" s="45"/>
      <c r="F343" s="45"/>
      <c r="G343" s="45"/>
      <c r="H343" s="45"/>
      <c r="I343" s="45"/>
      <c r="J343" s="45"/>
      <c r="K343" s="45"/>
      <c r="L343" s="45"/>
      <c r="M343" s="45"/>
      <c r="N343" s="45"/>
      <c r="O343" s="45"/>
      <c r="P343" s="45"/>
      <c r="Q343" s="45"/>
      <c r="R343" s="45"/>
      <c r="S343" s="45"/>
      <c r="T343" s="45"/>
    </row>
    <row r="344" spans="1:20">
      <c r="A344" s="45"/>
      <c r="B344" s="45"/>
      <c r="C344" s="45"/>
      <c r="D344" s="45"/>
      <c r="E344" s="45"/>
      <c r="F344" s="45"/>
      <c r="G344" s="45"/>
      <c r="H344" s="45"/>
      <c r="I344" s="45"/>
      <c r="J344" s="45"/>
      <c r="K344" s="45"/>
      <c r="L344" s="45"/>
      <c r="M344" s="45"/>
      <c r="N344" s="45"/>
      <c r="O344" s="45"/>
      <c r="P344" s="45"/>
      <c r="Q344" s="45"/>
      <c r="R344" s="45"/>
      <c r="S344" s="45"/>
      <c r="T344" s="45"/>
    </row>
    <row r="345" spans="1:20">
      <c r="A345" s="45"/>
      <c r="B345" s="45"/>
      <c r="C345" s="45"/>
      <c r="D345" s="45"/>
      <c r="E345" s="45"/>
      <c r="F345" s="45"/>
      <c r="G345" s="45"/>
      <c r="H345" s="45"/>
      <c r="I345" s="45"/>
      <c r="J345" s="45"/>
      <c r="K345" s="45"/>
      <c r="L345" s="45"/>
      <c r="M345" s="45"/>
      <c r="N345" s="45"/>
      <c r="O345" s="45"/>
      <c r="P345" s="45"/>
      <c r="Q345" s="45"/>
      <c r="R345" s="45"/>
      <c r="S345" s="45"/>
      <c r="T345" s="45"/>
    </row>
    <row r="346" spans="1:20">
      <c r="A346" s="45"/>
      <c r="B346" s="45"/>
      <c r="C346" s="45"/>
      <c r="D346" s="45"/>
      <c r="E346" s="45"/>
      <c r="F346" s="45"/>
      <c r="G346" s="45"/>
      <c r="H346" s="45"/>
      <c r="I346" s="45"/>
      <c r="J346" s="45"/>
      <c r="K346" s="45"/>
      <c r="L346" s="45"/>
      <c r="M346" s="45"/>
      <c r="N346" s="45"/>
      <c r="O346" s="45"/>
      <c r="P346" s="45"/>
      <c r="Q346" s="45"/>
      <c r="R346" s="45"/>
      <c r="S346" s="45"/>
      <c r="T346" s="45"/>
    </row>
    <row r="347" spans="1:20">
      <c r="A347" s="45"/>
      <c r="B347" s="45"/>
      <c r="C347" s="45"/>
      <c r="D347" s="45"/>
      <c r="E347" s="45"/>
      <c r="F347" s="45"/>
      <c r="G347" s="45"/>
      <c r="H347" s="45"/>
      <c r="I347" s="45"/>
      <c r="J347" s="45"/>
      <c r="K347" s="45"/>
      <c r="L347" s="45"/>
      <c r="M347" s="45"/>
      <c r="N347" s="45"/>
      <c r="O347" s="45"/>
      <c r="P347" s="45"/>
      <c r="Q347" s="45"/>
      <c r="R347" s="45"/>
      <c r="S347" s="45"/>
      <c r="T347" s="45"/>
    </row>
    <row r="348" spans="1:20">
      <c r="A348" s="45"/>
      <c r="B348" s="45"/>
      <c r="C348" s="45"/>
      <c r="D348" s="45"/>
      <c r="E348" s="45"/>
      <c r="F348" s="45"/>
      <c r="G348" s="45"/>
      <c r="H348" s="45"/>
      <c r="I348" s="45"/>
      <c r="J348" s="45"/>
      <c r="K348" s="45"/>
      <c r="L348" s="45"/>
      <c r="M348" s="45"/>
      <c r="N348" s="45"/>
      <c r="O348" s="45"/>
      <c r="P348" s="45"/>
      <c r="Q348" s="45"/>
      <c r="R348" s="45"/>
      <c r="S348" s="45"/>
      <c r="T348" s="45"/>
    </row>
    <row r="349" spans="1:20">
      <c r="A349" s="45"/>
      <c r="B349" s="45"/>
      <c r="C349" s="45"/>
      <c r="D349" s="45"/>
      <c r="E349" s="45"/>
      <c r="F349" s="45"/>
      <c r="G349" s="45"/>
      <c r="H349" s="45"/>
      <c r="I349" s="45"/>
      <c r="J349" s="45"/>
      <c r="K349" s="45"/>
      <c r="L349" s="45"/>
      <c r="M349" s="45"/>
      <c r="N349" s="45"/>
      <c r="O349" s="45"/>
      <c r="P349" s="45"/>
      <c r="Q349" s="45"/>
      <c r="R349" s="45"/>
      <c r="S349" s="45"/>
      <c r="T349" s="45"/>
    </row>
    <row r="350" spans="1:20">
      <c r="A350" s="45"/>
      <c r="B350" s="45"/>
      <c r="C350" s="45"/>
      <c r="D350" s="45"/>
      <c r="E350" s="45"/>
      <c r="F350" s="45"/>
      <c r="G350" s="45"/>
      <c r="H350" s="45"/>
      <c r="I350" s="45"/>
      <c r="J350" s="45"/>
      <c r="K350" s="45"/>
      <c r="L350" s="45"/>
      <c r="M350" s="45"/>
      <c r="N350" s="45"/>
      <c r="O350" s="45"/>
      <c r="P350" s="45"/>
      <c r="Q350" s="45"/>
      <c r="R350" s="45"/>
      <c r="S350" s="45"/>
      <c r="T350" s="45"/>
    </row>
    <row r="351" spans="1:20">
      <c r="A351" s="45"/>
      <c r="B351" s="45"/>
      <c r="C351" s="45"/>
      <c r="D351" s="45"/>
      <c r="E351" s="45"/>
      <c r="F351" s="45"/>
      <c r="G351" s="45"/>
      <c r="H351" s="45"/>
      <c r="I351" s="45"/>
      <c r="J351" s="45"/>
      <c r="K351" s="45"/>
      <c r="L351" s="45"/>
      <c r="M351" s="45"/>
      <c r="N351" s="45"/>
      <c r="O351" s="45"/>
      <c r="P351" s="45"/>
      <c r="Q351" s="45"/>
      <c r="R351" s="45"/>
      <c r="S351" s="45"/>
      <c r="T351" s="45"/>
    </row>
    <row r="352" spans="1:20">
      <c r="A352" s="45"/>
      <c r="B352" s="45"/>
      <c r="C352" s="45"/>
      <c r="D352" s="45"/>
      <c r="E352" s="45"/>
      <c r="F352" s="45"/>
      <c r="G352" s="45"/>
      <c r="H352" s="45"/>
      <c r="I352" s="45"/>
      <c r="J352" s="45"/>
      <c r="K352" s="45"/>
      <c r="L352" s="45"/>
      <c r="M352" s="45"/>
      <c r="N352" s="45"/>
      <c r="O352" s="45"/>
      <c r="P352" s="45"/>
      <c r="Q352" s="45"/>
      <c r="R352" s="45"/>
      <c r="S352" s="45"/>
      <c r="T352" s="45"/>
    </row>
    <row r="353" spans="1:20">
      <c r="A353" s="45"/>
      <c r="B353" s="45"/>
      <c r="C353" s="45"/>
      <c r="D353" s="45"/>
      <c r="E353" s="45"/>
      <c r="F353" s="45"/>
      <c r="G353" s="45"/>
      <c r="H353" s="45"/>
      <c r="I353" s="45"/>
      <c r="J353" s="45"/>
      <c r="K353" s="45"/>
      <c r="L353" s="45"/>
      <c r="M353" s="45"/>
      <c r="N353" s="45"/>
      <c r="O353" s="45"/>
      <c r="P353" s="45"/>
      <c r="Q353" s="45"/>
      <c r="R353" s="45"/>
      <c r="S353" s="45"/>
      <c r="T353" s="45"/>
    </row>
    <row r="354" spans="1:20">
      <c r="A354" s="45"/>
      <c r="B354" s="45"/>
      <c r="C354" s="45"/>
      <c r="D354" s="45"/>
      <c r="E354" s="45"/>
      <c r="F354" s="45"/>
      <c r="G354" s="45"/>
      <c r="H354" s="45"/>
      <c r="I354" s="45"/>
      <c r="J354" s="45"/>
      <c r="K354" s="45"/>
      <c r="L354" s="45"/>
      <c r="M354" s="45"/>
      <c r="N354" s="45"/>
      <c r="O354" s="45"/>
      <c r="P354" s="45"/>
      <c r="Q354" s="45"/>
      <c r="R354" s="45"/>
      <c r="S354" s="45"/>
      <c r="T354" s="45"/>
    </row>
    <row r="355" spans="1:20">
      <c r="A355" s="45"/>
      <c r="B355" s="45"/>
      <c r="C355" s="45"/>
      <c r="D355" s="45"/>
      <c r="E355" s="45"/>
      <c r="F355" s="45"/>
      <c r="G355" s="45"/>
      <c r="H355" s="45"/>
      <c r="I355" s="45"/>
      <c r="J355" s="45"/>
      <c r="K355" s="45"/>
      <c r="L355" s="45"/>
      <c r="M355" s="45"/>
      <c r="N355" s="45"/>
      <c r="O355" s="45"/>
      <c r="P355" s="45"/>
      <c r="Q355" s="45"/>
      <c r="R355" s="45"/>
      <c r="S355" s="45"/>
      <c r="T355" s="45"/>
    </row>
    <row r="356" spans="1:20">
      <c r="A356" s="45"/>
      <c r="B356" s="45"/>
      <c r="C356" s="45"/>
      <c r="D356" s="45"/>
      <c r="E356" s="45"/>
      <c r="F356" s="45"/>
      <c r="G356" s="45"/>
      <c r="H356" s="45"/>
      <c r="I356" s="45"/>
      <c r="J356" s="45"/>
      <c r="K356" s="45"/>
      <c r="L356" s="45"/>
      <c r="M356" s="45"/>
      <c r="N356" s="45"/>
      <c r="O356" s="45"/>
      <c r="P356" s="45"/>
      <c r="Q356" s="45"/>
      <c r="R356" s="45"/>
      <c r="S356" s="45"/>
      <c r="T356" s="45"/>
    </row>
    <row r="357" spans="1:20">
      <c r="A357" s="45"/>
      <c r="B357" s="45"/>
      <c r="C357" s="45"/>
      <c r="D357" s="45"/>
      <c r="E357" s="45"/>
      <c r="F357" s="45"/>
      <c r="G357" s="45"/>
      <c r="H357" s="45"/>
      <c r="I357" s="45"/>
      <c r="J357" s="45"/>
      <c r="K357" s="45"/>
      <c r="L357" s="45"/>
      <c r="M357" s="45"/>
      <c r="N357" s="45"/>
      <c r="O357" s="45"/>
      <c r="P357" s="45"/>
      <c r="Q357" s="45"/>
      <c r="R357" s="45"/>
      <c r="S357" s="45"/>
      <c r="T357" s="45"/>
    </row>
    <row r="358" spans="1:20">
      <c r="A358" s="45"/>
      <c r="B358" s="45"/>
      <c r="C358" s="45"/>
      <c r="D358" s="45"/>
      <c r="E358" s="45"/>
      <c r="F358" s="45"/>
      <c r="G358" s="45"/>
      <c r="H358" s="45"/>
      <c r="I358" s="45"/>
      <c r="J358" s="45"/>
      <c r="K358" s="45"/>
      <c r="L358" s="45"/>
      <c r="M358" s="45"/>
      <c r="N358" s="45"/>
      <c r="O358" s="45"/>
      <c r="P358" s="45"/>
      <c r="Q358" s="45"/>
      <c r="R358" s="45"/>
      <c r="S358" s="45"/>
      <c r="T358" s="45"/>
    </row>
    <row r="359" spans="1:20">
      <c r="A359" s="45"/>
      <c r="B359" s="45"/>
      <c r="C359" s="45"/>
      <c r="D359" s="45"/>
      <c r="E359" s="45"/>
      <c r="F359" s="45"/>
      <c r="G359" s="45"/>
      <c r="H359" s="45"/>
      <c r="I359" s="45"/>
      <c r="J359" s="45"/>
      <c r="K359" s="45"/>
      <c r="L359" s="45"/>
      <c r="M359" s="45"/>
      <c r="N359" s="45"/>
      <c r="O359" s="45"/>
      <c r="P359" s="45"/>
      <c r="Q359" s="45"/>
      <c r="R359" s="45"/>
      <c r="S359" s="45"/>
      <c r="T359" s="45"/>
    </row>
    <row r="360" spans="1:20">
      <c r="A360" s="45"/>
      <c r="B360" s="45"/>
      <c r="C360" s="45"/>
      <c r="D360" s="45"/>
      <c r="E360" s="45"/>
      <c r="F360" s="45"/>
      <c r="G360" s="45"/>
      <c r="H360" s="45"/>
      <c r="I360" s="45"/>
      <c r="J360" s="45"/>
      <c r="K360" s="45"/>
      <c r="L360" s="45"/>
      <c r="M360" s="45"/>
      <c r="N360" s="45"/>
      <c r="O360" s="45"/>
      <c r="P360" s="45"/>
      <c r="Q360" s="45"/>
      <c r="R360" s="45"/>
      <c r="S360" s="45"/>
      <c r="T360" s="45"/>
    </row>
    <row r="361" spans="1:20">
      <c r="A361" s="45"/>
      <c r="B361" s="45"/>
      <c r="C361" s="45"/>
      <c r="D361" s="45"/>
      <c r="E361" s="45"/>
      <c r="F361" s="45"/>
      <c r="G361" s="45"/>
      <c r="H361" s="45"/>
      <c r="I361" s="45"/>
      <c r="J361" s="45"/>
      <c r="K361" s="45"/>
      <c r="L361" s="45"/>
      <c r="M361" s="45"/>
      <c r="N361" s="45"/>
      <c r="O361" s="45"/>
      <c r="P361" s="45"/>
      <c r="Q361" s="45"/>
      <c r="R361" s="45"/>
      <c r="S361" s="45"/>
      <c r="T361" s="45"/>
    </row>
    <row r="362" spans="1:20">
      <c r="A362" s="45"/>
      <c r="B362" s="45"/>
      <c r="C362" s="45"/>
      <c r="D362" s="45"/>
      <c r="E362" s="45"/>
      <c r="F362" s="45"/>
      <c r="G362" s="45"/>
      <c r="H362" s="45"/>
      <c r="I362" s="45"/>
      <c r="J362" s="45"/>
      <c r="K362" s="45"/>
      <c r="L362" s="45"/>
      <c r="M362" s="45"/>
      <c r="N362" s="45"/>
      <c r="O362" s="45"/>
      <c r="P362" s="45"/>
      <c r="Q362" s="45"/>
      <c r="R362" s="45"/>
      <c r="S362" s="45"/>
      <c r="T362" s="45"/>
    </row>
    <row r="363" spans="1:20">
      <c r="A363" s="45"/>
      <c r="B363" s="45"/>
      <c r="C363" s="45"/>
      <c r="D363" s="45"/>
      <c r="E363" s="45"/>
      <c r="F363" s="45"/>
      <c r="G363" s="45"/>
      <c r="H363" s="45"/>
      <c r="I363" s="45"/>
      <c r="J363" s="45"/>
      <c r="K363" s="45"/>
      <c r="L363" s="45"/>
      <c r="M363" s="45"/>
      <c r="N363" s="45"/>
      <c r="O363" s="45"/>
      <c r="P363" s="45"/>
      <c r="Q363" s="45"/>
      <c r="R363" s="45"/>
      <c r="S363" s="45"/>
      <c r="T363" s="45"/>
    </row>
    <row r="364" spans="1:20">
      <c r="A364" s="45"/>
      <c r="B364" s="45"/>
      <c r="C364" s="45"/>
      <c r="D364" s="45"/>
      <c r="E364" s="45"/>
      <c r="F364" s="45"/>
      <c r="G364" s="45"/>
      <c r="H364" s="45"/>
      <c r="I364" s="45"/>
      <c r="J364" s="45"/>
      <c r="K364" s="45"/>
      <c r="L364" s="45"/>
      <c r="M364" s="45"/>
      <c r="N364" s="45"/>
      <c r="O364" s="45"/>
      <c r="P364" s="45"/>
      <c r="Q364" s="45"/>
      <c r="R364" s="45"/>
      <c r="S364" s="45"/>
      <c r="T364" s="45"/>
    </row>
    <row r="365" spans="1:20">
      <c r="A365" s="45"/>
      <c r="B365" s="45"/>
      <c r="C365" s="45"/>
      <c r="D365" s="45"/>
      <c r="E365" s="45"/>
      <c r="F365" s="45"/>
      <c r="G365" s="45"/>
      <c r="H365" s="45"/>
      <c r="I365" s="45"/>
      <c r="J365" s="45"/>
      <c r="K365" s="45"/>
      <c r="L365" s="45"/>
      <c r="M365" s="45"/>
      <c r="N365" s="45"/>
      <c r="O365" s="45"/>
      <c r="P365" s="45"/>
      <c r="Q365" s="45"/>
      <c r="R365" s="45"/>
      <c r="S365" s="45"/>
      <c r="T365" s="45"/>
    </row>
    <row r="366" spans="1:20">
      <c r="A366" s="45"/>
      <c r="B366" s="45"/>
      <c r="C366" s="45"/>
      <c r="D366" s="45"/>
      <c r="E366" s="45"/>
      <c r="F366" s="45"/>
      <c r="G366" s="45"/>
      <c r="H366" s="45"/>
      <c r="I366" s="45"/>
      <c r="J366" s="45"/>
      <c r="K366" s="45"/>
      <c r="L366" s="45"/>
      <c r="M366" s="45"/>
      <c r="N366" s="45"/>
      <c r="O366" s="45"/>
      <c r="P366" s="45"/>
      <c r="Q366" s="45"/>
      <c r="R366" s="45"/>
      <c r="S366" s="45"/>
      <c r="T366" s="45"/>
    </row>
    <row r="367" spans="1:20">
      <c r="A367" s="45"/>
      <c r="B367" s="45"/>
      <c r="C367" s="45"/>
      <c r="D367" s="45"/>
      <c r="E367" s="45"/>
      <c r="F367" s="45"/>
      <c r="G367" s="45"/>
      <c r="H367" s="45"/>
      <c r="I367" s="45"/>
      <c r="J367" s="45"/>
      <c r="K367" s="45"/>
      <c r="L367" s="45"/>
      <c r="M367" s="45"/>
      <c r="N367" s="45"/>
      <c r="O367" s="45"/>
      <c r="P367" s="45"/>
      <c r="Q367" s="45"/>
      <c r="R367" s="45"/>
      <c r="S367" s="45"/>
      <c r="T367" s="45"/>
    </row>
    <row r="368" spans="1:20">
      <c r="A368" s="45"/>
      <c r="B368" s="45"/>
      <c r="C368" s="45"/>
      <c r="D368" s="45"/>
      <c r="E368" s="45"/>
      <c r="F368" s="45"/>
      <c r="G368" s="45"/>
      <c r="H368" s="45"/>
      <c r="I368" s="45"/>
      <c r="J368" s="45"/>
      <c r="K368" s="45"/>
      <c r="L368" s="45"/>
      <c r="M368" s="45"/>
      <c r="N368" s="45"/>
      <c r="O368" s="45"/>
      <c r="P368" s="45"/>
      <c r="Q368" s="45"/>
      <c r="R368" s="45"/>
      <c r="S368" s="45"/>
      <c r="T368" s="45"/>
    </row>
    <row r="369" spans="1:20">
      <c r="A369" s="45"/>
      <c r="B369" s="45"/>
      <c r="C369" s="45"/>
      <c r="D369" s="45"/>
      <c r="E369" s="45"/>
      <c r="F369" s="45"/>
      <c r="G369" s="45"/>
      <c r="H369" s="45"/>
      <c r="I369" s="45"/>
      <c r="J369" s="45"/>
      <c r="K369" s="45"/>
      <c r="L369" s="45"/>
      <c r="M369" s="45"/>
      <c r="N369" s="45"/>
      <c r="O369" s="45"/>
      <c r="P369" s="45"/>
      <c r="Q369" s="45"/>
      <c r="R369" s="45"/>
      <c r="S369" s="45"/>
      <c r="T369" s="45"/>
    </row>
    <row r="370" spans="1:20">
      <c r="A370" s="45"/>
      <c r="B370" s="45"/>
      <c r="C370" s="45"/>
      <c r="D370" s="45"/>
      <c r="E370" s="45"/>
      <c r="F370" s="45"/>
      <c r="G370" s="45"/>
      <c r="H370" s="45"/>
      <c r="I370" s="45"/>
      <c r="J370" s="45"/>
      <c r="K370" s="45"/>
      <c r="L370" s="45"/>
      <c r="M370" s="45"/>
      <c r="N370" s="45"/>
      <c r="O370" s="45"/>
      <c r="P370" s="45"/>
      <c r="Q370" s="45"/>
      <c r="R370" s="45"/>
      <c r="S370" s="45"/>
      <c r="T370" s="45"/>
    </row>
    <row r="371" spans="1:20">
      <c r="A371" s="45"/>
      <c r="B371" s="45"/>
      <c r="C371" s="45"/>
      <c r="D371" s="45"/>
      <c r="E371" s="45"/>
      <c r="F371" s="45"/>
      <c r="G371" s="45"/>
      <c r="H371" s="45"/>
      <c r="I371" s="45"/>
      <c r="J371" s="45"/>
      <c r="K371" s="45"/>
      <c r="L371" s="45"/>
      <c r="M371" s="45"/>
      <c r="N371" s="45"/>
      <c r="O371" s="45"/>
      <c r="P371" s="45"/>
      <c r="Q371" s="45"/>
      <c r="R371" s="45"/>
      <c r="S371" s="45"/>
      <c r="T371" s="45"/>
    </row>
    <row r="372" spans="1:20">
      <c r="A372" s="45"/>
      <c r="B372" s="45"/>
      <c r="C372" s="45"/>
      <c r="D372" s="45"/>
      <c r="E372" s="45"/>
      <c r="F372" s="45"/>
      <c r="G372" s="45"/>
      <c r="H372" s="45"/>
      <c r="I372" s="45"/>
      <c r="J372" s="45"/>
      <c r="K372" s="45"/>
      <c r="L372" s="45"/>
      <c r="M372" s="45"/>
      <c r="N372" s="45"/>
      <c r="O372" s="45"/>
      <c r="P372" s="45"/>
      <c r="Q372" s="45"/>
      <c r="R372" s="45"/>
      <c r="S372" s="45"/>
      <c r="T372" s="45"/>
    </row>
    <row r="373" spans="1:20">
      <c r="A373" s="45"/>
      <c r="B373" s="45"/>
      <c r="C373" s="45"/>
      <c r="D373" s="45"/>
      <c r="E373" s="45"/>
      <c r="F373" s="45"/>
      <c r="G373" s="45"/>
      <c r="H373" s="45"/>
      <c r="I373" s="45"/>
      <c r="J373" s="45"/>
      <c r="K373" s="45"/>
      <c r="L373" s="45"/>
      <c r="M373" s="45"/>
      <c r="N373" s="45"/>
      <c r="O373" s="45"/>
      <c r="P373" s="45"/>
      <c r="Q373" s="45"/>
      <c r="R373" s="45"/>
      <c r="S373" s="45"/>
      <c r="T373" s="45"/>
    </row>
    <row r="374" spans="1:20">
      <c r="A374" s="45"/>
      <c r="B374" s="45"/>
      <c r="C374" s="45"/>
      <c r="D374" s="45"/>
      <c r="E374" s="45"/>
      <c r="F374" s="45"/>
      <c r="G374" s="45"/>
      <c r="H374" s="45"/>
      <c r="I374" s="45"/>
      <c r="J374" s="45"/>
      <c r="K374" s="45"/>
      <c r="L374" s="45"/>
      <c r="M374" s="45"/>
      <c r="N374" s="45"/>
      <c r="O374" s="45"/>
      <c r="P374" s="45"/>
      <c r="Q374" s="45"/>
      <c r="R374" s="45"/>
      <c r="S374" s="45"/>
      <c r="T374" s="45"/>
    </row>
    <row r="375" spans="1:20">
      <c r="A375" s="45"/>
      <c r="B375" s="45"/>
      <c r="C375" s="45"/>
      <c r="D375" s="45"/>
      <c r="E375" s="45"/>
      <c r="F375" s="45"/>
      <c r="G375" s="45"/>
      <c r="H375" s="45"/>
      <c r="I375" s="45"/>
      <c r="J375" s="45"/>
      <c r="K375" s="45"/>
      <c r="L375" s="45"/>
      <c r="M375" s="45"/>
      <c r="N375" s="45"/>
      <c r="O375" s="45"/>
      <c r="P375" s="45"/>
      <c r="Q375" s="45"/>
      <c r="R375" s="45"/>
      <c r="S375" s="45"/>
      <c r="T375" s="45"/>
    </row>
    <row r="376" spans="1:20">
      <c r="A376" s="45"/>
      <c r="B376" s="45"/>
      <c r="C376" s="45"/>
      <c r="D376" s="45"/>
      <c r="E376" s="45"/>
      <c r="F376" s="45"/>
      <c r="G376" s="45"/>
      <c r="H376" s="45"/>
      <c r="I376" s="45"/>
      <c r="J376" s="45"/>
      <c r="K376" s="45"/>
      <c r="L376" s="45"/>
      <c r="M376" s="45"/>
      <c r="N376" s="45"/>
      <c r="O376" s="45"/>
      <c r="P376" s="45"/>
      <c r="Q376" s="45"/>
      <c r="R376" s="45"/>
      <c r="S376" s="45"/>
      <c r="T376" s="45"/>
    </row>
    <row r="377" spans="1:20">
      <c r="A377" s="45"/>
      <c r="B377" s="45"/>
      <c r="C377" s="45"/>
      <c r="D377" s="45"/>
      <c r="E377" s="45"/>
      <c r="F377" s="45"/>
      <c r="G377" s="45"/>
      <c r="H377" s="45"/>
      <c r="I377" s="45"/>
      <c r="J377" s="45"/>
      <c r="K377" s="45"/>
      <c r="L377" s="45"/>
      <c r="M377" s="45"/>
      <c r="N377" s="45"/>
      <c r="O377" s="45"/>
      <c r="P377" s="45"/>
      <c r="Q377" s="45"/>
      <c r="R377" s="45"/>
      <c r="S377" s="45"/>
      <c r="T377" s="45"/>
    </row>
    <row r="378" spans="1:20">
      <c r="A378" s="45"/>
      <c r="B378" s="45"/>
      <c r="C378" s="45"/>
      <c r="D378" s="45"/>
      <c r="E378" s="45"/>
      <c r="F378" s="45"/>
      <c r="G378" s="45"/>
      <c r="H378" s="45"/>
      <c r="I378" s="45"/>
      <c r="J378" s="45"/>
      <c r="K378" s="45"/>
      <c r="L378" s="45"/>
      <c r="M378" s="45"/>
      <c r="N378" s="45"/>
      <c r="O378" s="45"/>
      <c r="P378" s="45"/>
      <c r="Q378" s="45"/>
      <c r="R378" s="45"/>
      <c r="S378" s="45"/>
      <c r="T378" s="45"/>
    </row>
    <row r="379" spans="1:20">
      <c r="A379" s="45"/>
      <c r="B379" s="45"/>
      <c r="C379" s="45"/>
      <c r="D379" s="45"/>
      <c r="E379" s="45"/>
      <c r="F379" s="45"/>
      <c r="G379" s="45"/>
      <c r="H379" s="45"/>
      <c r="I379" s="45"/>
      <c r="J379" s="45"/>
      <c r="K379" s="45"/>
      <c r="L379" s="45"/>
      <c r="M379" s="45"/>
      <c r="N379" s="45"/>
      <c r="O379" s="45"/>
      <c r="P379" s="45"/>
      <c r="Q379" s="45"/>
      <c r="R379" s="45"/>
      <c r="S379" s="45"/>
      <c r="T379" s="45"/>
    </row>
    <row r="380" spans="1:20">
      <c r="A380" s="45"/>
      <c r="B380" s="45"/>
      <c r="C380" s="45"/>
      <c r="D380" s="45"/>
      <c r="E380" s="45"/>
      <c r="F380" s="45"/>
      <c r="G380" s="45"/>
      <c r="H380" s="45"/>
      <c r="I380" s="45"/>
      <c r="J380" s="45"/>
      <c r="K380" s="45"/>
      <c r="L380" s="45"/>
      <c r="M380" s="45"/>
      <c r="N380" s="45"/>
      <c r="O380" s="45"/>
      <c r="P380" s="45"/>
      <c r="Q380" s="45"/>
      <c r="R380" s="45"/>
      <c r="S380" s="45"/>
      <c r="T380" s="45"/>
    </row>
    <row r="381" spans="1:20">
      <c r="A381" s="45"/>
      <c r="B381" s="45"/>
      <c r="C381" s="45"/>
      <c r="D381" s="45"/>
      <c r="E381" s="45"/>
      <c r="F381" s="45"/>
      <c r="G381" s="45"/>
      <c r="H381" s="45"/>
      <c r="I381" s="45"/>
      <c r="J381" s="45"/>
      <c r="K381" s="45"/>
      <c r="L381" s="45"/>
      <c r="M381" s="45"/>
      <c r="N381" s="45"/>
      <c r="O381" s="45"/>
      <c r="P381" s="45"/>
      <c r="Q381" s="45"/>
      <c r="R381" s="45"/>
      <c r="S381" s="45"/>
      <c r="T381" s="45"/>
    </row>
    <row r="382" spans="1:20">
      <c r="A382" s="45"/>
      <c r="B382" s="45"/>
      <c r="C382" s="45"/>
      <c r="D382" s="45"/>
      <c r="E382" s="45"/>
      <c r="F382" s="45"/>
      <c r="G382" s="45"/>
      <c r="H382" s="45"/>
      <c r="I382" s="45"/>
      <c r="J382" s="45"/>
      <c r="K382" s="45"/>
      <c r="L382" s="45"/>
      <c r="M382" s="45"/>
      <c r="N382" s="45"/>
      <c r="O382" s="45"/>
      <c r="P382" s="45"/>
      <c r="Q382" s="45"/>
      <c r="R382" s="45"/>
      <c r="S382" s="45"/>
      <c r="T382" s="45"/>
    </row>
    <row r="383" spans="1:20">
      <c r="A383" s="45"/>
      <c r="B383" s="45"/>
      <c r="C383" s="45"/>
      <c r="D383" s="45"/>
      <c r="E383" s="45"/>
      <c r="F383" s="45"/>
      <c r="G383" s="45"/>
      <c r="H383" s="45"/>
      <c r="I383" s="45"/>
      <c r="J383" s="45"/>
      <c r="K383" s="45"/>
      <c r="L383" s="45"/>
      <c r="M383" s="45"/>
      <c r="N383" s="45"/>
      <c r="O383" s="45"/>
      <c r="P383" s="45"/>
      <c r="Q383" s="45"/>
      <c r="R383" s="45"/>
      <c r="S383" s="45"/>
      <c r="T383" s="45"/>
    </row>
    <row r="384" spans="1:20">
      <c r="A384" s="45"/>
      <c r="B384" s="45"/>
      <c r="C384" s="45"/>
      <c r="D384" s="45"/>
      <c r="E384" s="45"/>
      <c r="F384" s="45"/>
      <c r="G384" s="45"/>
      <c r="H384" s="45"/>
      <c r="I384" s="45"/>
      <c r="J384" s="45"/>
      <c r="K384" s="45"/>
      <c r="L384" s="45"/>
      <c r="M384" s="45"/>
      <c r="N384" s="45"/>
      <c r="O384" s="45"/>
      <c r="P384" s="45"/>
      <c r="Q384" s="45"/>
      <c r="R384" s="45"/>
      <c r="S384" s="45"/>
      <c r="T384" s="45"/>
    </row>
    <row r="385" spans="1:20">
      <c r="A385" s="45"/>
      <c r="B385" s="45"/>
      <c r="C385" s="45"/>
      <c r="D385" s="45"/>
      <c r="E385" s="45"/>
      <c r="F385" s="45"/>
      <c r="G385" s="45"/>
      <c r="H385" s="45"/>
      <c r="I385" s="45"/>
      <c r="J385" s="45"/>
      <c r="K385" s="45"/>
      <c r="L385" s="45"/>
      <c r="M385" s="45"/>
      <c r="N385" s="45"/>
      <c r="O385" s="45"/>
      <c r="P385" s="45"/>
      <c r="Q385" s="45"/>
      <c r="R385" s="45"/>
      <c r="S385" s="45"/>
      <c r="T385" s="45"/>
    </row>
    <row r="386" spans="1:20">
      <c r="A386" s="45"/>
      <c r="B386" s="45"/>
      <c r="C386" s="45"/>
      <c r="D386" s="45"/>
      <c r="E386" s="45"/>
      <c r="F386" s="45"/>
      <c r="G386" s="45"/>
      <c r="H386" s="45"/>
      <c r="I386" s="45"/>
      <c r="J386" s="45"/>
      <c r="K386" s="45"/>
      <c r="L386" s="45"/>
      <c r="M386" s="45"/>
      <c r="N386" s="45"/>
      <c r="O386" s="45"/>
      <c r="P386" s="45"/>
      <c r="Q386" s="45"/>
      <c r="R386" s="45"/>
      <c r="S386" s="45"/>
      <c r="T386" s="45"/>
    </row>
    <row r="387" spans="1:20">
      <c r="A387" s="45"/>
      <c r="B387" s="45"/>
      <c r="C387" s="45"/>
      <c r="D387" s="45"/>
      <c r="E387" s="45"/>
      <c r="F387" s="45"/>
      <c r="G387" s="45"/>
      <c r="H387" s="45"/>
      <c r="I387" s="45"/>
      <c r="J387" s="45"/>
      <c r="K387" s="45"/>
      <c r="L387" s="45"/>
      <c r="M387" s="45"/>
      <c r="N387" s="45"/>
      <c r="O387" s="45"/>
      <c r="P387" s="45"/>
      <c r="Q387" s="45"/>
      <c r="R387" s="45"/>
      <c r="S387" s="45"/>
      <c r="T387" s="45"/>
    </row>
    <row r="388" spans="1:20">
      <c r="A388" s="45"/>
      <c r="B388" s="45"/>
      <c r="C388" s="45"/>
      <c r="D388" s="45"/>
      <c r="E388" s="45"/>
      <c r="F388" s="45"/>
      <c r="G388" s="45"/>
      <c r="H388" s="45"/>
      <c r="I388" s="45"/>
      <c r="J388" s="45"/>
      <c r="K388" s="45"/>
      <c r="L388" s="45"/>
      <c r="M388" s="45"/>
      <c r="N388" s="45"/>
      <c r="O388" s="45"/>
      <c r="P388" s="45"/>
      <c r="Q388" s="45"/>
      <c r="R388" s="45"/>
      <c r="S388" s="45"/>
      <c r="T388" s="45"/>
    </row>
    <row r="389" spans="1:20">
      <c r="A389" s="45"/>
      <c r="B389" s="45"/>
      <c r="C389" s="45"/>
      <c r="D389" s="45"/>
      <c r="E389" s="45"/>
      <c r="F389" s="45"/>
      <c r="G389" s="45"/>
      <c r="H389" s="45"/>
      <c r="I389" s="45"/>
      <c r="J389" s="45"/>
      <c r="K389" s="45"/>
      <c r="L389" s="45"/>
      <c r="M389" s="45"/>
      <c r="N389" s="45"/>
      <c r="O389" s="45"/>
      <c r="P389" s="45"/>
      <c r="Q389" s="45"/>
      <c r="R389" s="45"/>
      <c r="S389" s="45"/>
      <c r="T389" s="45"/>
    </row>
    <row r="390" spans="1:20">
      <c r="A390" s="45"/>
      <c r="B390" s="45"/>
      <c r="C390" s="45"/>
      <c r="D390" s="45"/>
      <c r="E390" s="45"/>
      <c r="F390" s="45"/>
      <c r="G390" s="45"/>
      <c r="H390" s="45"/>
      <c r="I390" s="45"/>
      <c r="J390" s="45"/>
      <c r="K390" s="45"/>
      <c r="L390" s="45"/>
      <c r="M390" s="45"/>
      <c r="N390" s="45"/>
      <c r="O390" s="45"/>
      <c r="P390" s="45"/>
      <c r="Q390" s="45"/>
      <c r="R390" s="45"/>
      <c r="S390" s="45"/>
      <c r="T390" s="45"/>
    </row>
    <row r="391" spans="1:20">
      <c r="A391" s="45"/>
      <c r="B391" s="45"/>
      <c r="C391" s="45"/>
      <c r="D391" s="45"/>
      <c r="E391" s="45"/>
      <c r="F391" s="45"/>
      <c r="G391" s="45"/>
      <c r="H391" s="45"/>
      <c r="I391" s="45"/>
      <c r="J391" s="45"/>
      <c r="K391" s="45"/>
      <c r="L391" s="45"/>
      <c r="M391" s="45"/>
      <c r="N391" s="45"/>
      <c r="O391" s="45"/>
      <c r="P391" s="45"/>
      <c r="Q391" s="45"/>
      <c r="R391" s="45"/>
      <c r="S391" s="45"/>
      <c r="T391" s="45"/>
    </row>
    <row r="392" spans="1:20">
      <c r="A392" s="45"/>
      <c r="B392" s="45"/>
      <c r="C392" s="45"/>
      <c r="D392" s="45"/>
      <c r="E392" s="45"/>
      <c r="F392" s="45"/>
      <c r="G392" s="45"/>
      <c r="H392" s="45"/>
      <c r="I392" s="45"/>
      <c r="J392" s="45"/>
      <c r="K392" s="45"/>
      <c r="L392" s="45"/>
      <c r="M392" s="45"/>
      <c r="N392" s="45"/>
      <c r="O392" s="45"/>
      <c r="P392" s="45"/>
      <c r="Q392" s="45"/>
      <c r="R392" s="45"/>
      <c r="S392" s="45"/>
      <c r="T392" s="45"/>
    </row>
    <row r="393" spans="1:20">
      <c r="A393" s="45"/>
      <c r="B393" s="45"/>
      <c r="C393" s="45"/>
      <c r="D393" s="45"/>
      <c r="E393" s="45"/>
      <c r="F393" s="45"/>
      <c r="G393" s="45"/>
      <c r="H393" s="45"/>
      <c r="I393" s="45"/>
      <c r="J393" s="45"/>
      <c r="K393" s="45"/>
      <c r="L393" s="45"/>
      <c r="M393" s="45"/>
      <c r="N393" s="45"/>
      <c r="O393" s="45"/>
      <c r="P393" s="45"/>
      <c r="Q393" s="45"/>
      <c r="R393" s="45"/>
      <c r="S393" s="45"/>
      <c r="T393" s="45"/>
    </row>
    <row r="394" spans="1:20">
      <c r="A394" s="45"/>
      <c r="B394" s="45"/>
      <c r="C394" s="45"/>
      <c r="D394" s="45"/>
      <c r="E394" s="45"/>
      <c r="F394" s="45"/>
      <c r="G394" s="45"/>
      <c r="H394" s="45"/>
      <c r="I394" s="45"/>
      <c r="J394" s="45"/>
      <c r="K394" s="45"/>
      <c r="L394" s="45"/>
      <c r="M394" s="45"/>
      <c r="N394" s="45"/>
      <c r="O394" s="45"/>
      <c r="P394" s="45"/>
      <c r="Q394" s="45"/>
      <c r="R394" s="45"/>
      <c r="S394" s="45"/>
      <c r="T394" s="45"/>
    </row>
    <row r="395" spans="1:20">
      <c r="A395" s="45"/>
      <c r="B395" s="45"/>
      <c r="C395" s="45"/>
      <c r="D395" s="45"/>
      <c r="E395" s="45"/>
      <c r="F395" s="45"/>
      <c r="G395" s="45"/>
      <c r="H395" s="45"/>
      <c r="I395" s="45"/>
      <c r="J395" s="45"/>
      <c r="K395" s="45"/>
      <c r="L395" s="45"/>
      <c r="M395" s="45"/>
      <c r="N395" s="45"/>
      <c r="O395" s="45"/>
      <c r="P395" s="45"/>
      <c r="Q395" s="45"/>
      <c r="R395" s="45"/>
      <c r="S395" s="45"/>
      <c r="T395" s="45"/>
    </row>
    <row r="396" spans="1:20">
      <c r="A396" s="45"/>
      <c r="B396" s="45"/>
      <c r="C396" s="45"/>
      <c r="D396" s="45"/>
      <c r="E396" s="45"/>
      <c r="F396" s="45"/>
      <c r="G396" s="45"/>
      <c r="H396" s="45"/>
      <c r="I396" s="45"/>
      <c r="J396" s="45"/>
      <c r="K396" s="45"/>
      <c r="L396" s="45"/>
      <c r="M396" s="45"/>
      <c r="N396" s="45"/>
      <c r="O396" s="45"/>
      <c r="P396" s="45"/>
      <c r="Q396" s="45"/>
      <c r="R396" s="45"/>
      <c r="S396" s="45"/>
      <c r="T396" s="45"/>
    </row>
    <row r="397" spans="1:20">
      <c r="A397" s="45"/>
      <c r="B397" s="45"/>
      <c r="C397" s="45"/>
      <c r="D397" s="45"/>
      <c r="E397" s="45"/>
      <c r="F397" s="45"/>
      <c r="G397" s="45"/>
      <c r="H397" s="45"/>
      <c r="I397" s="45"/>
      <c r="J397" s="45"/>
      <c r="K397" s="45"/>
      <c r="L397" s="45"/>
      <c r="M397" s="45"/>
      <c r="N397" s="45"/>
      <c r="O397" s="45"/>
      <c r="P397" s="45"/>
      <c r="Q397" s="45"/>
      <c r="R397" s="45"/>
      <c r="S397" s="45"/>
      <c r="T397" s="45"/>
    </row>
    <row r="398" spans="1:20">
      <c r="A398" s="45"/>
      <c r="B398" s="45"/>
      <c r="C398" s="45"/>
      <c r="D398" s="45"/>
      <c r="E398" s="45"/>
      <c r="F398" s="45"/>
      <c r="G398" s="45"/>
      <c r="H398" s="45"/>
      <c r="I398" s="45"/>
      <c r="J398" s="45"/>
      <c r="K398" s="45"/>
      <c r="L398" s="45"/>
      <c r="M398" s="45"/>
      <c r="N398" s="45"/>
      <c r="O398" s="45"/>
      <c r="P398" s="45"/>
      <c r="Q398" s="45"/>
      <c r="R398" s="45"/>
      <c r="S398" s="45"/>
      <c r="T398" s="45"/>
    </row>
    <row r="399" spans="1:20">
      <c r="A399" s="45"/>
      <c r="B399" s="45"/>
      <c r="C399" s="45"/>
      <c r="D399" s="45"/>
      <c r="E399" s="45"/>
      <c r="F399" s="45"/>
      <c r="G399" s="45"/>
      <c r="H399" s="45"/>
      <c r="I399" s="45"/>
      <c r="J399" s="45"/>
      <c r="K399" s="45"/>
      <c r="L399" s="45"/>
      <c r="M399" s="45"/>
      <c r="N399" s="45"/>
      <c r="O399" s="45"/>
      <c r="P399" s="45"/>
      <c r="Q399" s="45"/>
      <c r="R399" s="45"/>
      <c r="S399" s="45"/>
      <c r="T399" s="45"/>
    </row>
    <row r="400" spans="1:20">
      <c r="A400" s="45"/>
      <c r="B400" s="45"/>
      <c r="C400" s="45"/>
      <c r="D400" s="45"/>
      <c r="E400" s="45"/>
      <c r="F400" s="45"/>
      <c r="G400" s="45"/>
      <c r="H400" s="45"/>
      <c r="I400" s="45"/>
      <c r="J400" s="45"/>
      <c r="K400" s="45"/>
      <c r="L400" s="45"/>
      <c r="M400" s="45"/>
      <c r="N400" s="45"/>
      <c r="O400" s="45"/>
      <c r="P400" s="45"/>
      <c r="Q400" s="45"/>
      <c r="R400" s="45"/>
      <c r="S400" s="45"/>
      <c r="T400" s="45"/>
    </row>
    <row r="401" spans="1:20">
      <c r="A401" s="45"/>
      <c r="B401" s="45"/>
      <c r="C401" s="45"/>
      <c r="D401" s="45"/>
      <c r="E401" s="45"/>
      <c r="F401" s="45"/>
      <c r="G401" s="45"/>
      <c r="H401" s="45"/>
      <c r="I401" s="45"/>
      <c r="J401" s="45"/>
      <c r="K401" s="45"/>
      <c r="L401" s="45"/>
      <c r="M401" s="45"/>
      <c r="N401" s="45"/>
      <c r="O401" s="45"/>
      <c r="P401" s="45"/>
      <c r="Q401" s="45"/>
      <c r="R401" s="45"/>
      <c r="S401" s="45"/>
      <c r="T401" s="45"/>
    </row>
    <row r="402" spans="1:20">
      <c r="A402" s="45"/>
      <c r="B402" s="45"/>
      <c r="C402" s="45"/>
      <c r="D402" s="45"/>
      <c r="E402" s="45"/>
      <c r="F402" s="45"/>
      <c r="G402" s="45"/>
      <c r="H402" s="45"/>
      <c r="I402" s="45"/>
      <c r="J402" s="45"/>
      <c r="K402" s="45"/>
      <c r="L402" s="45"/>
      <c r="M402" s="45"/>
      <c r="N402" s="45"/>
      <c r="O402" s="45"/>
      <c r="P402" s="45"/>
      <c r="Q402" s="45"/>
      <c r="R402" s="45"/>
      <c r="S402" s="45"/>
      <c r="T402" s="45"/>
    </row>
    <row r="403" spans="1:20">
      <c r="A403" s="45"/>
      <c r="B403" s="45"/>
      <c r="C403" s="45"/>
      <c r="D403" s="45"/>
      <c r="E403" s="45"/>
      <c r="F403" s="45"/>
      <c r="G403" s="45"/>
      <c r="H403" s="45"/>
      <c r="I403" s="45"/>
      <c r="J403" s="45"/>
      <c r="K403" s="45"/>
      <c r="L403" s="45"/>
      <c r="M403" s="45"/>
      <c r="N403" s="45"/>
      <c r="O403" s="45"/>
      <c r="P403" s="45"/>
      <c r="Q403" s="45"/>
      <c r="R403" s="45"/>
      <c r="S403" s="45"/>
      <c r="T403" s="45"/>
    </row>
    <row r="404" spans="1:20">
      <c r="A404" s="45"/>
      <c r="B404" s="45"/>
      <c r="C404" s="45"/>
      <c r="D404" s="45"/>
      <c r="E404" s="45"/>
      <c r="F404" s="45"/>
      <c r="G404" s="45"/>
      <c r="H404" s="45"/>
      <c r="I404" s="45"/>
      <c r="J404" s="45"/>
      <c r="K404" s="45"/>
      <c r="L404" s="45"/>
      <c r="M404" s="45"/>
      <c r="N404" s="45"/>
      <c r="O404" s="45"/>
      <c r="P404" s="45"/>
      <c r="Q404" s="45"/>
      <c r="R404" s="45"/>
      <c r="S404" s="45"/>
      <c r="T404" s="45"/>
    </row>
    <row r="405" spans="1:20">
      <c r="A405" s="45"/>
      <c r="B405" s="45"/>
      <c r="C405" s="45"/>
      <c r="D405" s="45"/>
      <c r="E405" s="45"/>
      <c r="F405" s="45"/>
      <c r="G405" s="45"/>
      <c r="H405" s="45"/>
      <c r="I405" s="45"/>
      <c r="J405" s="45"/>
      <c r="K405" s="45"/>
      <c r="L405" s="45"/>
      <c r="M405" s="45"/>
      <c r="N405" s="45"/>
      <c r="O405" s="45"/>
      <c r="P405" s="45"/>
      <c r="Q405" s="45"/>
      <c r="R405" s="45"/>
      <c r="S405" s="45"/>
      <c r="T405" s="45"/>
    </row>
    <row r="406" spans="1:20">
      <c r="A406" s="45"/>
      <c r="B406" s="45"/>
      <c r="C406" s="45"/>
      <c r="D406" s="45"/>
      <c r="E406" s="45"/>
      <c r="F406" s="45"/>
      <c r="G406" s="45"/>
      <c r="H406" s="45"/>
      <c r="I406" s="45"/>
      <c r="J406" s="45"/>
      <c r="K406" s="45"/>
      <c r="L406" s="45"/>
      <c r="M406" s="45"/>
      <c r="N406" s="45"/>
      <c r="O406" s="45"/>
      <c r="P406" s="45"/>
      <c r="Q406" s="45"/>
      <c r="R406" s="45"/>
      <c r="S406" s="45"/>
      <c r="T406" s="45"/>
    </row>
    <row r="407" spans="1:20">
      <c r="A407" s="45"/>
      <c r="B407" s="45"/>
      <c r="C407" s="45"/>
      <c r="D407" s="45"/>
      <c r="E407" s="45"/>
      <c r="F407" s="45"/>
      <c r="G407" s="45"/>
      <c r="H407" s="45"/>
      <c r="I407" s="45"/>
      <c r="J407" s="45"/>
      <c r="K407" s="45"/>
      <c r="L407" s="45"/>
      <c r="M407" s="45"/>
      <c r="N407" s="45"/>
      <c r="O407" s="45"/>
      <c r="P407" s="45"/>
      <c r="Q407" s="45"/>
      <c r="R407" s="45"/>
      <c r="S407" s="45"/>
      <c r="T407" s="45"/>
    </row>
    <row r="408" spans="1:20">
      <c r="A408" s="45"/>
      <c r="B408" s="45"/>
      <c r="C408" s="45"/>
      <c r="D408" s="45"/>
      <c r="E408" s="45"/>
      <c r="F408" s="45"/>
      <c r="G408" s="45"/>
      <c r="H408" s="45"/>
      <c r="I408" s="45"/>
      <c r="J408" s="45"/>
      <c r="K408" s="45"/>
      <c r="L408" s="45"/>
      <c r="M408" s="45"/>
      <c r="N408" s="45"/>
      <c r="O408" s="45"/>
      <c r="P408" s="45"/>
      <c r="Q408" s="45"/>
      <c r="R408" s="45"/>
      <c r="S408" s="45"/>
      <c r="T408" s="45"/>
    </row>
    <row r="409" spans="1:20">
      <c r="A409" s="45"/>
      <c r="B409" s="45"/>
      <c r="C409" s="45"/>
      <c r="D409" s="45"/>
      <c r="E409" s="45"/>
      <c r="F409" s="45"/>
      <c r="G409" s="45"/>
      <c r="H409" s="45"/>
      <c r="I409" s="45"/>
      <c r="J409" s="45"/>
      <c r="K409" s="45"/>
      <c r="L409" s="45"/>
      <c r="M409" s="45"/>
      <c r="N409" s="45"/>
      <c r="O409" s="45"/>
      <c r="P409" s="45"/>
      <c r="Q409" s="45"/>
      <c r="R409" s="45"/>
      <c r="S409" s="45"/>
      <c r="T409" s="45"/>
    </row>
    <row r="410" spans="1:20">
      <c r="A410" s="45"/>
      <c r="B410" s="45"/>
      <c r="C410" s="45"/>
      <c r="D410" s="45"/>
      <c r="E410" s="45"/>
      <c r="F410" s="45"/>
      <c r="G410" s="45"/>
      <c r="H410" s="45"/>
      <c r="I410" s="45"/>
      <c r="J410" s="45"/>
      <c r="K410" s="45"/>
      <c r="L410" s="45"/>
      <c r="M410" s="45"/>
      <c r="N410" s="45"/>
      <c r="O410" s="45"/>
      <c r="P410" s="45"/>
      <c r="Q410" s="45"/>
      <c r="R410" s="45"/>
      <c r="S410" s="45"/>
      <c r="T410" s="45"/>
    </row>
    <row r="411" spans="1:20">
      <c r="A411" s="45"/>
      <c r="B411" s="45"/>
      <c r="C411" s="45"/>
      <c r="D411" s="45"/>
      <c r="E411" s="45"/>
      <c r="F411" s="45"/>
      <c r="G411" s="45"/>
      <c r="H411" s="45"/>
      <c r="I411" s="45"/>
      <c r="J411" s="45"/>
      <c r="K411" s="45"/>
      <c r="L411" s="45"/>
      <c r="M411" s="45"/>
      <c r="N411" s="45"/>
      <c r="O411" s="45"/>
      <c r="P411" s="45"/>
      <c r="Q411" s="45"/>
      <c r="R411" s="45"/>
      <c r="S411" s="45"/>
      <c r="T411" s="45"/>
    </row>
    <row r="412" spans="1:20">
      <c r="A412" s="45"/>
      <c r="B412" s="45"/>
      <c r="C412" s="45"/>
      <c r="D412" s="45"/>
      <c r="E412" s="45"/>
      <c r="F412" s="45"/>
      <c r="G412" s="45"/>
      <c r="H412" s="45"/>
      <c r="I412" s="45"/>
      <c r="J412" s="45"/>
      <c r="K412" s="45"/>
      <c r="L412" s="45"/>
      <c r="M412" s="45"/>
      <c r="N412" s="45"/>
      <c r="O412" s="45"/>
      <c r="P412" s="45"/>
      <c r="Q412" s="45"/>
      <c r="R412" s="45"/>
      <c r="S412" s="45"/>
      <c r="T412" s="45"/>
    </row>
    <row r="413" spans="1:20">
      <c r="A413" s="45"/>
      <c r="B413" s="45"/>
      <c r="C413" s="45"/>
      <c r="D413" s="45"/>
      <c r="E413" s="45"/>
      <c r="F413" s="45"/>
      <c r="G413" s="45"/>
      <c r="H413" s="45"/>
      <c r="I413" s="45"/>
      <c r="J413" s="45"/>
      <c r="K413" s="45"/>
      <c r="L413" s="45"/>
      <c r="M413" s="45"/>
      <c r="N413" s="45"/>
      <c r="O413" s="45"/>
      <c r="P413" s="45"/>
      <c r="Q413" s="45"/>
      <c r="R413" s="45"/>
      <c r="S413" s="45"/>
      <c r="T413" s="45"/>
    </row>
    <row r="414" spans="1:20">
      <c r="A414" s="45"/>
      <c r="B414" s="45"/>
      <c r="C414" s="45"/>
      <c r="D414" s="45"/>
      <c r="E414" s="45"/>
      <c r="F414" s="45"/>
      <c r="G414" s="45"/>
      <c r="H414" s="45"/>
      <c r="I414" s="45"/>
      <c r="J414" s="45"/>
      <c r="K414" s="45"/>
      <c r="L414" s="45"/>
      <c r="M414" s="45"/>
      <c r="N414" s="45"/>
      <c r="O414" s="45"/>
      <c r="P414" s="45"/>
      <c r="Q414" s="45"/>
      <c r="R414" s="45"/>
      <c r="S414" s="45"/>
      <c r="T414" s="45"/>
    </row>
    <row r="415" spans="1:20">
      <c r="A415" s="45"/>
      <c r="B415" s="45"/>
      <c r="C415" s="45"/>
      <c r="D415" s="45"/>
      <c r="E415" s="45"/>
      <c r="F415" s="45"/>
      <c r="G415" s="45"/>
      <c r="H415" s="45"/>
      <c r="I415" s="45"/>
      <c r="J415" s="45"/>
      <c r="K415" s="45"/>
      <c r="L415" s="45"/>
      <c r="M415" s="45"/>
      <c r="N415" s="45"/>
      <c r="O415" s="45"/>
      <c r="P415" s="45"/>
      <c r="Q415" s="45"/>
      <c r="R415" s="45"/>
      <c r="S415" s="45"/>
      <c r="T415" s="45"/>
    </row>
    <row r="416" spans="1:20">
      <c r="A416" s="45"/>
      <c r="B416" s="45"/>
      <c r="C416" s="45"/>
      <c r="D416" s="45"/>
      <c r="E416" s="45"/>
      <c r="F416" s="45"/>
      <c r="G416" s="45"/>
      <c r="H416" s="45"/>
      <c r="I416" s="45"/>
      <c r="J416" s="45"/>
      <c r="K416" s="45"/>
      <c r="L416" s="45"/>
      <c r="M416" s="45"/>
      <c r="N416" s="45"/>
      <c r="O416" s="45"/>
      <c r="P416" s="45"/>
      <c r="Q416" s="45"/>
      <c r="R416" s="45"/>
      <c r="S416" s="45"/>
      <c r="T416" s="45"/>
    </row>
    <row r="417" spans="1:20">
      <c r="A417" s="45"/>
      <c r="B417" s="45"/>
      <c r="C417" s="45"/>
      <c r="D417" s="45"/>
      <c r="E417" s="45"/>
      <c r="F417" s="45"/>
      <c r="G417" s="45"/>
      <c r="H417" s="45"/>
      <c r="I417" s="45"/>
      <c r="J417" s="45"/>
      <c r="K417" s="45"/>
      <c r="L417" s="45"/>
      <c r="M417" s="45"/>
      <c r="N417" s="45"/>
      <c r="O417" s="45"/>
      <c r="P417" s="45"/>
      <c r="Q417" s="45"/>
      <c r="R417" s="45"/>
      <c r="S417" s="45"/>
      <c r="T417" s="45"/>
    </row>
    <row r="418" spans="1:20">
      <c r="A418" s="45"/>
      <c r="B418" s="45"/>
      <c r="C418" s="45"/>
      <c r="D418" s="45"/>
      <c r="E418" s="45"/>
      <c r="F418" s="45"/>
      <c r="G418" s="45"/>
      <c r="H418" s="45"/>
      <c r="I418" s="45"/>
      <c r="J418" s="45"/>
      <c r="K418" s="45"/>
      <c r="L418" s="45"/>
      <c r="M418" s="45"/>
      <c r="N418" s="45"/>
      <c r="O418" s="45"/>
      <c r="P418" s="45"/>
      <c r="Q418" s="45"/>
      <c r="R418" s="45"/>
      <c r="S418" s="45"/>
      <c r="T418" s="45"/>
    </row>
    <row r="419" spans="1:20">
      <c r="A419" s="45"/>
      <c r="B419" s="45"/>
      <c r="C419" s="45"/>
      <c r="D419" s="45"/>
      <c r="E419" s="45"/>
      <c r="F419" s="45"/>
      <c r="G419" s="45"/>
      <c r="H419" s="45"/>
      <c r="I419" s="45"/>
      <c r="J419" s="45"/>
      <c r="K419" s="45"/>
      <c r="L419" s="45"/>
      <c r="M419" s="45"/>
      <c r="N419" s="45"/>
      <c r="O419" s="45"/>
      <c r="P419" s="45"/>
      <c r="Q419" s="45"/>
      <c r="R419" s="45"/>
      <c r="S419" s="45"/>
      <c r="T419" s="45"/>
    </row>
    <row r="420" spans="1:20">
      <c r="A420" s="45"/>
      <c r="B420" s="45"/>
      <c r="C420" s="45"/>
      <c r="D420" s="45"/>
      <c r="E420" s="45"/>
      <c r="F420" s="45"/>
      <c r="G420" s="45"/>
      <c r="H420" s="45"/>
      <c r="I420" s="45"/>
      <c r="J420" s="45"/>
      <c r="K420" s="45"/>
      <c r="L420" s="45"/>
      <c r="M420" s="45"/>
      <c r="N420" s="45"/>
      <c r="O420" s="45"/>
      <c r="P420" s="45"/>
      <c r="Q420" s="45"/>
      <c r="R420" s="45"/>
      <c r="S420" s="45"/>
      <c r="T420" s="45"/>
    </row>
    <row r="421" spans="1:20">
      <c r="A421" s="45"/>
      <c r="B421" s="45"/>
      <c r="C421" s="45"/>
      <c r="D421" s="45"/>
      <c r="E421" s="45"/>
      <c r="F421" s="45"/>
      <c r="G421" s="45"/>
      <c r="H421" s="45"/>
      <c r="I421" s="45"/>
      <c r="J421" s="45"/>
      <c r="K421" s="45"/>
      <c r="L421" s="45"/>
      <c r="M421" s="45"/>
      <c r="N421" s="45"/>
      <c r="O421" s="45"/>
      <c r="P421" s="45"/>
      <c r="Q421" s="45"/>
      <c r="R421" s="45"/>
      <c r="S421" s="45"/>
      <c r="T421" s="45"/>
    </row>
    <row r="422" spans="1:20">
      <c r="A422" s="45"/>
      <c r="B422" s="45"/>
      <c r="C422" s="45"/>
      <c r="D422" s="45"/>
      <c r="E422" s="45"/>
      <c r="F422" s="45"/>
      <c r="G422" s="45"/>
      <c r="H422" s="45"/>
      <c r="I422" s="45"/>
      <c r="J422" s="45"/>
      <c r="K422" s="45"/>
      <c r="L422" s="45"/>
      <c r="M422" s="45"/>
      <c r="N422" s="45"/>
      <c r="O422" s="45"/>
      <c r="P422" s="45"/>
      <c r="Q422" s="45"/>
      <c r="R422" s="45"/>
      <c r="S422" s="45"/>
      <c r="T422" s="45"/>
    </row>
    <row r="423" spans="1:20">
      <c r="A423" s="45"/>
      <c r="B423" s="45"/>
      <c r="C423" s="45"/>
      <c r="D423" s="45"/>
      <c r="E423" s="45"/>
      <c r="F423" s="45"/>
      <c r="G423" s="45"/>
      <c r="H423" s="45"/>
      <c r="I423" s="45"/>
      <c r="J423" s="45"/>
      <c r="K423" s="45"/>
      <c r="L423" s="45"/>
      <c r="M423" s="45"/>
      <c r="N423" s="45"/>
      <c r="O423" s="45"/>
      <c r="P423" s="45"/>
      <c r="Q423" s="45"/>
      <c r="R423" s="45"/>
      <c r="S423" s="45"/>
      <c r="T423" s="45"/>
    </row>
    <row r="424" spans="1:20">
      <c r="A424" s="45"/>
      <c r="B424" s="45"/>
      <c r="C424" s="45"/>
      <c r="D424" s="45"/>
      <c r="E424" s="45"/>
      <c r="F424" s="45"/>
      <c r="G424" s="45"/>
      <c r="H424" s="45"/>
      <c r="I424" s="45"/>
      <c r="J424" s="45"/>
      <c r="K424" s="45"/>
      <c r="L424" s="45"/>
      <c r="M424" s="45"/>
      <c r="N424" s="45"/>
      <c r="O424" s="45"/>
      <c r="P424" s="45"/>
      <c r="Q424" s="45"/>
      <c r="R424" s="45"/>
      <c r="S424" s="45"/>
      <c r="T424" s="45"/>
    </row>
    <row r="425" spans="1:20">
      <c r="A425" s="45"/>
      <c r="B425" s="45"/>
      <c r="C425" s="45"/>
      <c r="D425" s="45"/>
      <c r="E425" s="45"/>
      <c r="F425" s="45"/>
      <c r="G425" s="45"/>
      <c r="H425" s="45"/>
      <c r="I425" s="45"/>
      <c r="J425" s="45"/>
      <c r="K425" s="45"/>
      <c r="L425" s="45"/>
      <c r="M425" s="45"/>
      <c r="N425" s="45"/>
      <c r="O425" s="45"/>
      <c r="P425" s="45"/>
      <c r="Q425" s="45"/>
      <c r="R425" s="45"/>
      <c r="S425" s="45"/>
      <c r="T425" s="45"/>
    </row>
    <row r="426" spans="1:20">
      <c r="A426" s="45"/>
      <c r="B426" s="45"/>
      <c r="C426" s="45"/>
      <c r="D426" s="45"/>
      <c r="E426" s="45"/>
      <c r="F426" s="45"/>
      <c r="G426" s="45"/>
      <c r="H426" s="45"/>
      <c r="I426" s="45"/>
      <c r="J426" s="45"/>
      <c r="K426" s="45"/>
      <c r="L426" s="45"/>
      <c r="M426" s="45"/>
      <c r="N426" s="45"/>
      <c r="O426" s="45"/>
      <c r="P426" s="45"/>
      <c r="Q426" s="45"/>
      <c r="R426" s="45"/>
      <c r="S426" s="45"/>
      <c r="T426" s="45"/>
    </row>
    <row r="427" spans="1:20">
      <c r="A427" s="45"/>
      <c r="B427" s="45"/>
      <c r="C427" s="45"/>
      <c r="D427" s="45"/>
      <c r="E427" s="45"/>
      <c r="F427" s="45"/>
      <c r="G427" s="45"/>
      <c r="H427" s="45"/>
      <c r="I427" s="45"/>
      <c r="J427" s="45"/>
      <c r="K427" s="45"/>
      <c r="L427" s="45"/>
      <c r="M427" s="45"/>
      <c r="N427" s="45"/>
      <c r="O427" s="45"/>
      <c r="P427" s="45"/>
      <c r="Q427" s="45"/>
      <c r="R427" s="45"/>
      <c r="S427" s="45"/>
      <c r="T427" s="45"/>
    </row>
    <row r="428" spans="1:20">
      <c r="A428" s="45"/>
      <c r="B428" s="45"/>
      <c r="C428" s="45"/>
      <c r="D428" s="45"/>
      <c r="E428" s="45"/>
      <c r="F428" s="45"/>
      <c r="G428" s="45"/>
      <c r="H428" s="45"/>
      <c r="I428" s="45"/>
      <c r="J428" s="45"/>
      <c r="K428" s="45"/>
      <c r="L428" s="45"/>
      <c r="M428" s="45"/>
      <c r="N428" s="45"/>
      <c r="O428" s="45"/>
      <c r="P428" s="45"/>
      <c r="Q428" s="45"/>
      <c r="R428" s="45"/>
      <c r="S428" s="45"/>
      <c r="T428" s="45"/>
    </row>
    <row r="429" spans="1:20">
      <c r="A429" s="45"/>
      <c r="B429" s="45"/>
      <c r="C429" s="45"/>
      <c r="D429" s="45"/>
      <c r="E429" s="45"/>
      <c r="F429" s="45"/>
      <c r="G429" s="45"/>
      <c r="H429" s="45"/>
      <c r="I429" s="45"/>
      <c r="J429" s="45"/>
      <c r="K429" s="45"/>
      <c r="L429" s="45"/>
      <c r="M429" s="45"/>
      <c r="N429" s="45"/>
      <c r="O429" s="45"/>
      <c r="P429" s="45"/>
      <c r="Q429" s="45"/>
      <c r="R429" s="45"/>
      <c r="S429" s="45"/>
      <c r="T429" s="45"/>
    </row>
    <row r="430" spans="1:20">
      <c r="A430" s="45"/>
      <c r="B430" s="45"/>
      <c r="C430" s="45"/>
      <c r="D430" s="45"/>
      <c r="E430" s="45"/>
      <c r="F430" s="45"/>
      <c r="G430" s="45"/>
      <c r="H430" s="45"/>
      <c r="I430" s="45"/>
      <c r="J430" s="45"/>
      <c r="K430" s="45"/>
      <c r="L430" s="45"/>
      <c r="M430" s="45"/>
      <c r="N430" s="45"/>
      <c r="O430" s="45"/>
      <c r="P430" s="45"/>
      <c r="Q430" s="45"/>
      <c r="R430" s="45"/>
      <c r="S430" s="45"/>
      <c r="T430" s="45"/>
    </row>
    <row r="431" spans="1:20">
      <c r="A431" s="45"/>
      <c r="B431" s="45"/>
      <c r="C431" s="45"/>
      <c r="D431" s="45"/>
      <c r="E431" s="45"/>
      <c r="F431" s="45"/>
      <c r="G431" s="45"/>
      <c r="H431" s="45"/>
      <c r="I431" s="45"/>
      <c r="J431" s="45"/>
      <c r="K431" s="45"/>
      <c r="L431" s="45"/>
      <c r="M431" s="45"/>
      <c r="N431" s="45"/>
      <c r="O431" s="45"/>
      <c r="P431" s="45"/>
      <c r="Q431" s="45"/>
      <c r="R431" s="45"/>
      <c r="S431" s="45"/>
      <c r="T431" s="45"/>
    </row>
    <row r="432" spans="1:20">
      <c r="A432" s="45"/>
      <c r="B432" s="45"/>
      <c r="C432" s="45"/>
      <c r="D432" s="45"/>
      <c r="E432" s="45"/>
      <c r="F432" s="45"/>
      <c r="G432" s="45"/>
      <c r="H432" s="45"/>
      <c r="I432" s="45"/>
      <c r="J432" s="45"/>
      <c r="K432" s="45"/>
      <c r="L432" s="45"/>
      <c r="M432" s="45"/>
      <c r="N432" s="45"/>
      <c r="O432" s="45"/>
      <c r="P432" s="45"/>
      <c r="Q432" s="45"/>
      <c r="R432" s="45"/>
      <c r="S432" s="45"/>
      <c r="T432" s="45"/>
    </row>
    <row r="433" spans="1:20">
      <c r="A433" s="45"/>
      <c r="B433" s="45"/>
      <c r="C433" s="45"/>
      <c r="D433" s="45"/>
      <c r="E433" s="45"/>
      <c r="F433" s="45"/>
      <c r="G433" s="45"/>
      <c r="H433" s="45"/>
      <c r="I433" s="45"/>
      <c r="J433" s="45"/>
      <c r="K433" s="45"/>
      <c r="L433" s="45"/>
      <c r="M433" s="45"/>
      <c r="N433" s="45"/>
      <c r="O433" s="45"/>
      <c r="P433" s="45"/>
      <c r="Q433" s="45"/>
      <c r="R433" s="45"/>
      <c r="S433" s="45"/>
      <c r="T433" s="45"/>
    </row>
    <row r="434" spans="1:20">
      <c r="A434" s="45"/>
      <c r="B434" s="45"/>
      <c r="C434" s="45"/>
      <c r="D434" s="45"/>
      <c r="E434" s="45"/>
      <c r="F434" s="45"/>
      <c r="G434" s="45"/>
      <c r="H434" s="45"/>
      <c r="I434" s="45"/>
      <c r="J434" s="45"/>
      <c r="K434" s="45"/>
      <c r="L434" s="45"/>
      <c r="M434" s="45"/>
      <c r="N434" s="45"/>
      <c r="O434" s="45"/>
      <c r="P434" s="45"/>
      <c r="Q434" s="45"/>
      <c r="R434" s="45"/>
      <c r="S434" s="45"/>
      <c r="T434" s="45"/>
    </row>
    <row r="435" spans="1:20">
      <c r="A435" s="45"/>
      <c r="B435" s="45"/>
      <c r="C435" s="45"/>
      <c r="D435" s="45"/>
      <c r="E435" s="45"/>
      <c r="F435" s="45"/>
      <c r="G435" s="45"/>
      <c r="H435" s="45"/>
      <c r="I435" s="45"/>
      <c r="J435" s="45"/>
      <c r="K435" s="45"/>
      <c r="L435" s="45"/>
      <c r="M435" s="45"/>
      <c r="N435" s="45"/>
      <c r="O435" s="45"/>
      <c r="P435" s="45"/>
      <c r="Q435" s="45"/>
      <c r="R435" s="45"/>
      <c r="S435" s="45"/>
      <c r="T435" s="45"/>
    </row>
    <row r="436" spans="1:20">
      <c r="A436" s="45"/>
      <c r="B436" s="45"/>
      <c r="C436" s="45"/>
      <c r="D436" s="45"/>
      <c r="E436" s="45"/>
      <c r="F436" s="45"/>
      <c r="G436" s="45"/>
      <c r="H436" s="45"/>
      <c r="I436" s="45"/>
      <c r="J436" s="45"/>
      <c r="K436" s="45"/>
      <c r="L436" s="45"/>
      <c r="M436" s="45"/>
      <c r="N436" s="45"/>
      <c r="O436" s="45"/>
      <c r="P436" s="45"/>
      <c r="Q436" s="45"/>
      <c r="R436" s="45"/>
      <c r="S436" s="45"/>
      <c r="T436" s="45"/>
    </row>
    <row r="437" spans="1:20">
      <c r="A437" s="45"/>
      <c r="B437" s="45"/>
      <c r="C437" s="45"/>
      <c r="D437" s="45"/>
      <c r="E437" s="45"/>
      <c r="F437" s="45"/>
      <c r="G437" s="45"/>
      <c r="H437" s="45"/>
      <c r="I437" s="45"/>
      <c r="J437" s="45"/>
      <c r="K437" s="45"/>
      <c r="L437" s="45"/>
      <c r="M437" s="45"/>
      <c r="N437" s="45"/>
      <c r="O437" s="45"/>
      <c r="P437" s="45"/>
      <c r="Q437" s="45"/>
      <c r="R437" s="45"/>
      <c r="S437" s="45"/>
      <c r="T437" s="45"/>
    </row>
    <row r="438" spans="1:20">
      <c r="A438" s="45"/>
      <c r="B438" s="45"/>
      <c r="C438" s="45"/>
      <c r="D438" s="45"/>
      <c r="E438" s="45"/>
      <c r="F438" s="45"/>
      <c r="G438" s="45"/>
      <c r="H438" s="45"/>
      <c r="I438" s="45"/>
      <c r="J438" s="45"/>
      <c r="K438" s="45"/>
      <c r="L438" s="45"/>
      <c r="M438" s="45"/>
      <c r="N438" s="45"/>
      <c r="O438" s="45"/>
      <c r="P438" s="45"/>
      <c r="Q438" s="45"/>
      <c r="R438" s="45"/>
      <c r="S438" s="45"/>
      <c r="T438" s="45"/>
    </row>
    <row r="439" spans="1:20">
      <c r="A439" s="45"/>
      <c r="B439" s="45"/>
      <c r="C439" s="45"/>
      <c r="D439" s="45"/>
      <c r="E439" s="45"/>
      <c r="F439" s="45"/>
      <c r="G439" s="45"/>
      <c r="H439" s="45"/>
      <c r="I439" s="45"/>
      <c r="J439" s="45"/>
      <c r="K439" s="45"/>
      <c r="L439" s="45"/>
      <c r="M439" s="45"/>
      <c r="N439" s="45"/>
      <c r="O439" s="45"/>
      <c r="P439" s="45"/>
      <c r="Q439" s="45"/>
      <c r="R439" s="45"/>
      <c r="S439" s="45"/>
      <c r="T439" s="45"/>
    </row>
    <row r="440" spans="1:20">
      <c r="A440" s="45"/>
      <c r="B440" s="45"/>
      <c r="C440" s="45"/>
      <c r="D440" s="45"/>
      <c r="E440" s="45"/>
      <c r="F440" s="45"/>
      <c r="G440" s="45"/>
      <c r="H440" s="45"/>
      <c r="I440" s="45"/>
      <c r="J440" s="45"/>
      <c r="K440" s="45"/>
      <c r="L440" s="45"/>
      <c r="M440" s="45"/>
      <c r="N440" s="45"/>
      <c r="O440" s="45"/>
      <c r="P440" s="45"/>
      <c r="Q440" s="45"/>
      <c r="R440" s="45"/>
      <c r="S440" s="45"/>
      <c r="T440" s="45"/>
    </row>
    <row r="441" spans="1:20">
      <c r="A441" s="45"/>
      <c r="B441" s="45"/>
      <c r="C441" s="45"/>
      <c r="D441" s="45"/>
      <c r="E441" s="45"/>
      <c r="F441" s="45"/>
      <c r="G441" s="45"/>
      <c r="H441" s="45"/>
      <c r="I441" s="45"/>
      <c r="J441" s="45"/>
      <c r="K441" s="45"/>
      <c r="L441" s="45"/>
      <c r="M441" s="45"/>
      <c r="N441" s="45"/>
      <c r="O441" s="45"/>
      <c r="P441" s="45"/>
      <c r="Q441" s="45"/>
      <c r="R441" s="45"/>
      <c r="S441" s="45"/>
      <c r="T441" s="45"/>
    </row>
    <row r="442" spans="1:20">
      <c r="A442" s="45"/>
      <c r="B442" s="45"/>
      <c r="C442" s="45"/>
      <c r="D442" s="45"/>
      <c r="E442" s="45"/>
      <c r="F442" s="45"/>
      <c r="G442" s="45"/>
      <c r="H442" s="45"/>
      <c r="I442" s="45"/>
      <c r="J442" s="45"/>
      <c r="K442" s="45"/>
      <c r="L442" s="45"/>
      <c r="M442" s="45"/>
      <c r="N442" s="45"/>
      <c r="O442" s="45"/>
      <c r="P442" s="45"/>
      <c r="Q442" s="45"/>
      <c r="R442" s="45"/>
      <c r="S442" s="45"/>
      <c r="T442" s="45"/>
    </row>
    <row r="443" spans="1:20">
      <c r="A443" s="45"/>
      <c r="B443" s="45"/>
      <c r="C443" s="45"/>
      <c r="D443" s="45"/>
      <c r="E443" s="45"/>
      <c r="F443" s="45"/>
      <c r="G443" s="45"/>
      <c r="H443" s="45"/>
      <c r="I443" s="45"/>
      <c r="J443" s="45"/>
      <c r="K443" s="45"/>
      <c r="L443" s="45"/>
      <c r="M443" s="45"/>
      <c r="N443" s="45"/>
      <c r="O443" s="45"/>
      <c r="P443" s="45"/>
      <c r="Q443" s="45"/>
      <c r="R443" s="45"/>
      <c r="S443" s="45"/>
      <c r="T443" s="45"/>
    </row>
    <row r="444" spans="1:20">
      <c r="A444" s="45"/>
      <c r="B444" s="45"/>
      <c r="C444" s="45"/>
      <c r="D444" s="45"/>
      <c r="E444" s="45"/>
      <c r="F444" s="45"/>
      <c r="G444" s="45"/>
      <c r="H444" s="45"/>
      <c r="I444" s="45"/>
      <c r="J444" s="45"/>
      <c r="K444" s="45"/>
      <c r="L444" s="45"/>
      <c r="M444" s="45"/>
      <c r="N444" s="45"/>
      <c r="O444" s="45"/>
      <c r="P444" s="45"/>
      <c r="Q444" s="45"/>
      <c r="R444" s="45"/>
      <c r="S444" s="45"/>
      <c r="T444" s="45"/>
    </row>
    <row r="445" spans="1:20">
      <c r="A445" s="45"/>
      <c r="B445" s="45"/>
      <c r="C445" s="45"/>
      <c r="D445" s="45"/>
      <c r="E445" s="45"/>
      <c r="F445" s="45"/>
      <c r="G445" s="45"/>
      <c r="H445" s="45"/>
      <c r="I445" s="45"/>
      <c r="J445" s="45"/>
      <c r="K445" s="45"/>
      <c r="L445" s="45"/>
      <c r="M445" s="45"/>
      <c r="N445" s="45"/>
      <c r="O445" s="45"/>
      <c r="P445" s="45"/>
      <c r="Q445" s="45"/>
      <c r="R445" s="45"/>
      <c r="S445" s="45"/>
      <c r="T445" s="45"/>
    </row>
    <row r="446" spans="1:20">
      <c r="A446" s="45"/>
      <c r="B446" s="45"/>
      <c r="C446" s="45"/>
      <c r="D446" s="45"/>
      <c r="E446" s="45"/>
      <c r="F446" s="45"/>
      <c r="G446" s="45"/>
      <c r="H446" s="45"/>
      <c r="I446" s="45"/>
      <c r="J446" s="45"/>
      <c r="K446" s="45"/>
      <c r="L446" s="45"/>
      <c r="M446" s="45"/>
      <c r="N446" s="45"/>
      <c r="O446" s="45"/>
      <c r="P446" s="45"/>
      <c r="Q446" s="45"/>
      <c r="R446" s="45"/>
      <c r="S446" s="45"/>
      <c r="T446" s="45"/>
    </row>
    <row r="447" spans="1:20">
      <c r="A447" s="45"/>
      <c r="B447" s="45"/>
      <c r="C447" s="45"/>
      <c r="D447" s="45"/>
      <c r="E447" s="45"/>
      <c r="F447" s="45"/>
      <c r="G447" s="45"/>
      <c r="H447" s="45"/>
      <c r="I447" s="45"/>
      <c r="J447" s="45"/>
      <c r="K447" s="45"/>
      <c r="L447" s="45"/>
      <c r="M447" s="45"/>
      <c r="N447" s="45"/>
      <c r="O447" s="45"/>
      <c r="P447" s="45"/>
      <c r="Q447" s="45"/>
      <c r="R447" s="45"/>
      <c r="S447" s="45"/>
      <c r="T447" s="45"/>
    </row>
    <row r="448" spans="1:20">
      <c r="A448" s="45"/>
      <c r="B448" s="45"/>
      <c r="C448" s="45"/>
      <c r="D448" s="45"/>
      <c r="E448" s="45"/>
      <c r="F448" s="45"/>
      <c r="G448" s="45"/>
      <c r="H448" s="45"/>
      <c r="I448" s="45"/>
      <c r="J448" s="45"/>
      <c r="K448" s="45"/>
      <c r="L448" s="45"/>
      <c r="M448" s="45"/>
      <c r="N448" s="45"/>
      <c r="O448" s="45"/>
      <c r="P448" s="45"/>
      <c r="Q448" s="45"/>
      <c r="R448" s="45"/>
      <c r="S448" s="45"/>
      <c r="T448" s="45"/>
    </row>
    <row r="449" spans="1:20">
      <c r="A449" s="45"/>
      <c r="B449" s="45"/>
      <c r="C449" s="45"/>
      <c r="D449" s="45"/>
      <c r="E449" s="45"/>
      <c r="F449" s="45"/>
      <c r="G449" s="45"/>
      <c r="H449" s="45"/>
      <c r="I449" s="45"/>
      <c r="J449" s="45"/>
      <c r="K449" s="45"/>
      <c r="L449" s="45"/>
      <c r="M449" s="45"/>
      <c r="N449" s="45"/>
      <c r="O449" s="45"/>
      <c r="P449" s="45"/>
      <c r="Q449" s="45"/>
      <c r="R449" s="45"/>
      <c r="S449" s="45"/>
      <c r="T449" s="45"/>
    </row>
    <row r="450" spans="1:20">
      <c r="A450" s="45"/>
      <c r="B450" s="45"/>
      <c r="C450" s="45"/>
      <c r="D450" s="45"/>
      <c r="E450" s="45"/>
      <c r="F450" s="45"/>
      <c r="G450" s="45"/>
      <c r="H450" s="45"/>
      <c r="I450" s="45"/>
      <c r="J450" s="45"/>
      <c r="K450" s="45"/>
      <c r="L450" s="45"/>
      <c r="M450" s="45"/>
      <c r="N450" s="45"/>
      <c r="O450" s="45"/>
      <c r="P450" s="45"/>
      <c r="Q450" s="45"/>
      <c r="R450" s="45"/>
      <c r="S450" s="45"/>
      <c r="T450" s="45"/>
    </row>
    <row r="451" spans="1:20">
      <c r="A451" s="45"/>
      <c r="B451" s="45"/>
      <c r="C451" s="45"/>
      <c r="D451" s="45"/>
      <c r="E451" s="45"/>
      <c r="F451" s="45"/>
      <c r="G451" s="45"/>
      <c r="H451" s="45"/>
      <c r="I451" s="45"/>
      <c r="J451" s="45"/>
      <c r="K451" s="45"/>
      <c r="L451" s="45"/>
      <c r="M451" s="45"/>
      <c r="N451" s="45"/>
      <c r="O451" s="45"/>
      <c r="P451" s="45"/>
      <c r="Q451" s="45"/>
      <c r="R451" s="45"/>
      <c r="S451" s="45"/>
      <c r="T451" s="45"/>
    </row>
    <row r="452" spans="1:20">
      <c r="A452" s="45"/>
      <c r="B452" s="45"/>
      <c r="C452" s="45"/>
      <c r="D452" s="45"/>
      <c r="E452" s="45"/>
      <c r="F452" s="45"/>
      <c r="G452" s="45"/>
      <c r="H452" s="45"/>
      <c r="I452" s="45"/>
      <c r="J452" s="45"/>
      <c r="K452" s="45"/>
      <c r="L452" s="45"/>
      <c r="M452" s="45"/>
      <c r="N452" s="45"/>
      <c r="O452" s="45"/>
      <c r="P452" s="45"/>
      <c r="Q452" s="45"/>
      <c r="R452" s="45"/>
      <c r="S452" s="45"/>
      <c r="T452" s="45"/>
    </row>
    <row r="453" spans="1:20">
      <c r="A453" s="45"/>
      <c r="B453" s="45"/>
      <c r="C453" s="45"/>
      <c r="D453" s="45"/>
      <c r="E453" s="45"/>
      <c r="F453" s="45"/>
      <c r="G453" s="45"/>
      <c r="H453" s="45"/>
      <c r="I453" s="45"/>
      <c r="J453" s="45"/>
      <c r="K453" s="45"/>
      <c r="L453" s="45"/>
      <c r="M453" s="45"/>
      <c r="N453" s="45"/>
      <c r="O453" s="45"/>
      <c r="P453" s="45"/>
      <c r="Q453" s="45"/>
      <c r="R453" s="45"/>
      <c r="S453" s="45"/>
      <c r="T453" s="45"/>
    </row>
    <row r="454" spans="1:20">
      <c r="A454" s="45"/>
      <c r="B454" s="45"/>
      <c r="C454" s="45"/>
      <c r="D454" s="45"/>
      <c r="E454" s="45"/>
      <c r="F454" s="45"/>
      <c r="G454" s="45"/>
      <c r="H454" s="45"/>
      <c r="I454" s="45"/>
      <c r="J454" s="45"/>
      <c r="K454" s="45"/>
      <c r="L454" s="45"/>
      <c r="M454" s="45"/>
      <c r="N454" s="45"/>
      <c r="O454" s="45"/>
      <c r="P454" s="45"/>
      <c r="Q454" s="45"/>
      <c r="R454" s="45"/>
      <c r="S454" s="45"/>
      <c r="T454" s="45"/>
    </row>
    <row r="455" spans="1:20">
      <c r="A455" s="45"/>
      <c r="B455" s="45"/>
      <c r="C455" s="45"/>
      <c r="D455" s="45"/>
      <c r="E455" s="45"/>
      <c r="F455" s="45"/>
      <c r="G455" s="45"/>
      <c r="H455" s="45"/>
      <c r="I455" s="45"/>
      <c r="J455" s="45"/>
      <c r="K455" s="45"/>
      <c r="L455" s="45"/>
      <c r="M455" s="45"/>
      <c r="N455" s="45"/>
      <c r="O455" s="45"/>
      <c r="P455" s="45"/>
      <c r="Q455" s="45"/>
      <c r="R455" s="45"/>
      <c r="S455" s="45"/>
      <c r="T455" s="45"/>
    </row>
    <row r="456" spans="1:20">
      <c r="A456" s="45"/>
      <c r="B456" s="45"/>
      <c r="C456" s="45"/>
      <c r="D456" s="45"/>
      <c r="E456" s="45"/>
      <c r="F456" s="45"/>
      <c r="G456" s="45"/>
      <c r="H456" s="45"/>
      <c r="I456" s="45"/>
      <c r="J456" s="45"/>
      <c r="K456" s="45"/>
      <c r="L456" s="45"/>
      <c r="M456" s="45"/>
      <c r="N456" s="45"/>
      <c r="O456" s="45"/>
      <c r="P456" s="45"/>
      <c r="Q456" s="45"/>
      <c r="R456" s="45"/>
      <c r="S456" s="45"/>
      <c r="T456" s="45"/>
    </row>
    <row r="457" spans="1:20">
      <c r="A457" s="45"/>
      <c r="B457" s="45"/>
      <c r="C457" s="45"/>
      <c r="D457" s="45"/>
      <c r="E457" s="45"/>
      <c r="F457" s="45"/>
      <c r="G457" s="45"/>
      <c r="H457" s="45"/>
      <c r="I457" s="45"/>
      <c r="J457" s="45"/>
      <c r="K457" s="45"/>
      <c r="L457" s="45"/>
      <c r="M457" s="45"/>
      <c r="N457" s="45"/>
      <c r="O457" s="45"/>
      <c r="P457" s="45"/>
      <c r="Q457" s="45"/>
      <c r="R457" s="45"/>
      <c r="S457" s="45"/>
      <c r="T457" s="45"/>
    </row>
    <row r="458" spans="1:20">
      <c r="A458" s="45"/>
      <c r="B458" s="45"/>
      <c r="C458" s="45"/>
      <c r="D458" s="45"/>
      <c r="E458" s="45"/>
      <c r="F458" s="45"/>
      <c r="G458" s="45"/>
      <c r="H458" s="45"/>
      <c r="I458" s="45"/>
      <c r="J458" s="45"/>
      <c r="K458" s="45"/>
      <c r="L458" s="45"/>
      <c r="M458" s="45"/>
      <c r="N458" s="45"/>
      <c r="O458" s="45"/>
      <c r="P458" s="45"/>
      <c r="Q458" s="45"/>
      <c r="R458" s="45"/>
      <c r="S458" s="45"/>
      <c r="T458" s="45"/>
    </row>
    <row r="459" spans="1:20">
      <c r="A459" s="45"/>
      <c r="B459" s="45"/>
      <c r="C459" s="45"/>
      <c r="D459" s="45"/>
      <c r="E459" s="45"/>
      <c r="F459" s="45"/>
      <c r="G459" s="45"/>
      <c r="H459" s="45"/>
      <c r="I459" s="45"/>
      <c r="J459" s="45"/>
      <c r="K459" s="45"/>
      <c r="L459" s="45"/>
      <c r="M459" s="45"/>
      <c r="N459" s="45"/>
      <c r="O459" s="45"/>
      <c r="P459" s="45"/>
      <c r="Q459" s="45"/>
      <c r="R459" s="45"/>
      <c r="S459" s="45"/>
      <c r="T459" s="45"/>
    </row>
    <row r="460" spans="1:20">
      <c r="A460" s="45"/>
      <c r="B460" s="45"/>
      <c r="C460" s="45"/>
      <c r="D460" s="45"/>
      <c r="E460" s="45"/>
      <c r="F460" s="45"/>
      <c r="G460" s="45"/>
      <c r="H460" s="45"/>
      <c r="I460" s="45"/>
      <c r="J460" s="45"/>
      <c r="K460" s="45"/>
      <c r="L460" s="45"/>
      <c r="M460" s="45"/>
      <c r="N460" s="45"/>
      <c r="O460" s="45"/>
      <c r="P460" s="45"/>
      <c r="Q460" s="45"/>
      <c r="R460" s="45"/>
      <c r="S460" s="45"/>
      <c r="T460" s="45"/>
    </row>
    <row r="461" spans="1:20">
      <c r="A461" s="45"/>
      <c r="B461" s="45"/>
      <c r="C461" s="45"/>
      <c r="D461" s="45"/>
      <c r="E461" s="45"/>
      <c r="F461" s="45"/>
      <c r="G461" s="45"/>
      <c r="H461" s="45"/>
      <c r="I461" s="45"/>
      <c r="J461" s="45"/>
      <c r="K461" s="45"/>
      <c r="L461" s="45"/>
      <c r="M461" s="45"/>
      <c r="N461" s="45"/>
      <c r="O461" s="45"/>
      <c r="P461" s="45"/>
      <c r="Q461" s="45"/>
      <c r="R461" s="45"/>
      <c r="S461" s="45"/>
      <c r="T461" s="45"/>
    </row>
    <row r="462" spans="1:20">
      <c r="A462" s="45"/>
      <c r="B462" s="45"/>
      <c r="C462" s="45"/>
      <c r="D462" s="45"/>
      <c r="E462" s="45"/>
      <c r="F462" s="45"/>
      <c r="G462" s="45"/>
      <c r="H462" s="45"/>
      <c r="I462" s="45"/>
      <c r="J462" s="45"/>
      <c r="K462" s="45"/>
      <c r="L462" s="45"/>
      <c r="M462" s="45"/>
      <c r="N462" s="45"/>
      <c r="O462" s="45"/>
      <c r="P462" s="45"/>
      <c r="Q462" s="45"/>
      <c r="R462" s="45"/>
      <c r="S462" s="45"/>
      <c r="T462" s="45"/>
    </row>
    <row r="463" spans="1:20">
      <c r="A463" s="45"/>
      <c r="B463" s="45"/>
      <c r="C463" s="45"/>
      <c r="D463" s="45"/>
      <c r="E463" s="45"/>
      <c r="F463" s="45"/>
      <c r="G463" s="45"/>
      <c r="H463" s="45"/>
      <c r="I463" s="45"/>
      <c r="J463" s="45"/>
      <c r="K463" s="45"/>
      <c r="L463" s="45"/>
      <c r="M463" s="45"/>
      <c r="N463" s="45"/>
      <c r="O463" s="45"/>
      <c r="P463" s="45"/>
      <c r="Q463" s="45"/>
      <c r="R463" s="45"/>
      <c r="S463" s="45"/>
      <c r="T463" s="45"/>
    </row>
    <row r="464" spans="1:20">
      <c r="A464" s="45"/>
      <c r="B464" s="45"/>
      <c r="C464" s="45"/>
      <c r="D464" s="45"/>
      <c r="E464" s="45"/>
      <c r="F464" s="45"/>
      <c r="G464" s="45"/>
      <c r="H464" s="45"/>
      <c r="I464" s="45"/>
      <c r="J464" s="45"/>
      <c r="K464" s="45"/>
      <c r="L464" s="45"/>
      <c r="M464" s="45"/>
      <c r="N464" s="45"/>
      <c r="O464" s="45"/>
      <c r="P464" s="45"/>
      <c r="Q464" s="45"/>
      <c r="R464" s="45"/>
      <c r="S464" s="45"/>
      <c r="T464" s="45"/>
    </row>
    <row r="465" spans="1:20">
      <c r="A465" s="45"/>
      <c r="B465" s="45"/>
      <c r="C465" s="45"/>
      <c r="D465" s="45"/>
      <c r="E465" s="45"/>
      <c r="F465" s="45"/>
      <c r="G465" s="45"/>
      <c r="H465" s="45"/>
      <c r="I465" s="45"/>
      <c r="J465" s="45"/>
      <c r="K465" s="45"/>
      <c r="L465" s="45"/>
      <c r="M465" s="45"/>
      <c r="N465" s="45"/>
      <c r="O465" s="45"/>
      <c r="P465" s="45"/>
      <c r="Q465" s="45"/>
      <c r="R465" s="45"/>
      <c r="S465" s="45"/>
      <c r="T465" s="45"/>
    </row>
    <row r="466" spans="1:20">
      <c r="A466" s="45"/>
      <c r="B466" s="45"/>
      <c r="C466" s="45"/>
      <c r="D466" s="45"/>
      <c r="E466" s="45"/>
      <c r="F466" s="45"/>
      <c r="G466" s="45"/>
      <c r="H466" s="45"/>
      <c r="I466" s="45"/>
      <c r="J466" s="45"/>
      <c r="K466" s="45"/>
      <c r="L466" s="45"/>
      <c r="M466" s="45"/>
      <c r="N466" s="45"/>
      <c r="O466" s="45"/>
      <c r="P466" s="45"/>
      <c r="Q466" s="45"/>
      <c r="R466" s="45"/>
      <c r="S466" s="45"/>
      <c r="T466" s="45"/>
    </row>
    <row r="467" spans="1:20">
      <c r="A467" s="45"/>
      <c r="B467" s="45"/>
      <c r="C467" s="45"/>
      <c r="D467" s="45"/>
      <c r="E467" s="45"/>
      <c r="F467" s="45"/>
      <c r="G467" s="45"/>
      <c r="H467" s="45"/>
      <c r="I467" s="45"/>
      <c r="J467" s="45"/>
      <c r="K467" s="45"/>
      <c r="L467" s="45"/>
      <c r="M467" s="45"/>
      <c r="N467" s="45"/>
      <c r="O467" s="45"/>
      <c r="P467" s="45"/>
      <c r="Q467" s="45"/>
      <c r="R467" s="45"/>
      <c r="S467" s="45"/>
      <c r="T467" s="45"/>
    </row>
    <row r="468" spans="1:20">
      <c r="A468" s="45"/>
      <c r="B468" s="45"/>
      <c r="C468" s="45"/>
      <c r="D468" s="45"/>
      <c r="E468" s="45"/>
      <c r="F468" s="45"/>
      <c r="G468" s="45"/>
      <c r="H468" s="45"/>
      <c r="I468" s="45"/>
      <c r="J468" s="45"/>
      <c r="K468" s="45"/>
      <c r="L468" s="45"/>
      <c r="M468" s="45"/>
      <c r="N468" s="45"/>
      <c r="O468" s="45"/>
      <c r="P468" s="45"/>
      <c r="Q468" s="45"/>
      <c r="R468" s="45"/>
      <c r="S468" s="45"/>
      <c r="T468" s="45"/>
    </row>
    <row r="469" spans="1:20">
      <c r="A469" s="45"/>
      <c r="B469" s="45"/>
      <c r="C469" s="45"/>
      <c r="D469" s="45"/>
      <c r="E469" s="45"/>
      <c r="F469" s="45"/>
      <c r="G469" s="45"/>
      <c r="H469" s="45"/>
      <c r="I469" s="45"/>
      <c r="J469" s="45"/>
      <c r="K469" s="45"/>
      <c r="L469" s="45"/>
      <c r="M469" s="45"/>
      <c r="N469" s="45"/>
      <c r="O469" s="45"/>
      <c r="P469" s="45"/>
      <c r="Q469" s="45"/>
      <c r="R469" s="45"/>
      <c r="S469" s="45"/>
      <c r="T469" s="45"/>
    </row>
    <row r="470" spans="1:20">
      <c r="A470" s="45"/>
      <c r="B470" s="45"/>
      <c r="C470" s="45"/>
      <c r="D470" s="45"/>
      <c r="E470" s="45"/>
      <c r="F470" s="45"/>
      <c r="G470" s="45"/>
      <c r="H470" s="45"/>
      <c r="I470" s="45"/>
      <c r="J470" s="45"/>
      <c r="K470" s="45"/>
      <c r="L470" s="45"/>
      <c r="M470" s="45"/>
      <c r="N470" s="45"/>
      <c r="O470" s="45"/>
      <c r="P470" s="45"/>
      <c r="Q470" s="45"/>
      <c r="R470" s="45"/>
      <c r="S470" s="45"/>
      <c r="T470" s="45"/>
    </row>
    <row r="471" spans="1:20">
      <c r="A471" s="45"/>
      <c r="B471" s="45"/>
      <c r="C471" s="45"/>
      <c r="D471" s="45"/>
      <c r="E471" s="45"/>
      <c r="F471" s="45"/>
      <c r="G471" s="45"/>
      <c r="H471" s="45"/>
      <c r="I471" s="45"/>
      <c r="J471" s="45"/>
      <c r="K471" s="45"/>
      <c r="L471" s="45"/>
      <c r="M471" s="45"/>
      <c r="N471" s="45"/>
      <c r="O471" s="45"/>
      <c r="P471" s="45"/>
      <c r="Q471" s="45"/>
      <c r="R471" s="45"/>
      <c r="S471" s="45"/>
      <c r="T471" s="45"/>
    </row>
    <row r="472" spans="1:20">
      <c r="A472" s="45"/>
      <c r="B472" s="45"/>
      <c r="C472" s="45"/>
      <c r="D472" s="45"/>
      <c r="E472" s="45"/>
      <c r="F472" s="45"/>
      <c r="G472" s="45"/>
      <c r="H472" s="45"/>
      <c r="I472" s="45"/>
      <c r="J472" s="45"/>
      <c r="K472" s="45"/>
      <c r="L472" s="45"/>
      <c r="M472" s="45"/>
      <c r="N472" s="45"/>
      <c r="O472" s="45"/>
      <c r="P472" s="45"/>
      <c r="Q472" s="45"/>
      <c r="R472" s="45"/>
      <c r="S472" s="45"/>
      <c r="T472" s="45"/>
    </row>
    <row r="473" spans="1:20">
      <c r="A473" s="45"/>
      <c r="B473" s="45"/>
      <c r="C473" s="45"/>
      <c r="D473" s="45"/>
      <c r="E473" s="45"/>
      <c r="F473" s="45"/>
      <c r="G473" s="45"/>
      <c r="H473" s="45"/>
      <c r="I473" s="45"/>
      <c r="J473" s="45"/>
      <c r="K473" s="45"/>
      <c r="L473" s="45"/>
      <c r="M473" s="45"/>
      <c r="N473" s="45"/>
      <c r="O473" s="45"/>
      <c r="P473" s="45"/>
      <c r="Q473" s="45"/>
      <c r="R473" s="45"/>
      <c r="S473" s="45"/>
      <c r="T473" s="45"/>
    </row>
    <row r="474" spans="1:20">
      <c r="A474" s="45"/>
      <c r="B474" s="45"/>
      <c r="C474" s="45"/>
      <c r="D474" s="45"/>
      <c r="E474" s="45"/>
      <c r="F474" s="45"/>
      <c r="G474" s="45"/>
      <c r="H474" s="45"/>
      <c r="I474" s="45"/>
      <c r="J474" s="45"/>
      <c r="K474" s="45"/>
      <c r="L474" s="45"/>
      <c r="M474" s="45"/>
      <c r="N474" s="45"/>
      <c r="O474" s="45"/>
      <c r="P474" s="45"/>
      <c r="Q474" s="45"/>
      <c r="R474" s="45"/>
      <c r="S474" s="45"/>
      <c r="T474" s="45"/>
    </row>
    <row r="475" spans="1:20">
      <c r="A475" s="45"/>
      <c r="B475" s="45"/>
      <c r="C475" s="45"/>
      <c r="D475" s="45"/>
      <c r="E475" s="45"/>
      <c r="F475" s="45"/>
      <c r="G475" s="45"/>
      <c r="H475" s="45"/>
      <c r="I475" s="45"/>
      <c r="J475" s="45"/>
      <c r="K475" s="45"/>
      <c r="L475" s="45"/>
      <c r="M475" s="45"/>
      <c r="N475" s="45"/>
      <c r="O475" s="45"/>
      <c r="P475" s="45"/>
      <c r="Q475" s="45"/>
      <c r="R475" s="45"/>
      <c r="S475" s="45"/>
      <c r="T475" s="45"/>
    </row>
    <row r="476" spans="1:20">
      <c r="A476" s="45"/>
      <c r="B476" s="45"/>
      <c r="C476" s="45"/>
      <c r="D476" s="45"/>
      <c r="E476" s="45"/>
      <c r="F476" s="45"/>
      <c r="G476" s="45"/>
      <c r="H476" s="45"/>
      <c r="I476" s="45"/>
      <c r="J476" s="45"/>
      <c r="K476" s="45"/>
      <c r="L476" s="45"/>
      <c r="M476" s="45"/>
      <c r="N476" s="45"/>
      <c r="O476" s="45"/>
      <c r="P476" s="45"/>
      <c r="Q476" s="45"/>
      <c r="R476" s="45"/>
      <c r="S476" s="45"/>
      <c r="T476" s="45"/>
    </row>
    <row r="477" spans="1:20">
      <c r="A477" s="45"/>
      <c r="B477" s="45"/>
      <c r="C477" s="45"/>
      <c r="D477" s="45"/>
      <c r="E477" s="45"/>
      <c r="F477" s="45"/>
      <c r="G477" s="45"/>
      <c r="H477" s="45"/>
      <c r="I477" s="45"/>
      <c r="J477" s="45"/>
      <c r="K477" s="45"/>
      <c r="L477" s="45"/>
      <c r="M477" s="45"/>
      <c r="N477" s="45"/>
      <c r="O477" s="45"/>
      <c r="P477" s="45"/>
      <c r="Q477" s="45"/>
      <c r="R477" s="45"/>
      <c r="S477" s="45"/>
      <c r="T477" s="45"/>
    </row>
    <row r="478" spans="1:20">
      <c r="A478" s="45"/>
      <c r="B478" s="45"/>
      <c r="C478" s="45"/>
      <c r="D478" s="45"/>
      <c r="E478" s="45"/>
      <c r="F478" s="45"/>
      <c r="G478" s="45"/>
      <c r="H478" s="45"/>
      <c r="I478" s="45"/>
      <c r="J478" s="45"/>
      <c r="K478" s="45"/>
      <c r="L478" s="45"/>
      <c r="M478" s="45"/>
      <c r="N478" s="45"/>
      <c r="O478" s="45"/>
      <c r="P478" s="45"/>
      <c r="Q478" s="45"/>
      <c r="R478" s="45"/>
      <c r="S478" s="45"/>
      <c r="T478" s="45"/>
    </row>
    <row r="479" spans="1:20">
      <c r="A479" s="45"/>
      <c r="B479" s="45"/>
      <c r="C479" s="45"/>
      <c r="D479" s="45"/>
      <c r="E479" s="45"/>
      <c r="F479" s="45"/>
      <c r="G479" s="45"/>
      <c r="H479" s="45"/>
      <c r="I479" s="45"/>
      <c r="J479" s="45"/>
      <c r="K479" s="45"/>
      <c r="L479" s="45"/>
      <c r="M479" s="45"/>
      <c r="N479" s="45"/>
      <c r="O479" s="45"/>
      <c r="P479" s="45"/>
      <c r="Q479" s="45"/>
      <c r="R479" s="45"/>
      <c r="S479" s="45"/>
      <c r="T479" s="45"/>
    </row>
    <row r="480" spans="1:20">
      <c r="A480" s="45"/>
      <c r="B480" s="45"/>
      <c r="C480" s="45"/>
      <c r="D480" s="45"/>
      <c r="E480" s="45"/>
      <c r="F480" s="45"/>
      <c r="G480" s="45"/>
      <c r="H480" s="45"/>
      <c r="I480" s="45"/>
      <c r="J480" s="45"/>
      <c r="K480" s="45"/>
      <c r="L480" s="45"/>
      <c r="M480" s="45"/>
      <c r="N480" s="45"/>
      <c r="O480" s="45"/>
      <c r="P480" s="45"/>
      <c r="Q480" s="45"/>
      <c r="R480" s="45"/>
      <c r="S480" s="45"/>
      <c r="T480" s="45"/>
    </row>
    <row r="481" spans="1:20">
      <c r="A481" s="45"/>
      <c r="B481" s="45"/>
      <c r="C481" s="45"/>
      <c r="D481" s="45"/>
      <c r="E481" s="45"/>
      <c r="F481" s="45"/>
      <c r="G481" s="45"/>
      <c r="H481" s="45"/>
      <c r="I481" s="45"/>
      <c r="J481" s="45"/>
      <c r="K481" s="45"/>
      <c r="L481" s="45"/>
      <c r="M481" s="45"/>
      <c r="N481" s="45"/>
      <c r="O481" s="45"/>
      <c r="P481" s="45"/>
      <c r="Q481" s="45"/>
      <c r="R481" s="45"/>
      <c r="S481" s="45"/>
      <c r="T481" s="45"/>
    </row>
    <row r="482" spans="1:20">
      <c r="A482" s="45"/>
      <c r="B482" s="45"/>
      <c r="C482" s="45"/>
      <c r="D482" s="45"/>
      <c r="E482" s="45"/>
      <c r="F482" s="45"/>
      <c r="G482" s="45"/>
      <c r="H482" s="45"/>
      <c r="I482" s="45"/>
      <c r="J482" s="45"/>
      <c r="K482" s="45"/>
      <c r="L482" s="45"/>
      <c r="M482" s="45"/>
      <c r="N482" s="45"/>
      <c r="O482" s="45"/>
      <c r="P482" s="45"/>
      <c r="Q482" s="45"/>
      <c r="R482" s="45"/>
      <c r="S482" s="45"/>
      <c r="T482" s="45"/>
    </row>
    <row r="483" spans="1:20">
      <c r="A483" s="45"/>
      <c r="B483" s="45"/>
      <c r="C483" s="45"/>
      <c r="D483" s="45"/>
      <c r="E483" s="45"/>
      <c r="F483" s="45"/>
      <c r="G483" s="45"/>
      <c r="H483" s="45"/>
      <c r="I483" s="45"/>
      <c r="J483" s="45"/>
      <c r="K483" s="45"/>
      <c r="L483" s="45"/>
      <c r="M483" s="45"/>
      <c r="N483" s="45"/>
      <c r="O483" s="45"/>
      <c r="P483" s="45"/>
      <c r="Q483" s="45"/>
      <c r="R483" s="45"/>
      <c r="S483" s="45"/>
      <c r="T483" s="45"/>
    </row>
    <row r="484" spans="1:20">
      <c r="A484" s="45"/>
      <c r="B484" s="45"/>
      <c r="C484" s="45"/>
      <c r="D484" s="45"/>
      <c r="E484" s="45"/>
      <c r="F484" s="45"/>
      <c r="G484" s="45"/>
      <c r="H484" s="45"/>
      <c r="I484" s="45"/>
      <c r="J484" s="45"/>
      <c r="K484" s="45"/>
      <c r="L484" s="45"/>
      <c r="M484" s="45"/>
      <c r="N484" s="45"/>
      <c r="O484" s="45"/>
      <c r="P484" s="45"/>
      <c r="Q484" s="45"/>
      <c r="R484" s="45"/>
      <c r="S484" s="45"/>
      <c r="T484" s="45"/>
    </row>
    <row r="485" spans="1:20">
      <c r="A485" s="45"/>
      <c r="B485" s="45"/>
      <c r="C485" s="45"/>
      <c r="D485" s="45"/>
      <c r="E485" s="45"/>
      <c r="F485" s="45"/>
      <c r="G485" s="45"/>
      <c r="H485" s="45"/>
      <c r="I485" s="45"/>
      <c r="J485" s="45"/>
      <c r="K485" s="45"/>
      <c r="L485" s="45"/>
      <c r="M485" s="45"/>
      <c r="N485" s="45"/>
      <c r="O485" s="45"/>
      <c r="P485" s="45"/>
      <c r="Q485" s="45"/>
      <c r="R485" s="45"/>
      <c r="S485" s="45"/>
      <c r="T485" s="45"/>
    </row>
    <row r="486" spans="1:20">
      <c r="A486" s="45"/>
      <c r="B486" s="45"/>
      <c r="C486" s="45"/>
      <c r="D486" s="45"/>
      <c r="E486" s="45"/>
      <c r="F486" s="45"/>
      <c r="G486" s="45"/>
      <c r="H486" s="45"/>
      <c r="I486" s="45"/>
      <c r="J486" s="45"/>
      <c r="K486" s="45"/>
      <c r="L486" s="45"/>
      <c r="M486" s="45"/>
      <c r="N486" s="45"/>
      <c r="O486" s="45"/>
      <c r="P486" s="45"/>
      <c r="Q486" s="45"/>
      <c r="R486" s="45"/>
      <c r="S486" s="45"/>
      <c r="T486" s="45"/>
    </row>
    <row r="487" spans="1:20">
      <c r="A487" s="45"/>
      <c r="B487" s="45"/>
      <c r="C487" s="45"/>
      <c r="D487" s="45"/>
      <c r="E487" s="45"/>
      <c r="F487" s="45"/>
      <c r="G487" s="45"/>
      <c r="H487" s="45"/>
      <c r="I487" s="45"/>
      <c r="J487" s="45"/>
      <c r="K487" s="45"/>
      <c r="L487" s="45"/>
      <c r="M487" s="45"/>
      <c r="N487" s="45"/>
      <c r="O487" s="45"/>
      <c r="P487" s="45"/>
      <c r="Q487" s="45"/>
      <c r="R487" s="45"/>
      <c r="S487" s="45"/>
      <c r="T487" s="45"/>
    </row>
    <row r="488" spans="1:20">
      <c r="A488" s="45"/>
      <c r="B488" s="45"/>
      <c r="C488" s="45"/>
      <c r="D488" s="45"/>
      <c r="E488" s="45"/>
      <c r="F488" s="45"/>
      <c r="G488" s="45"/>
      <c r="H488" s="45"/>
      <c r="I488" s="45"/>
      <c r="J488" s="45"/>
      <c r="K488" s="45"/>
      <c r="L488" s="45"/>
      <c r="M488" s="45"/>
      <c r="N488" s="45"/>
      <c r="O488" s="45"/>
      <c r="P488" s="45"/>
      <c r="Q488" s="45"/>
      <c r="R488" s="45"/>
      <c r="S488" s="45"/>
      <c r="T488" s="45"/>
    </row>
    <row r="489" spans="1:20">
      <c r="A489" s="45"/>
      <c r="B489" s="45"/>
      <c r="C489" s="45"/>
      <c r="D489" s="45"/>
      <c r="E489" s="45"/>
      <c r="F489" s="45"/>
      <c r="G489" s="45"/>
      <c r="H489" s="45"/>
      <c r="I489" s="45"/>
      <c r="J489" s="45"/>
      <c r="K489" s="45"/>
      <c r="L489" s="45"/>
      <c r="M489" s="45"/>
      <c r="N489" s="45"/>
      <c r="O489" s="45"/>
      <c r="P489" s="45"/>
      <c r="Q489" s="45"/>
      <c r="R489" s="45"/>
      <c r="S489" s="45"/>
      <c r="T489" s="45"/>
    </row>
    <row r="490" spans="1:20">
      <c r="A490" s="45"/>
      <c r="B490" s="45"/>
      <c r="C490" s="45"/>
      <c r="D490" s="45"/>
      <c r="E490" s="45"/>
      <c r="F490" s="45"/>
      <c r="G490" s="45"/>
      <c r="H490" s="45"/>
      <c r="I490" s="45"/>
      <c r="J490" s="45"/>
      <c r="K490" s="45"/>
      <c r="L490" s="45"/>
      <c r="M490" s="45"/>
      <c r="N490" s="45"/>
      <c r="O490" s="45"/>
      <c r="P490" s="45"/>
      <c r="Q490" s="45"/>
      <c r="R490" s="45"/>
      <c r="S490" s="45"/>
      <c r="T490" s="45"/>
    </row>
    <row r="491" spans="1:20">
      <c r="A491" s="45"/>
      <c r="B491" s="45"/>
      <c r="C491" s="45"/>
      <c r="D491" s="45"/>
      <c r="E491" s="45"/>
      <c r="F491" s="45"/>
      <c r="G491" s="45"/>
      <c r="H491" s="45"/>
      <c r="I491" s="45"/>
      <c r="J491" s="45"/>
      <c r="K491" s="45"/>
      <c r="L491" s="45"/>
      <c r="M491" s="45"/>
      <c r="N491" s="45"/>
      <c r="O491" s="45"/>
      <c r="P491" s="45"/>
      <c r="Q491" s="45"/>
      <c r="R491" s="45"/>
      <c r="S491" s="45"/>
      <c r="T491" s="45"/>
    </row>
    <row r="492" spans="1:20">
      <c r="A492" s="45"/>
      <c r="B492" s="45"/>
      <c r="C492" s="45"/>
      <c r="D492" s="45"/>
      <c r="E492" s="45"/>
      <c r="F492" s="45"/>
      <c r="G492" s="45"/>
      <c r="H492" s="45"/>
      <c r="I492" s="45"/>
      <c r="J492" s="45"/>
      <c r="K492" s="45"/>
      <c r="L492" s="45"/>
      <c r="M492" s="45"/>
      <c r="N492" s="45"/>
      <c r="O492" s="45"/>
      <c r="P492" s="45"/>
      <c r="Q492" s="45"/>
      <c r="R492" s="45"/>
      <c r="S492" s="45"/>
      <c r="T492" s="45"/>
    </row>
    <row r="493" spans="1:20">
      <c r="A493" s="45"/>
      <c r="B493" s="45"/>
      <c r="C493" s="45"/>
      <c r="D493" s="45"/>
      <c r="E493" s="45"/>
      <c r="F493" s="45"/>
      <c r="G493" s="45"/>
      <c r="H493" s="45"/>
      <c r="I493" s="45"/>
      <c r="J493" s="45"/>
      <c r="K493" s="45"/>
      <c r="L493" s="45"/>
      <c r="M493" s="45"/>
      <c r="N493" s="45"/>
      <c r="O493" s="45"/>
      <c r="P493" s="45"/>
      <c r="Q493" s="45"/>
      <c r="R493" s="45"/>
      <c r="S493" s="45"/>
      <c r="T493" s="45"/>
    </row>
  </sheetData>
  <mergeCells count="14">
    <mergeCell ref="D7:D8"/>
    <mergeCell ref="E7:E8"/>
    <mergeCell ref="F7:F8"/>
    <mergeCell ref="G7:G8"/>
    <mergeCell ref="A7:A8"/>
    <mergeCell ref="B7:B9"/>
    <mergeCell ref="C7:C8"/>
    <mergeCell ref="N7:N8"/>
    <mergeCell ref="K7:K8"/>
    <mergeCell ref="L7:L8"/>
    <mergeCell ref="M7:M8"/>
    <mergeCell ref="H7:H8"/>
    <mergeCell ref="I7:I8"/>
    <mergeCell ref="J7:J8"/>
  </mergeCells>
  <phoneticPr fontId="0" type="noConversion"/>
  <printOptions horizontalCentered="1"/>
  <pageMargins left="0.25" right="0.25" top="0.46" bottom="0.48" header="0.71" footer="0.19"/>
  <pageSetup scale="46" orientation="landscape" r:id="rId1"/>
  <headerFooter alignWithMargins="0">
    <oddFooter>&amp;L&amp;F 
&amp;A&amp;CPage &amp;N of &amp;P&amp;R&amp;D  &amp;T</oddFooter>
  </headerFooter>
  <rowBreaks count="11" manualBreakCount="11">
    <brk id="79" max="65535" man="1"/>
    <brk id="135" max="65535" man="1"/>
    <brk id="191" max="65535" man="1"/>
    <brk id="247" max="65535" man="1"/>
    <brk id="303" max="65535" man="1"/>
    <brk id="359" max="65535" man="1"/>
    <brk id="415" max="65535" man="1"/>
    <brk id="471" max="65535" man="1"/>
    <brk id="527" max="65535" man="1"/>
    <brk id="583" max="65535" man="1"/>
    <brk id="639" max="65535" man="1"/>
  </rowBreaks>
  <ignoredErrors>
    <ignoredError sqref="A16:Q44 A2:Q14 A45:Q46"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10">
    <pageSetUpPr fitToPage="1"/>
  </sheetPr>
  <dimension ref="A1:AG480"/>
  <sheetViews>
    <sheetView showGridLines="0" showRuler="0" defaultGridColor="0" colorId="22" zoomScale="75" zoomScaleNormal="55" zoomScaleSheetLayoutView="55" workbookViewId="0"/>
  </sheetViews>
  <sheetFormatPr defaultColWidth="7" defaultRowHeight="13.2"/>
  <cols>
    <col min="1" max="1" width="48" style="35" customWidth="1"/>
    <col min="2" max="2" width="12.88671875" style="35" customWidth="1"/>
    <col min="3" max="3" width="12.6640625" style="35" customWidth="1"/>
    <col min="4" max="14" width="14.6640625" style="35" customWidth="1"/>
    <col min="15" max="15" width="14" style="35" customWidth="1"/>
    <col min="16" max="16" width="14.33203125" style="35" customWidth="1"/>
    <col min="17" max="17" width="17.44140625" style="35" customWidth="1"/>
    <col min="18" max="18" width="14" style="35" customWidth="1"/>
    <col min="19" max="19" width="11.33203125" style="35" customWidth="1"/>
    <col min="20" max="20" width="2.44140625" style="35" customWidth="1"/>
    <col min="21" max="21" width="13.88671875" style="167" customWidth="1"/>
    <col min="22" max="33" width="7" style="167"/>
    <col min="34" max="16384" width="7" style="35"/>
  </cols>
  <sheetData>
    <row r="1" spans="1:20" ht="18" thickTop="1">
      <c r="A1" s="1477" t="s">
        <v>437</v>
      </c>
      <c r="B1" s="1505"/>
      <c r="C1" s="1506"/>
      <c r="D1" s="1506"/>
      <c r="E1" s="1506"/>
      <c r="F1" s="1506"/>
      <c r="G1" s="1506"/>
      <c r="H1" s="1506"/>
      <c r="I1" s="1506"/>
      <c r="J1" s="1506"/>
      <c r="K1" s="1506"/>
      <c r="L1" s="1506"/>
      <c r="M1" s="1506"/>
      <c r="N1" s="1506"/>
      <c r="O1" s="1506"/>
      <c r="P1" s="1506"/>
      <c r="Q1" s="1507"/>
      <c r="R1" s="36" t="s">
        <v>400</v>
      </c>
      <c r="S1" s="36"/>
      <c r="T1" s="34"/>
    </row>
    <row r="2" spans="1:20" ht="15.6">
      <c r="A2" s="1508"/>
      <c r="B2" s="121"/>
      <c r="C2" s="110"/>
      <c r="D2" s="110"/>
      <c r="E2" s="110"/>
      <c r="F2" s="110"/>
      <c r="G2" s="110"/>
      <c r="H2" s="110"/>
      <c r="I2" s="110"/>
      <c r="J2" s="110"/>
      <c r="K2" s="110"/>
      <c r="L2" s="110"/>
      <c r="M2" s="110"/>
      <c r="N2" s="110"/>
      <c r="O2" s="110"/>
      <c r="P2" s="110"/>
      <c r="Q2" s="1484"/>
      <c r="R2" s="34"/>
      <c r="S2" s="34"/>
      <c r="T2" s="34"/>
    </row>
    <row r="3" spans="1:20" ht="18" customHeight="1">
      <c r="A3" s="1481" t="s">
        <v>567</v>
      </c>
      <c r="B3" s="110" t="str">
        <f>'Project Information'!B3</f>
        <v>Enter project name &amp; description</v>
      </c>
      <c r="C3" s="111"/>
      <c r="D3" s="120"/>
      <c r="E3" s="120"/>
      <c r="F3" s="110"/>
      <c r="G3" s="120"/>
      <c r="H3" s="120"/>
      <c r="I3" s="120"/>
      <c r="J3" s="120"/>
      <c r="K3" s="120"/>
      <c r="L3" s="120"/>
      <c r="M3" s="120"/>
      <c r="N3" s="1464" t="s">
        <v>774</v>
      </c>
      <c r="O3" s="1465" t="str">
        <f>'Project Information'!B2</f>
        <v>Enter name of prime or subconsultant</v>
      </c>
      <c r="P3" s="111"/>
      <c r="Q3" s="1482"/>
      <c r="R3" s="39"/>
      <c r="S3" s="39"/>
      <c r="T3" s="34"/>
    </row>
    <row r="4" spans="1:20" ht="18" customHeight="1">
      <c r="A4" s="1483" t="s">
        <v>570</v>
      </c>
      <c r="B4" s="1466" t="str">
        <f>'Project Information'!L2</f>
        <v>enter name of county</v>
      </c>
      <c r="C4" s="111"/>
      <c r="D4" s="110"/>
      <c r="E4" s="110"/>
      <c r="F4" s="110"/>
      <c r="G4" s="110"/>
      <c r="H4" s="110"/>
      <c r="I4" s="110"/>
      <c r="J4" s="110"/>
      <c r="K4" s="110"/>
      <c r="L4" s="110"/>
      <c r="M4" s="110"/>
      <c r="N4" s="1464" t="s">
        <v>775</v>
      </c>
      <c r="O4" s="1467" t="s">
        <v>587</v>
      </c>
      <c r="P4" s="111"/>
      <c r="Q4" s="1484"/>
      <c r="R4" s="38"/>
      <c r="S4" s="38"/>
      <c r="T4" s="34"/>
    </row>
    <row r="5" spans="1:20" ht="18" customHeight="1">
      <c r="A5" s="1485" t="s">
        <v>593</v>
      </c>
      <c r="B5" s="1468" t="str">
        <f>'Project Information'!B1</f>
        <v>999999-1-32-01</v>
      </c>
      <c r="C5" s="111"/>
      <c r="D5" s="110"/>
      <c r="E5" s="110"/>
      <c r="F5" s="110"/>
      <c r="G5" s="110"/>
      <c r="I5" s="110"/>
      <c r="J5" s="110"/>
      <c r="K5" s="110"/>
      <c r="L5" s="110"/>
      <c r="M5" s="110"/>
      <c r="N5" s="1464" t="s">
        <v>776</v>
      </c>
      <c r="O5" s="1469">
        <f ca="1">TODAY()</f>
        <v>45413</v>
      </c>
      <c r="P5" s="111"/>
      <c r="Q5" s="1484"/>
      <c r="R5" s="38"/>
      <c r="S5" s="38"/>
      <c r="T5" s="34"/>
    </row>
    <row r="6" spans="1:20" ht="18" customHeight="1" thickBot="1">
      <c r="A6" s="1485" t="s">
        <v>594</v>
      </c>
      <c r="B6" s="1470" t="str">
        <f>'Project Information'!L1</f>
        <v>54321</v>
      </c>
      <c r="C6" s="111"/>
      <c r="D6" s="111"/>
      <c r="E6" s="111"/>
      <c r="F6" s="111"/>
      <c r="G6" s="111"/>
      <c r="H6" s="111"/>
      <c r="I6" s="111"/>
      <c r="J6" s="111"/>
      <c r="K6" s="111"/>
      <c r="L6" s="111"/>
      <c r="M6" s="111"/>
      <c r="N6" s="1471" t="s">
        <v>777</v>
      </c>
      <c r="O6" s="1472" t="s">
        <v>569</v>
      </c>
      <c r="P6" s="1473"/>
      <c r="Q6" s="1484"/>
      <c r="R6" s="38"/>
      <c r="S6" s="38"/>
      <c r="T6" s="34"/>
    </row>
    <row r="7" spans="1:20" ht="16.5" customHeight="1" thickTop="1">
      <c r="A7" s="2084" t="s">
        <v>536</v>
      </c>
      <c r="B7" s="2086" t="s">
        <v>474</v>
      </c>
      <c r="C7" s="2082" t="str">
        <f>'Staff Hour Summary--Grand Total'!C10</f>
        <v>Project Manager</v>
      </c>
      <c r="D7" s="2082" t="str">
        <f>'Staff Hour Summary--Grand Total'!D10</f>
        <v>Staff Classi- fication 2</v>
      </c>
      <c r="E7" s="2082" t="str">
        <f>'Staff Hour Summary--Grand Total'!E10</f>
        <v>Staff Classi- fication 3</v>
      </c>
      <c r="F7" s="2082" t="str">
        <f>'Staff Hour Summary--Grand Total'!F10</f>
        <v>Staff Classi- fication 4</v>
      </c>
      <c r="G7" s="2082" t="str">
        <f>'Staff Hour Summary--Grand Total'!G10</f>
        <v>Staff Classi- fication 5</v>
      </c>
      <c r="H7" s="2082" t="str">
        <f>'Staff Hour Summary--Grand Total'!H10</f>
        <v>Staff Classi- fication 6</v>
      </c>
      <c r="I7" s="2082" t="str">
        <f>'Staff Hour Summary--Grand Total'!I10</f>
        <v>Staff Classi- fication 7</v>
      </c>
      <c r="J7" s="2082" t="str">
        <f>'Staff Hour Summary--Grand Total'!J10</f>
        <v>Staff Classi- fication 8</v>
      </c>
      <c r="K7" s="2082" t="str">
        <f>'Staff Hour Summary--Grand Total'!K10</f>
        <v>Staff Classi- fication 9</v>
      </c>
      <c r="L7" s="2082" t="str">
        <f>'Staff Hour Summary--Grand Total'!L10</f>
        <v>Staff Classi- fication 10</v>
      </c>
      <c r="M7" s="2082" t="str">
        <f>'Staff Hour Summary--Grand Total'!M10</f>
        <v>Staff Classi- fication 11</v>
      </c>
      <c r="N7" s="2080" t="str">
        <f>'Staff Hour Summary--Grand Total'!N10</f>
        <v>Staff Classi- fication 12</v>
      </c>
      <c r="O7" s="1509" t="s">
        <v>513</v>
      </c>
      <c r="P7" s="1509" t="s">
        <v>597</v>
      </c>
      <c r="Q7" s="1510" t="s">
        <v>598</v>
      </c>
      <c r="R7" s="34"/>
      <c r="S7" s="34"/>
    </row>
    <row r="8" spans="1:20" ht="15.6">
      <c r="A8" s="2085"/>
      <c r="B8" s="2087"/>
      <c r="C8" s="2083"/>
      <c r="D8" s="2083"/>
      <c r="E8" s="2083"/>
      <c r="F8" s="2083"/>
      <c r="G8" s="2083"/>
      <c r="H8" s="2083"/>
      <c r="I8" s="2083"/>
      <c r="J8" s="2083"/>
      <c r="K8" s="2083"/>
      <c r="L8" s="2083"/>
      <c r="M8" s="2083"/>
      <c r="N8" s="2081"/>
      <c r="O8" s="109" t="s">
        <v>602</v>
      </c>
      <c r="P8" s="109" t="s">
        <v>603</v>
      </c>
      <c r="Q8" s="1511" t="s">
        <v>604</v>
      </c>
      <c r="R8" s="34"/>
      <c r="S8" s="34"/>
    </row>
    <row r="9" spans="1:20" ht="19.5" customHeight="1" thickBot="1">
      <c r="A9" s="1529"/>
      <c r="B9" s="2087"/>
      <c r="C9" s="1530">
        <v>0</v>
      </c>
      <c r="D9" s="1530">
        <v>0</v>
      </c>
      <c r="E9" s="1530">
        <v>0</v>
      </c>
      <c r="F9" s="1530">
        <v>0</v>
      </c>
      <c r="G9" s="1530">
        <v>0</v>
      </c>
      <c r="H9" s="1530">
        <v>0</v>
      </c>
      <c r="I9" s="1530">
        <v>0</v>
      </c>
      <c r="J9" s="1530">
        <v>0</v>
      </c>
      <c r="K9" s="1530">
        <v>0</v>
      </c>
      <c r="L9" s="1530">
        <v>0</v>
      </c>
      <c r="M9" s="1530">
        <v>0</v>
      </c>
      <c r="N9" s="1530">
        <v>0</v>
      </c>
      <c r="O9" s="1531" t="s">
        <v>694</v>
      </c>
      <c r="P9" s="1532" t="s">
        <v>694</v>
      </c>
      <c r="Q9" s="1533" t="s">
        <v>190</v>
      </c>
      <c r="R9" s="34"/>
      <c r="S9" s="34"/>
    </row>
    <row r="10" spans="1:20" ht="18" customHeight="1" thickTop="1">
      <c r="A10" s="1490" t="str">
        <f>'Staff Hour Summary - Firm'!A12</f>
        <v>3. Project Common and Project General Tasks</v>
      </c>
      <c r="B10" s="1538">
        <f>'Staff Hour Summary - Firm'!B12</f>
        <v>0</v>
      </c>
      <c r="C10" s="1538">
        <f>'Staff Hour Summary - Firm'!C12</f>
        <v>0</v>
      </c>
      <c r="D10" s="1538">
        <f>'Staff Hour Summary - Firm'!D12</f>
        <v>0</v>
      </c>
      <c r="E10" s="1538">
        <f>'Staff Hour Summary - Firm'!E12</f>
        <v>0</v>
      </c>
      <c r="F10" s="1538">
        <f>'Staff Hour Summary - Firm'!F12</f>
        <v>0</v>
      </c>
      <c r="G10" s="1538">
        <f>'Staff Hour Summary - Firm'!G12</f>
        <v>0</v>
      </c>
      <c r="H10" s="1538">
        <f>'Staff Hour Summary - Firm'!H12</f>
        <v>0</v>
      </c>
      <c r="I10" s="1538">
        <f>'Staff Hour Summary - Firm'!I12</f>
        <v>0</v>
      </c>
      <c r="J10" s="1538">
        <f>'Staff Hour Summary - Firm'!J12</f>
        <v>0</v>
      </c>
      <c r="K10" s="1538">
        <f>'Staff Hour Summary - Firm'!K12</f>
        <v>0</v>
      </c>
      <c r="L10" s="1538">
        <f>'Staff Hour Summary - Firm'!L12</f>
        <v>0</v>
      </c>
      <c r="M10" s="1538">
        <f>'Staff Hour Summary - Firm'!M12</f>
        <v>0</v>
      </c>
      <c r="N10" s="1538">
        <f>'Staff Hour Summary - Firm'!N12</f>
        <v>0</v>
      </c>
      <c r="O10" s="1538">
        <f t="shared" ref="O10:O40" si="0">SUM(C10:N10)</f>
        <v>0</v>
      </c>
      <c r="P10" s="1539">
        <f t="shared" ref="P10:P40" si="1">C10*$C$9+D10*$D$9+E10*$E$9+F10*$F$9+G10*$G$9+H10*$H$9+I10*$I$9+J10*$J$9+K10*$K$9+L10*$L$9+M10*$M$9+N10*$N$9</f>
        <v>0</v>
      </c>
      <c r="Q10" s="1540" t="e">
        <f t="shared" ref="Q10:Q40" si="2">ROUND(+P10/O10,2)</f>
        <v>#DIV/0!</v>
      </c>
      <c r="R10" s="34"/>
      <c r="S10" s="34"/>
    </row>
    <row r="11" spans="1:20" ht="18" customHeight="1">
      <c r="A11" s="1492" t="str">
        <f>'Staff Hour Summary - Firm'!A13</f>
        <v>4. Roadway Analysis</v>
      </c>
      <c r="B11" s="1534">
        <f>'Staff Hour Summary - Firm'!B13</f>
        <v>0</v>
      </c>
      <c r="C11" s="1534">
        <f>'Staff Hour Summary - Firm'!C13</f>
        <v>0</v>
      </c>
      <c r="D11" s="1534">
        <f>'Staff Hour Summary - Firm'!D13</f>
        <v>0</v>
      </c>
      <c r="E11" s="1534">
        <f>'Staff Hour Summary - Firm'!E13</f>
        <v>0</v>
      </c>
      <c r="F11" s="1534">
        <f>'Staff Hour Summary - Firm'!F13</f>
        <v>0</v>
      </c>
      <c r="G11" s="1534">
        <f>'Staff Hour Summary - Firm'!G13</f>
        <v>0</v>
      </c>
      <c r="H11" s="1534">
        <f>'Staff Hour Summary - Firm'!H13</f>
        <v>0</v>
      </c>
      <c r="I11" s="1534">
        <f>'Staff Hour Summary - Firm'!I13</f>
        <v>0</v>
      </c>
      <c r="J11" s="1534">
        <f>'Staff Hour Summary - Firm'!J13</f>
        <v>0</v>
      </c>
      <c r="K11" s="1534">
        <f>'Staff Hour Summary - Firm'!K13</f>
        <v>0</v>
      </c>
      <c r="L11" s="1534">
        <f>'Staff Hour Summary - Firm'!L13</f>
        <v>0</v>
      </c>
      <c r="M11" s="1534">
        <f>'Staff Hour Summary - Firm'!M13</f>
        <v>0</v>
      </c>
      <c r="N11" s="1534">
        <f>'Staff Hour Summary - Firm'!N13</f>
        <v>0</v>
      </c>
      <c r="O11" s="1534">
        <f t="shared" si="0"/>
        <v>0</v>
      </c>
      <c r="P11" s="1535">
        <f t="shared" si="1"/>
        <v>0</v>
      </c>
      <c r="Q11" s="1541" t="e">
        <f t="shared" si="2"/>
        <v>#DIV/0!</v>
      </c>
      <c r="R11" s="34"/>
      <c r="S11" s="34"/>
    </row>
    <row r="12" spans="1:20" ht="18" customHeight="1">
      <c r="A12" s="1492" t="str">
        <f>'Staff Hour Summary - Firm'!A14</f>
        <v>5. Roadway Plans</v>
      </c>
      <c r="B12" s="1534">
        <f>'Staff Hour Summary - Firm'!B14</f>
        <v>0</v>
      </c>
      <c r="C12" s="1534">
        <f>'Staff Hour Summary - Firm'!C14</f>
        <v>0</v>
      </c>
      <c r="D12" s="1534">
        <f>'Staff Hour Summary - Firm'!D14</f>
        <v>0</v>
      </c>
      <c r="E12" s="1534">
        <f>'Staff Hour Summary - Firm'!E14</f>
        <v>0</v>
      </c>
      <c r="F12" s="1534">
        <f>'Staff Hour Summary - Firm'!F14</f>
        <v>0</v>
      </c>
      <c r="G12" s="1534">
        <f>'Staff Hour Summary - Firm'!G14</f>
        <v>0</v>
      </c>
      <c r="H12" s="1534">
        <f>'Staff Hour Summary - Firm'!H14</f>
        <v>0</v>
      </c>
      <c r="I12" s="1534">
        <f>'Staff Hour Summary - Firm'!I14</f>
        <v>0</v>
      </c>
      <c r="J12" s="1534">
        <f>'Staff Hour Summary - Firm'!J14</f>
        <v>0</v>
      </c>
      <c r="K12" s="1534">
        <f>'Staff Hour Summary - Firm'!K14</f>
        <v>0</v>
      </c>
      <c r="L12" s="1534">
        <f>'Staff Hour Summary - Firm'!L14</f>
        <v>0</v>
      </c>
      <c r="M12" s="1534">
        <f>'Staff Hour Summary - Firm'!M14</f>
        <v>0</v>
      </c>
      <c r="N12" s="1534">
        <f>'Staff Hour Summary - Firm'!N14</f>
        <v>0</v>
      </c>
      <c r="O12" s="1534">
        <f t="shared" si="0"/>
        <v>0</v>
      </c>
      <c r="P12" s="1535">
        <f t="shared" si="1"/>
        <v>0</v>
      </c>
      <c r="Q12" s="1541" t="e">
        <f t="shared" si="2"/>
        <v>#DIV/0!</v>
      </c>
      <c r="R12" s="34"/>
      <c r="S12" s="34"/>
    </row>
    <row r="13" spans="1:20" ht="18" customHeight="1">
      <c r="A13" s="1492" t="str">
        <f>'Staff Hour Summary - Firm'!A15</f>
        <v>6a. Drainage Analysis</v>
      </c>
      <c r="B13" s="1534">
        <f>'Staff Hour Summary - Firm'!B15</f>
        <v>0</v>
      </c>
      <c r="C13" s="1534">
        <f>'Staff Hour Summary - Firm'!C15</f>
        <v>0</v>
      </c>
      <c r="D13" s="1534">
        <f>'Staff Hour Summary - Firm'!D15</f>
        <v>0</v>
      </c>
      <c r="E13" s="1534">
        <f>'Staff Hour Summary - Firm'!E15</f>
        <v>0</v>
      </c>
      <c r="F13" s="1534">
        <f>'Staff Hour Summary - Firm'!F15</f>
        <v>0</v>
      </c>
      <c r="G13" s="1534">
        <f>'Staff Hour Summary - Firm'!G15</f>
        <v>0</v>
      </c>
      <c r="H13" s="1534">
        <f>'Staff Hour Summary - Firm'!H15</f>
        <v>0</v>
      </c>
      <c r="I13" s="1534">
        <f>'Staff Hour Summary - Firm'!I15</f>
        <v>0</v>
      </c>
      <c r="J13" s="1534">
        <f>'Staff Hour Summary - Firm'!J15</f>
        <v>0</v>
      </c>
      <c r="K13" s="1534">
        <f>'Staff Hour Summary - Firm'!K15</f>
        <v>0</v>
      </c>
      <c r="L13" s="1534">
        <f>'Staff Hour Summary - Firm'!L15</f>
        <v>0</v>
      </c>
      <c r="M13" s="1534">
        <f>'Staff Hour Summary - Firm'!M15</f>
        <v>0</v>
      </c>
      <c r="N13" s="1534">
        <f>'Staff Hour Summary - Firm'!N15</f>
        <v>0</v>
      </c>
      <c r="O13" s="1534">
        <f t="shared" si="0"/>
        <v>0</v>
      </c>
      <c r="P13" s="1535">
        <f t="shared" si="1"/>
        <v>0</v>
      </c>
      <c r="Q13" s="1541" t="e">
        <f t="shared" si="2"/>
        <v>#DIV/0!</v>
      </c>
      <c r="R13" s="34"/>
      <c r="S13" s="34"/>
    </row>
    <row r="14" spans="1:20" ht="18" customHeight="1">
      <c r="A14" s="1492" t="str">
        <f>'Staff Hour Summary - Firm'!A16</f>
        <v>6b. Drainage Plans</v>
      </c>
      <c r="B14" s="1536">
        <f>'Staff Hour Summary - Firm'!B16</f>
        <v>0</v>
      </c>
      <c r="C14" s="1536">
        <f>'Staff Hour Summary - Firm'!C16</f>
        <v>0</v>
      </c>
      <c r="D14" s="1536">
        <f>'Staff Hour Summary - Firm'!D16</f>
        <v>0</v>
      </c>
      <c r="E14" s="1536">
        <f>'Staff Hour Summary - Firm'!E16</f>
        <v>0</v>
      </c>
      <c r="F14" s="1536">
        <f>'Staff Hour Summary - Firm'!F16</f>
        <v>0</v>
      </c>
      <c r="G14" s="1536">
        <f>'Staff Hour Summary - Firm'!G16</f>
        <v>0</v>
      </c>
      <c r="H14" s="1536">
        <f>'Staff Hour Summary - Firm'!H16</f>
        <v>0</v>
      </c>
      <c r="I14" s="1536">
        <f>'Staff Hour Summary - Firm'!I16</f>
        <v>0</v>
      </c>
      <c r="J14" s="1536">
        <f>'Staff Hour Summary - Firm'!J16</f>
        <v>0</v>
      </c>
      <c r="K14" s="1536">
        <f>'Staff Hour Summary - Firm'!K16</f>
        <v>0</v>
      </c>
      <c r="L14" s="1536">
        <f>'Staff Hour Summary - Firm'!L16</f>
        <v>0</v>
      </c>
      <c r="M14" s="1536">
        <f>'Staff Hour Summary - Firm'!M16</f>
        <v>0</v>
      </c>
      <c r="N14" s="1536">
        <f>'Staff Hour Summary - Firm'!N16</f>
        <v>0</v>
      </c>
      <c r="O14" s="1534">
        <f t="shared" si="0"/>
        <v>0</v>
      </c>
      <c r="P14" s="1537">
        <f>C14*$C$9+D14*$D$9+E14*$E$9+F14*$F$9+G14*$G$9+H14*$H$9+I14*$I$9+J14*$J$9+K14*$K$9+L14*$L$9+M14*$M$9+N14*$N$9</f>
        <v>0</v>
      </c>
      <c r="Q14" s="1542" t="e">
        <f>ROUND(+P14/O14,2)</f>
        <v>#DIV/0!</v>
      </c>
      <c r="R14" s="34"/>
      <c r="S14" s="34"/>
    </row>
    <row r="15" spans="1:20" ht="18" customHeight="1">
      <c r="A15" s="1492" t="str">
        <f>'Staff Hour Summary - Firm'!A17</f>
        <v>6c. Selective C&amp;G</v>
      </c>
      <c r="B15" s="1536">
        <f>'Staff Hour Summary - Firm'!B17</f>
        <v>0</v>
      </c>
      <c r="C15" s="1536">
        <f>'Staff Hour Summary - Firm'!C17</f>
        <v>0</v>
      </c>
      <c r="D15" s="1536">
        <f>'Staff Hour Summary - Firm'!D17</f>
        <v>0</v>
      </c>
      <c r="E15" s="1536">
        <f>'Staff Hour Summary - Firm'!E17</f>
        <v>0</v>
      </c>
      <c r="F15" s="1536">
        <f>'Staff Hour Summary - Firm'!F17</f>
        <v>0</v>
      </c>
      <c r="G15" s="1536">
        <f>'Staff Hour Summary - Firm'!G17</f>
        <v>0</v>
      </c>
      <c r="H15" s="1536">
        <f>'Staff Hour Summary - Firm'!H17</f>
        <v>0</v>
      </c>
      <c r="I15" s="1536">
        <f>'Staff Hour Summary - Firm'!I17</f>
        <v>0</v>
      </c>
      <c r="J15" s="1536">
        <f>'Staff Hour Summary - Firm'!J17</f>
        <v>0</v>
      </c>
      <c r="K15" s="1536">
        <f>'Staff Hour Summary - Firm'!K17</f>
        <v>0</v>
      </c>
      <c r="L15" s="1536">
        <f>'Staff Hour Summary - Firm'!L17</f>
        <v>0</v>
      </c>
      <c r="M15" s="1536">
        <f>'Staff Hour Summary - Firm'!M17</f>
        <v>0</v>
      </c>
      <c r="N15" s="1536">
        <f>'Staff Hour Summary - Firm'!N17</f>
        <v>0</v>
      </c>
      <c r="O15" s="1534">
        <f t="shared" ref="O15" si="3">SUM(C15:N15)</f>
        <v>0</v>
      </c>
      <c r="P15" s="1537">
        <f>C15*$C$9+D15*$D$9+E15*$E$9+F15*$F$9+G15*$G$9+H15*$H$9+I15*$I$9+J15*$J$9+K15*$K$9+L15*$L$9+M15*$M$9+N15*$N$9</f>
        <v>0</v>
      </c>
      <c r="Q15" s="1542" t="e">
        <f>ROUND(+P15/O15,2)</f>
        <v>#DIV/0!</v>
      </c>
      <c r="R15" s="34"/>
      <c r="S15" s="34"/>
    </row>
    <row r="16" spans="1:20" ht="18" customHeight="1">
      <c r="A16" s="1492" t="str">
        <f>'Staff Hour Summary - Firm'!A18</f>
        <v>7. Utilities</v>
      </c>
      <c r="B16" s="1534">
        <f>'Staff Hour Summary - Firm'!B18</f>
        <v>0</v>
      </c>
      <c r="C16" s="1534">
        <f>'Staff Hour Summary - Firm'!C18</f>
        <v>0</v>
      </c>
      <c r="D16" s="1534">
        <f>'Staff Hour Summary - Firm'!D18</f>
        <v>0</v>
      </c>
      <c r="E16" s="1534">
        <f>'Staff Hour Summary - Firm'!E18</f>
        <v>0</v>
      </c>
      <c r="F16" s="1534">
        <f>'Staff Hour Summary - Firm'!F18</f>
        <v>0</v>
      </c>
      <c r="G16" s="1534">
        <f>'Staff Hour Summary - Firm'!G18</f>
        <v>0</v>
      </c>
      <c r="H16" s="1534">
        <f>'Staff Hour Summary - Firm'!H18</f>
        <v>0</v>
      </c>
      <c r="I16" s="1534">
        <f>'Staff Hour Summary - Firm'!I18</f>
        <v>0</v>
      </c>
      <c r="J16" s="1534">
        <f>'Staff Hour Summary - Firm'!J18</f>
        <v>0</v>
      </c>
      <c r="K16" s="1534">
        <f>'Staff Hour Summary - Firm'!K18</f>
        <v>0</v>
      </c>
      <c r="L16" s="1534">
        <f>'Staff Hour Summary - Firm'!L18</f>
        <v>0</v>
      </c>
      <c r="M16" s="1534">
        <f>'Staff Hour Summary - Firm'!M18</f>
        <v>0</v>
      </c>
      <c r="N16" s="1534">
        <f>'Staff Hour Summary - Firm'!N18</f>
        <v>0</v>
      </c>
      <c r="O16" s="1534">
        <f t="shared" si="0"/>
        <v>0</v>
      </c>
      <c r="P16" s="1535">
        <f t="shared" si="1"/>
        <v>0</v>
      </c>
      <c r="Q16" s="1541" t="e">
        <f t="shared" si="2"/>
        <v>#DIV/0!</v>
      </c>
      <c r="R16" s="34"/>
      <c r="S16" s="34"/>
    </row>
    <row r="17" spans="1:19" ht="18" customHeight="1">
      <c r="A17" s="1492" t="str">
        <f>'Staff Hour Summary - Firm'!A19</f>
        <v>8. Environmental Permits,and Env. Clearances</v>
      </c>
      <c r="B17" s="1534">
        <f>'Staff Hour Summary - Firm'!B19</f>
        <v>0</v>
      </c>
      <c r="C17" s="1534">
        <f>'Staff Hour Summary - Firm'!C19</f>
        <v>0</v>
      </c>
      <c r="D17" s="1534">
        <f>'Staff Hour Summary - Firm'!D19</f>
        <v>0</v>
      </c>
      <c r="E17" s="1534">
        <f>'Staff Hour Summary - Firm'!E19</f>
        <v>0</v>
      </c>
      <c r="F17" s="1534">
        <f>'Staff Hour Summary - Firm'!F19</f>
        <v>0</v>
      </c>
      <c r="G17" s="1534">
        <f>'Staff Hour Summary - Firm'!G19</f>
        <v>0</v>
      </c>
      <c r="H17" s="1534">
        <f>'Staff Hour Summary - Firm'!H19</f>
        <v>0</v>
      </c>
      <c r="I17" s="1534">
        <f>'Staff Hour Summary - Firm'!I19</f>
        <v>0</v>
      </c>
      <c r="J17" s="1534">
        <f>'Staff Hour Summary - Firm'!J19</f>
        <v>0</v>
      </c>
      <c r="K17" s="1534">
        <f>'Staff Hour Summary - Firm'!K19</f>
        <v>0</v>
      </c>
      <c r="L17" s="1534">
        <f>'Staff Hour Summary - Firm'!L19</f>
        <v>0</v>
      </c>
      <c r="M17" s="1534">
        <f>'Staff Hour Summary - Firm'!M19</f>
        <v>0</v>
      </c>
      <c r="N17" s="1534">
        <f>'Staff Hour Summary - Firm'!N19</f>
        <v>0</v>
      </c>
      <c r="O17" s="1534">
        <f t="shared" si="0"/>
        <v>0</v>
      </c>
      <c r="P17" s="1535">
        <f t="shared" si="1"/>
        <v>0</v>
      </c>
      <c r="Q17" s="1541" t="e">
        <f t="shared" si="2"/>
        <v>#DIV/0!</v>
      </c>
      <c r="R17" s="34"/>
      <c r="S17" s="34"/>
    </row>
    <row r="18" spans="1:19" ht="18" customHeight="1">
      <c r="A18" s="1492" t="str">
        <f>'Staff Hour Summary - Firm'!A20</f>
        <v>9. Structures - Misc. Tasks, Dwgs, Non-Tech.</v>
      </c>
      <c r="B18" s="1534">
        <f>'Staff Hour Summary - Firm'!B20</f>
        <v>0</v>
      </c>
      <c r="C18" s="1534">
        <f>'Staff Hour Summary - Firm'!C20</f>
        <v>0</v>
      </c>
      <c r="D18" s="1534">
        <f>'Staff Hour Summary - Firm'!D20</f>
        <v>0</v>
      </c>
      <c r="E18" s="1534">
        <f>'Staff Hour Summary - Firm'!E20</f>
        <v>0</v>
      </c>
      <c r="F18" s="1534">
        <f>'Staff Hour Summary - Firm'!F20</f>
        <v>0</v>
      </c>
      <c r="G18" s="1534">
        <f>'Staff Hour Summary - Firm'!G20</f>
        <v>0</v>
      </c>
      <c r="H18" s="1534">
        <f>'Staff Hour Summary - Firm'!H20</f>
        <v>0</v>
      </c>
      <c r="I18" s="1534">
        <f>'Staff Hour Summary - Firm'!I20</f>
        <v>0</v>
      </c>
      <c r="J18" s="1534">
        <f>'Staff Hour Summary - Firm'!J20</f>
        <v>0</v>
      </c>
      <c r="K18" s="1534">
        <f>'Staff Hour Summary - Firm'!K20</f>
        <v>0</v>
      </c>
      <c r="L18" s="1534">
        <f>'Staff Hour Summary - Firm'!L20</f>
        <v>0</v>
      </c>
      <c r="M18" s="1534">
        <f>'Staff Hour Summary - Firm'!M20</f>
        <v>0</v>
      </c>
      <c r="N18" s="1534">
        <f>'Staff Hour Summary - Firm'!N20</f>
        <v>0</v>
      </c>
      <c r="O18" s="1534">
        <f t="shared" si="0"/>
        <v>0</v>
      </c>
      <c r="P18" s="1535">
        <f t="shared" si="1"/>
        <v>0</v>
      </c>
      <c r="Q18" s="1541" t="e">
        <f t="shared" si="2"/>
        <v>#DIV/0!</v>
      </c>
      <c r="R18" s="34"/>
      <c r="S18" s="34"/>
    </row>
    <row r="19" spans="1:19" ht="18" customHeight="1">
      <c r="A19" s="1492" t="str">
        <f>'Staff Hour Summary - Firm'!A21</f>
        <v>10. Structures - Bridge Development Report</v>
      </c>
      <c r="B19" s="1534">
        <f>'Staff Hour Summary - Firm'!B21</f>
        <v>0</v>
      </c>
      <c r="C19" s="1534">
        <f>'Staff Hour Summary - Firm'!C21</f>
        <v>0</v>
      </c>
      <c r="D19" s="1534">
        <f>'Staff Hour Summary - Firm'!D21</f>
        <v>0</v>
      </c>
      <c r="E19" s="1534">
        <f>'Staff Hour Summary - Firm'!E21</f>
        <v>0</v>
      </c>
      <c r="F19" s="1534">
        <f>'Staff Hour Summary - Firm'!F21</f>
        <v>0</v>
      </c>
      <c r="G19" s="1534">
        <f>'Staff Hour Summary - Firm'!G21</f>
        <v>0</v>
      </c>
      <c r="H19" s="1534">
        <f>'Staff Hour Summary - Firm'!H21</f>
        <v>0</v>
      </c>
      <c r="I19" s="1534">
        <f>'Staff Hour Summary - Firm'!I21</f>
        <v>0</v>
      </c>
      <c r="J19" s="1534">
        <f>'Staff Hour Summary - Firm'!J21</f>
        <v>0</v>
      </c>
      <c r="K19" s="1534">
        <f>'Staff Hour Summary - Firm'!K21</f>
        <v>0</v>
      </c>
      <c r="L19" s="1534">
        <f>'Staff Hour Summary - Firm'!L21</f>
        <v>0</v>
      </c>
      <c r="M19" s="1534">
        <f>'Staff Hour Summary - Firm'!M21</f>
        <v>0</v>
      </c>
      <c r="N19" s="1534">
        <f>'Staff Hour Summary - Firm'!N21</f>
        <v>0</v>
      </c>
      <c r="O19" s="1534">
        <f t="shared" si="0"/>
        <v>0</v>
      </c>
      <c r="P19" s="1535">
        <f t="shared" si="1"/>
        <v>0</v>
      </c>
      <c r="Q19" s="1541" t="e">
        <f t="shared" si="2"/>
        <v>#DIV/0!</v>
      </c>
      <c r="R19" s="34"/>
      <c r="S19" s="34"/>
    </row>
    <row r="20" spans="1:19" ht="18" customHeight="1">
      <c r="A20" s="1492" t="str">
        <f>'Staff Hour Summary - Firm'!A22</f>
        <v>11. Structures - Temporary Bridge</v>
      </c>
      <c r="B20" s="1534">
        <f>'Staff Hour Summary - Firm'!B22</f>
        <v>0</v>
      </c>
      <c r="C20" s="1534">
        <f>'Staff Hour Summary - Firm'!C22</f>
        <v>0</v>
      </c>
      <c r="D20" s="1534">
        <f>'Staff Hour Summary - Firm'!D22</f>
        <v>0</v>
      </c>
      <c r="E20" s="1534">
        <f>'Staff Hour Summary - Firm'!E22</f>
        <v>0</v>
      </c>
      <c r="F20" s="1534">
        <f>'Staff Hour Summary - Firm'!F22</f>
        <v>0</v>
      </c>
      <c r="G20" s="1534">
        <f>'Staff Hour Summary - Firm'!G22</f>
        <v>0</v>
      </c>
      <c r="H20" s="1534">
        <f>'Staff Hour Summary - Firm'!H22</f>
        <v>0</v>
      </c>
      <c r="I20" s="1534">
        <f>'Staff Hour Summary - Firm'!I22</f>
        <v>0</v>
      </c>
      <c r="J20" s="1534">
        <f>'Staff Hour Summary - Firm'!J22</f>
        <v>0</v>
      </c>
      <c r="K20" s="1534">
        <f>'Staff Hour Summary - Firm'!K22</f>
        <v>0</v>
      </c>
      <c r="L20" s="1534">
        <f>'Staff Hour Summary - Firm'!L22</f>
        <v>0</v>
      </c>
      <c r="M20" s="1534">
        <f>'Staff Hour Summary - Firm'!M22</f>
        <v>0</v>
      </c>
      <c r="N20" s="1534">
        <f>'Staff Hour Summary - Firm'!N22</f>
        <v>0</v>
      </c>
      <c r="O20" s="1534">
        <f t="shared" si="0"/>
        <v>0</v>
      </c>
      <c r="P20" s="1535">
        <f t="shared" si="1"/>
        <v>0</v>
      </c>
      <c r="Q20" s="1541" t="e">
        <f t="shared" si="2"/>
        <v>#DIV/0!</v>
      </c>
      <c r="R20" s="34"/>
      <c r="S20" s="34"/>
    </row>
    <row r="21" spans="1:19" ht="18" customHeight="1">
      <c r="A21" s="1492" t="str">
        <f>'Staff Hour Summary - Firm'!A23</f>
        <v>12. Structures - Short Span Concrete Bridge</v>
      </c>
      <c r="B21" s="1534">
        <f>'Staff Hour Summary - Firm'!B23</f>
        <v>0</v>
      </c>
      <c r="C21" s="1534">
        <f>'Staff Hour Summary - Firm'!C23</f>
        <v>0</v>
      </c>
      <c r="D21" s="1534">
        <f>'Staff Hour Summary - Firm'!D23</f>
        <v>0</v>
      </c>
      <c r="E21" s="1534">
        <f>'Staff Hour Summary - Firm'!E23</f>
        <v>0</v>
      </c>
      <c r="F21" s="1534">
        <f>'Staff Hour Summary - Firm'!F23</f>
        <v>0</v>
      </c>
      <c r="G21" s="1534">
        <f>'Staff Hour Summary - Firm'!G23</f>
        <v>0</v>
      </c>
      <c r="H21" s="1534">
        <f>'Staff Hour Summary - Firm'!H23</f>
        <v>0</v>
      </c>
      <c r="I21" s="1534">
        <f>'Staff Hour Summary - Firm'!I23</f>
        <v>0</v>
      </c>
      <c r="J21" s="1534">
        <f>'Staff Hour Summary - Firm'!J23</f>
        <v>0</v>
      </c>
      <c r="K21" s="1534">
        <f>'Staff Hour Summary - Firm'!K23</f>
        <v>0</v>
      </c>
      <c r="L21" s="1534">
        <f>'Staff Hour Summary - Firm'!L23</f>
        <v>0</v>
      </c>
      <c r="M21" s="1534">
        <f>'Staff Hour Summary - Firm'!M23</f>
        <v>0</v>
      </c>
      <c r="N21" s="1534">
        <f>'Staff Hour Summary - Firm'!N23</f>
        <v>0</v>
      </c>
      <c r="O21" s="1534">
        <f t="shared" si="0"/>
        <v>0</v>
      </c>
      <c r="P21" s="1535">
        <f t="shared" si="1"/>
        <v>0</v>
      </c>
      <c r="Q21" s="1541" t="e">
        <f t="shared" si="2"/>
        <v>#DIV/0!</v>
      </c>
      <c r="R21" s="34"/>
      <c r="S21" s="34"/>
    </row>
    <row r="22" spans="1:19" ht="18" customHeight="1">
      <c r="A22" s="1492" t="str">
        <f>'Staff Hour Summary - Firm'!A24</f>
        <v>13. Structures - Medium Span Concrete Bridge</v>
      </c>
      <c r="B22" s="1534">
        <f>'Staff Hour Summary - Firm'!B24</f>
        <v>0</v>
      </c>
      <c r="C22" s="1534">
        <f>'Staff Hour Summary - Firm'!C24</f>
        <v>0</v>
      </c>
      <c r="D22" s="1534">
        <f>'Staff Hour Summary - Firm'!D24</f>
        <v>0</v>
      </c>
      <c r="E22" s="1534">
        <f>'Staff Hour Summary - Firm'!E24</f>
        <v>0</v>
      </c>
      <c r="F22" s="1534">
        <f>'Staff Hour Summary - Firm'!F24</f>
        <v>0</v>
      </c>
      <c r="G22" s="1534">
        <f>'Staff Hour Summary - Firm'!G24</f>
        <v>0</v>
      </c>
      <c r="H22" s="1534">
        <f>'Staff Hour Summary - Firm'!H24</f>
        <v>0</v>
      </c>
      <c r="I22" s="1534">
        <f>'Staff Hour Summary - Firm'!I24</f>
        <v>0</v>
      </c>
      <c r="J22" s="1534">
        <f>'Staff Hour Summary - Firm'!J24</f>
        <v>0</v>
      </c>
      <c r="K22" s="1534">
        <f>'Staff Hour Summary - Firm'!K24</f>
        <v>0</v>
      </c>
      <c r="L22" s="1534">
        <f>'Staff Hour Summary - Firm'!L24</f>
        <v>0</v>
      </c>
      <c r="M22" s="1534">
        <f>'Staff Hour Summary - Firm'!M24</f>
        <v>0</v>
      </c>
      <c r="N22" s="1534">
        <f>'Staff Hour Summary - Firm'!N24</f>
        <v>0</v>
      </c>
      <c r="O22" s="1534">
        <f t="shared" si="0"/>
        <v>0</v>
      </c>
      <c r="P22" s="1535">
        <f t="shared" si="1"/>
        <v>0</v>
      </c>
      <c r="Q22" s="1541" t="e">
        <f t="shared" si="2"/>
        <v>#DIV/0!</v>
      </c>
      <c r="R22" s="34"/>
      <c r="S22" s="34"/>
    </row>
    <row r="23" spans="1:19" ht="18" customHeight="1">
      <c r="A23" s="1492" t="str">
        <f>'Staff Hour Summary - Firm'!A25</f>
        <v>14. Structures - Structural Steel Bridge</v>
      </c>
      <c r="B23" s="1534">
        <f>'Staff Hour Summary - Firm'!B25</f>
        <v>0</v>
      </c>
      <c r="C23" s="1534">
        <f>'Staff Hour Summary - Firm'!C25</f>
        <v>0</v>
      </c>
      <c r="D23" s="1534">
        <f>'Staff Hour Summary - Firm'!D25</f>
        <v>0</v>
      </c>
      <c r="E23" s="1534">
        <f>'Staff Hour Summary - Firm'!E25</f>
        <v>0</v>
      </c>
      <c r="F23" s="1534">
        <f>'Staff Hour Summary - Firm'!F25</f>
        <v>0</v>
      </c>
      <c r="G23" s="1534">
        <f>'Staff Hour Summary - Firm'!G25</f>
        <v>0</v>
      </c>
      <c r="H23" s="1534">
        <f>'Staff Hour Summary - Firm'!H25</f>
        <v>0</v>
      </c>
      <c r="I23" s="1534">
        <f>'Staff Hour Summary - Firm'!I25</f>
        <v>0</v>
      </c>
      <c r="J23" s="1534">
        <f>'Staff Hour Summary - Firm'!J25</f>
        <v>0</v>
      </c>
      <c r="K23" s="1534">
        <f>'Staff Hour Summary - Firm'!K25</f>
        <v>0</v>
      </c>
      <c r="L23" s="1534">
        <f>'Staff Hour Summary - Firm'!L25</f>
        <v>0</v>
      </c>
      <c r="M23" s="1534">
        <f>'Staff Hour Summary - Firm'!M25</f>
        <v>0</v>
      </c>
      <c r="N23" s="1534">
        <f>'Staff Hour Summary - Firm'!N25</f>
        <v>0</v>
      </c>
      <c r="O23" s="1534">
        <f t="shared" si="0"/>
        <v>0</v>
      </c>
      <c r="P23" s="1535">
        <f t="shared" si="1"/>
        <v>0</v>
      </c>
      <c r="Q23" s="1541" t="e">
        <f t="shared" si="2"/>
        <v>#DIV/0!</v>
      </c>
      <c r="R23" s="34"/>
      <c r="S23" s="34"/>
    </row>
    <row r="24" spans="1:19" ht="18" customHeight="1">
      <c r="A24" s="1492" t="str">
        <f>'Staff Hour Summary - Firm'!A26</f>
        <v>15. Structures - Segmental Concrete Bridge</v>
      </c>
      <c r="B24" s="1534">
        <f>'Staff Hour Summary - Firm'!B26</f>
        <v>0</v>
      </c>
      <c r="C24" s="1534">
        <f>'Staff Hour Summary - Firm'!C26</f>
        <v>0</v>
      </c>
      <c r="D24" s="1534">
        <f>'Staff Hour Summary - Firm'!D26</f>
        <v>0</v>
      </c>
      <c r="E24" s="1534">
        <f>'Staff Hour Summary - Firm'!E26</f>
        <v>0</v>
      </c>
      <c r="F24" s="1534">
        <f>'Staff Hour Summary - Firm'!F26</f>
        <v>0</v>
      </c>
      <c r="G24" s="1534">
        <f>'Staff Hour Summary - Firm'!G26</f>
        <v>0</v>
      </c>
      <c r="H24" s="1534">
        <f>'Staff Hour Summary - Firm'!H26</f>
        <v>0</v>
      </c>
      <c r="I24" s="1534">
        <f>'Staff Hour Summary - Firm'!I26</f>
        <v>0</v>
      </c>
      <c r="J24" s="1534">
        <f>'Staff Hour Summary - Firm'!J26</f>
        <v>0</v>
      </c>
      <c r="K24" s="1534">
        <f>'Staff Hour Summary - Firm'!K26</f>
        <v>0</v>
      </c>
      <c r="L24" s="1534">
        <f>'Staff Hour Summary - Firm'!L26</f>
        <v>0</v>
      </c>
      <c r="M24" s="1534">
        <f>'Staff Hour Summary - Firm'!M26</f>
        <v>0</v>
      </c>
      <c r="N24" s="1534">
        <f>'Staff Hour Summary - Firm'!N26</f>
        <v>0</v>
      </c>
      <c r="O24" s="1534">
        <f t="shared" si="0"/>
        <v>0</v>
      </c>
      <c r="P24" s="1535">
        <f t="shared" si="1"/>
        <v>0</v>
      </c>
      <c r="Q24" s="1541" t="e">
        <f t="shared" si="2"/>
        <v>#DIV/0!</v>
      </c>
      <c r="R24" s="34"/>
      <c r="S24" s="34"/>
    </row>
    <row r="25" spans="1:19" ht="18" customHeight="1">
      <c r="A25" s="1492" t="str">
        <f>'Staff Hour Summary - Firm'!A27</f>
        <v>16. Structures - Movable Span</v>
      </c>
      <c r="B25" s="1534">
        <f>'Staff Hour Summary - Firm'!B27</f>
        <v>0</v>
      </c>
      <c r="C25" s="1534">
        <f>'Staff Hour Summary - Firm'!C27</f>
        <v>0</v>
      </c>
      <c r="D25" s="1534">
        <f>'Staff Hour Summary - Firm'!D27</f>
        <v>0</v>
      </c>
      <c r="E25" s="1534">
        <f>'Staff Hour Summary - Firm'!E27</f>
        <v>0</v>
      </c>
      <c r="F25" s="1534">
        <f>'Staff Hour Summary - Firm'!F27</f>
        <v>0</v>
      </c>
      <c r="G25" s="1534">
        <f>'Staff Hour Summary - Firm'!G27</f>
        <v>0</v>
      </c>
      <c r="H25" s="1534">
        <f>'Staff Hour Summary - Firm'!H27</f>
        <v>0</v>
      </c>
      <c r="I25" s="1534">
        <f>'Staff Hour Summary - Firm'!I27</f>
        <v>0</v>
      </c>
      <c r="J25" s="1534">
        <f>'Staff Hour Summary - Firm'!J27</f>
        <v>0</v>
      </c>
      <c r="K25" s="1534">
        <f>'Staff Hour Summary - Firm'!K27</f>
        <v>0</v>
      </c>
      <c r="L25" s="1534">
        <f>'Staff Hour Summary - Firm'!L27</f>
        <v>0</v>
      </c>
      <c r="M25" s="1534">
        <f>'Staff Hour Summary - Firm'!M27</f>
        <v>0</v>
      </c>
      <c r="N25" s="1534">
        <f>'Staff Hour Summary - Firm'!N27</f>
        <v>0</v>
      </c>
      <c r="O25" s="1534">
        <f t="shared" si="0"/>
        <v>0</v>
      </c>
      <c r="P25" s="1535">
        <f t="shared" si="1"/>
        <v>0</v>
      </c>
      <c r="Q25" s="1541" t="e">
        <f t="shared" si="2"/>
        <v>#DIV/0!</v>
      </c>
      <c r="R25" s="34"/>
      <c r="S25" s="34"/>
    </row>
    <row r="26" spans="1:19" ht="18" customHeight="1">
      <c r="A26" s="1492" t="str">
        <f>'Staff Hour Summary - Firm'!A28</f>
        <v>17. Structures - Retaining Walls</v>
      </c>
      <c r="B26" s="1534">
        <f>'Staff Hour Summary - Firm'!B28</f>
        <v>0</v>
      </c>
      <c r="C26" s="1534">
        <f>'Staff Hour Summary - Firm'!C28</f>
        <v>0</v>
      </c>
      <c r="D26" s="1534">
        <f>'Staff Hour Summary - Firm'!D28</f>
        <v>0</v>
      </c>
      <c r="E26" s="1534">
        <f>'Staff Hour Summary - Firm'!E28</f>
        <v>0</v>
      </c>
      <c r="F26" s="1534">
        <f>'Staff Hour Summary - Firm'!F28</f>
        <v>0</v>
      </c>
      <c r="G26" s="1534">
        <f>'Staff Hour Summary - Firm'!G28</f>
        <v>0</v>
      </c>
      <c r="H26" s="1534">
        <f>'Staff Hour Summary - Firm'!H28</f>
        <v>0</v>
      </c>
      <c r="I26" s="1534">
        <f>'Staff Hour Summary - Firm'!I28</f>
        <v>0</v>
      </c>
      <c r="J26" s="1534">
        <f>'Staff Hour Summary - Firm'!J28</f>
        <v>0</v>
      </c>
      <c r="K26" s="1534">
        <f>'Staff Hour Summary - Firm'!K28</f>
        <v>0</v>
      </c>
      <c r="L26" s="1534">
        <f>'Staff Hour Summary - Firm'!L28</f>
        <v>0</v>
      </c>
      <c r="M26" s="1534">
        <f>'Staff Hour Summary - Firm'!M28</f>
        <v>0</v>
      </c>
      <c r="N26" s="1534">
        <f>'Staff Hour Summary - Firm'!N28</f>
        <v>0</v>
      </c>
      <c r="O26" s="1534">
        <f t="shared" si="0"/>
        <v>0</v>
      </c>
      <c r="P26" s="1535">
        <f t="shared" si="1"/>
        <v>0</v>
      </c>
      <c r="Q26" s="1541" t="e">
        <f t="shared" si="2"/>
        <v>#DIV/0!</v>
      </c>
      <c r="R26" s="34"/>
      <c r="S26" s="34"/>
    </row>
    <row r="27" spans="1:19" ht="18" customHeight="1">
      <c r="A27" s="1492" t="str">
        <f>'Staff Hour Summary - Firm'!A29</f>
        <v>18. Structures - Miscellaneous</v>
      </c>
      <c r="B27" s="1534">
        <f>'Staff Hour Summary - Firm'!B29</f>
        <v>0</v>
      </c>
      <c r="C27" s="1534">
        <f>'Staff Hour Summary - Firm'!C29</f>
        <v>0</v>
      </c>
      <c r="D27" s="1534">
        <f>'Staff Hour Summary - Firm'!D29</f>
        <v>0</v>
      </c>
      <c r="E27" s="1534">
        <f>'Staff Hour Summary - Firm'!E29</f>
        <v>0</v>
      </c>
      <c r="F27" s="1534">
        <f>'Staff Hour Summary - Firm'!F29</f>
        <v>0</v>
      </c>
      <c r="G27" s="1534">
        <f>'Staff Hour Summary - Firm'!G29</f>
        <v>0</v>
      </c>
      <c r="H27" s="1534">
        <f>'Staff Hour Summary - Firm'!H29</f>
        <v>0</v>
      </c>
      <c r="I27" s="1534">
        <f>'Staff Hour Summary - Firm'!I29</f>
        <v>0</v>
      </c>
      <c r="J27" s="1534">
        <f>'Staff Hour Summary - Firm'!J29</f>
        <v>0</v>
      </c>
      <c r="K27" s="1534">
        <f>'Staff Hour Summary - Firm'!K29</f>
        <v>0</v>
      </c>
      <c r="L27" s="1534">
        <f>'Staff Hour Summary - Firm'!L29</f>
        <v>0</v>
      </c>
      <c r="M27" s="1534">
        <f>'Staff Hour Summary - Firm'!M29</f>
        <v>0</v>
      </c>
      <c r="N27" s="1534">
        <f>'Staff Hour Summary - Firm'!N29</f>
        <v>0</v>
      </c>
      <c r="O27" s="1534">
        <f t="shared" si="0"/>
        <v>0</v>
      </c>
      <c r="P27" s="1535">
        <f t="shared" si="1"/>
        <v>0</v>
      </c>
      <c r="Q27" s="1541" t="e">
        <f t="shared" si="2"/>
        <v>#DIV/0!</v>
      </c>
      <c r="R27" s="34"/>
      <c r="S27" s="34"/>
    </row>
    <row r="28" spans="1:19" ht="18" customHeight="1">
      <c r="A28" s="1492" t="str">
        <f>'Staff Hour Summary - Firm'!A30</f>
        <v>19. Signing &amp; Pavement Marking Analysis</v>
      </c>
      <c r="B28" s="1534">
        <f>'Staff Hour Summary - Firm'!B30</f>
        <v>0</v>
      </c>
      <c r="C28" s="1534">
        <f>'Staff Hour Summary - Firm'!C30</f>
        <v>0</v>
      </c>
      <c r="D28" s="1534">
        <f>'Staff Hour Summary - Firm'!D30</f>
        <v>0</v>
      </c>
      <c r="E28" s="1534">
        <f>'Staff Hour Summary - Firm'!E30</f>
        <v>0</v>
      </c>
      <c r="F28" s="1534">
        <f>'Staff Hour Summary - Firm'!F30</f>
        <v>0</v>
      </c>
      <c r="G28" s="1534">
        <f>'Staff Hour Summary - Firm'!G30</f>
        <v>0</v>
      </c>
      <c r="H28" s="1534">
        <f>'Staff Hour Summary - Firm'!H30</f>
        <v>0</v>
      </c>
      <c r="I28" s="1534">
        <f>'Staff Hour Summary - Firm'!I30</f>
        <v>0</v>
      </c>
      <c r="J28" s="1534">
        <f>'Staff Hour Summary - Firm'!J30</f>
        <v>0</v>
      </c>
      <c r="K28" s="1534">
        <f>'Staff Hour Summary - Firm'!K30</f>
        <v>0</v>
      </c>
      <c r="L28" s="1534">
        <f>'Staff Hour Summary - Firm'!L30</f>
        <v>0</v>
      </c>
      <c r="M28" s="1534">
        <f>'Staff Hour Summary - Firm'!M30</f>
        <v>0</v>
      </c>
      <c r="N28" s="1534">
        <f>'Staff Hour Summary - Firm'!N30</f>
        <v>0</v>
      </c>
      <c r="O28" s="1534">
        <f t="shared" si="0"/>
        <v>0</v>
      </c>
      <c r="P28" s="1535">
        <f t="shared" si="1"/>
        <v>0</v>
      </c>
      <c r="Q28" s="1541" t="e">
        <f t="shared" si="2"/>
        <v>#DIV/0!</v>
      </c>
      <c r="R28" s="34"/>
      <c r="S28" s="34"/>
    </row>
    <row r="29" spans="1:19" ht="18" customHeight="1">
      <c r="A29" s="1492" t="str">
        <f>'Staff Hour Summary - Firm'!A31</f>
        <v>20. Signing &amp; Pavement Marking Plans</v>
      </c>
      <c r="B29" s="1534">
        <f>'Staff Hour Summary - Firm'!B31</f>
        <v>0</v>
      </c>
      <c r="C29" s="1534">
        <f>'Staff Hour Summary - Firm'!C31</f>
        <v>0</v>
      </c>
      <c r="D29" s="1534">
        <f>'Staff Hour Summary - Firm'!D31</f>
        <v>0</v>
      </c>
      <c r="E29" s="1534">
        <f>'Staff Hour Summary - Firm'!E31</f>
        <v>0</v>
      </c>
      <c r="F29" s="1534">
        <f>'Staff Hour Summary - Firm'!F31</f>
        <v>0</v>
      </c>
      <c r="G29" s="1534">
        <f>'Staff Hour Summary - Firm'!G31</f>
        <v>0</v>
      </c>
      <c r="H29" s="1534">
        <f>'Staff Hour Summary - Firm'!H31</f>
        <v>0</v>
      </c>
      <c r="I29" s="1534">
        <f>'Staff Hour Summary - Firm'!I31</f>
        <v>0</v>
      </c>
      <c r="J29" s="1534">
        <f>'Staff Hour Summary - Firm'!J31</f>
        <v>0</v>
      </c>
      <c r="K29" s="1534">
        <f>'Staff Hour Summary - Firm'!K31</f>
        <v>0</v>
      </c>
      <c r="L29" s="1534">
        <f>'Staff Hour Summary - Firm'!L31</f>
        <v>0</v>
      </c>
      <c r="M29" s="1534">
        <f>'Staff Hour Summary - Firm'!M31</f>
        <v>0</v>
      </c>
      <c r="N29" s="1534">
        <f>'Staff Hour Summary - Firm'!N31</f>
        <v>0</v>
      </c>
      <c r="O29" s="1534">
        <f t="shared" si="0"/>
        <v>0</v>
      </c>
      <c r="P29" s="1535">
        <f t="shared" si="1"/>
        <v>0</v>
      </c>
      <c r="Q29" s="1541" t="e">
        <f t="shared" si="2"/>
        <v>#DIV/0!</v>
      </c>
      <c r="R29" s="34"/>
      <c r="S29" s="34"/>
    </row>
    <row r="30" spans="1:19" ht="18" customHeight="1">
      <c r="A30" s="1492" t="str">
        <f>'Staff Hour Summary - Firm'!A32</f>
        <v>21. Signalization Analysis</v>
      </c>
      <c r="B30" s="1534">
        <f>'Staff Hour Summary - Firm'!B32</f>
        <v>0</v>
      </c>
      <c r="C30" s="1534">
        <f>'Staff Hour Summary - Firm'!C32</f>
        <v>0</v>
      </c>
      <c r="D30" s="1534">
        <f>'Staff Hour Summary - Firm'!D32</f>
        <v>0</v>
      </c>
      <c r="E30" s="1534">
        <f>'Staff Hour Summary - Firm'!E32</f>
        <v>0</v>
      </c>
      <c r="F30" s="1534">
        <f>'Staff Hour Summary - Firm'!F32</f>
        <v>0</v>
      </c>
      <c r="G30" s="1534">
        <f>'Staff Hour Summary - Firm'!G32</f>
        <v>0</v>
      </c>
      <c r="H30" s="1534">
        <f>'Staff Hour Summary - Firm'!H32</f>
        <v>0</v>
      </c>
      <c r="I30" s="1534">
        <f>'Staff Hour Summary - Firm'!I32</f>
        <v>0</v>
      </c>
      <c r="J30" s="1534">
        <f>'Staff Hour Summary - Firm'!J32</f>
        <v>0</v>
      </c>
      <c r="K30" s="1534">
        <f>'Staff Hour Summary - Firm'!K32</f>
        <v>0</v>
      </c>
      <c r="L30" s="1534">
        <f>'Staff Hour Summary - Firm'!L32</f>
        <v>0</v>
      </c>
      <c r="M30" s="1534">
        <f>'Staff Hour Summary - Firm'!M32</f>
        <v>0</v>
      </c>
      <c r="N30" s="1534">
        <f>'Staff Hour Summary - Firm'!N32</f>
        <v>0</v>
      </c>
      <c r="O30" s="1534">
        <f t="shared" si="0"/>
        <v>0</v>
      </c>
      <c r="P30" s="1535">
        <f t="shared" si="1"/>
        <v>0</v>
      </c>
      <c r="Q30" s="1541" t="e">
        <f t="shared" si="2"/>
        <v>#DIV/0!</v>
      </c>
      <c r="R30" s="34"/>
      <c r="S30" s="34"/>
    </row>
    <row r="31" spans="1:19" ht="18" customHeight="1">
      <c r="A31" s="1492" t="str">
        <f>'Staff Hour Summary - Firm'!A33</f>
        <v>22. Signalization Plans</v>
      </c>
      <c r="B31" s="1534">
        <f>'Staff Hour Summary - Firm'!B33</f>
        <v>0</v>
      </c>
      <c r="C31" s="1534">
        <f>'Staff Hour Summary - Firm'!C33</f>
        <v>0</v>
      </c>
      <c r="D31" s="1534">
        <f>'Staff Hour Summary - Firm'!D33</f>
        <v>0</v>
      </c>
      <c r="E31" s="1534">
        <f>'Staff Hour Summary - Firm'!E33</f>
        <v>0</v>
      </c>
      <c r="F31" s="1534">
        <f>'Staff Hour Summary - Firm'!F33</f>
        <v>0</v>
      </c>
      <c r="G31" s="1534">
        <f>'Staff Hour Summary - Firm'!G33</f>
        <v>0</v>
      </c>
      <c r="H31" s="1534">
        <f>'Staff Hour Summary - Firm'!H33</f>
        <v>0</v>
      </c>
      <c r="I31" s="1534">
        <f>'Staff Hour Summary - Firm'!I33</f>
        <v>0</v>
      </c>
      <c r="J31" s="1534">
        <f>'Staff Hour Summary - Firm'!J33</f>
        <v>0</v>
      </c>
      <c r="K31" s="1534">
        <f>'Staff Hour Summary - Firm'!K33</f>
        <v>0</v>
      </c>
      <c r="L31" s="1534">
        <f>'Staff Hour Summary - Firm'!L33</f>
        <v>0</v>
      </c>
      <c r="M31" s="1534">
        <f>'Staff Hour Summary - Firm'!M33</f>
        <v>0</v>
      </c>
      <c r="N31" s="1534">
        <f>'Staff Hour Summary - Firm'!N33</f>
        <v>0</v>
      </c>
      <c r="O31" s="1534">
        <f t="shared" si="0"/>
        <v>0</v>
      </c>
      <c r="P31" s="1535">
        <f t="shared" si="1"/>
        <v>0</v>
      </c>
      <c r="Q31" s="1541" t="e">
        <f t="shared" si="2"/>
        <v>#DIV/0!</v>
      </c>
      <c r="R31" s="34"/>
      <c r="S31" s="34"/>
    </row>
    <row r="32" spans="1:19" ht="18" customHeight="1">
      <c r="A32" s="1492" t="str">
        <f>'Staff Hour Summary - Firm'!A34</f>
        <v>23. Lighting Analysis</v>
      </c>
      <c r="B32" s="1534">
        <f>'Staff Hour Summary - Firm'!B34</f>
        <v>0</v>
      </c>
      <c r="C32" s="1534">
        <f>'Staff Hour Summary - Firm'!C34</f>
        <v>0</v>
      </c>
      <c r="D32" s="1534">
        <f>'Staff Hour Summary - Firm'!D34</f>
        <v>0</v>
      </c>
      <c r="E32" s="1534">
        <f>'Staff Hour Summary - Firm'!E34</f>
        <v>0</v>
      </c>
      <c r="F32" s="1534">
        <f>'Staff Hour Summary - Firm'!F34</f>
        <v>0</v>
      </c>
      <c r="G32" s="1534">
        <f>'Staff Hour Summary - Firm'!G34</f>
        <v>0</v>
      </c>
      <c r="H32" s="1534">
        <f>'Staff Hour Summary - Firm'!H34</f>
        <v>0</v>
      </c>
      <c r="I32" s="1534">
        <f>'Staff Hour Summary - Firm'!I34</f>
        <v>0</v>
      </c>
      <c r="J32" s="1534">
        <f>'Staff Hour Summary - Firm'!J34</f>
        <v>0</v>
      </c>
      <c r="K32" s="1534">
        <f>'Staff Hour Summary - Firm'!K34</f>
        <v>0</v>
      </c>
      <c r="L32" s="1534">
        <f>'Staff Hour Summary - Firm'!L34</f>
        <v>0</v>
      </c>
      <c r="M32" s="1534">
        <f>'Staff Hour Summary - Firm'!M34</f>
        <v>0</v>
      </c>
      <c r="N32" s="1534">
        <f>'Staff Hour Summary - Firm'!N34</f>
        <v>0</v>
      </c>
      <c r="O32" s="1534">
        <f t="shared" si="0"/>
        <v>0</v>
      </c>
      <c r="P32" s="1535">
        <f t="shared" si="1"/>
        <v>0</v>
      </c>
      <c r="Q32" s="1541" t="e">
        <f t="shared" si="2"/>
        <v>#DIV/0!</v>
      </c>
      <c r="R32" s="34"/>
      <c r="S32" s="34"/>
    </row>
    <row r="33" spans="1:20" ht="18" customHeight="1">
      <c r="A33" s="1492" t="str">
        <f>'Staff Hour Summary - Firm'!A35</f>
        <v>24. Lighting Plans</v>
      </c>
      <c r="B33" s="1534">
        <f>'Staff Hour Summary - Firm'!B35</f>
        <v>0</v>
      </c>
      <c r="C33" s="1534">
        <f>'Staff Hour Summary - Firm'!C35</f>
        <v>0</v>
      </c>
      <c r="D33" s="1534">
        <f>'Staff Hour Summary - Firm'!D35</f>
        <v>0</v>
      </c>
      <c r="E33" s="1534">
        <f>'Staff Hour Summary - Firm'!E35</f>
        <v>0</v>
      </c>
      <c r="F33" s="1534">
        <f>'Staff Hour Summary - Firm'!F35</f>
        <v>0</v>
      </c>
      <c r="G33" s="1534">
        <f>'Staff Hour Summary - Firm'!G35</f>
        <v>0</v>
      </c>
      <c r="H33" s="1534">
        <f>'Staff Hour Summary - Firm'!H35</f>
        <v>0</v>
      </c>
      <c r="I33" s="1534">
        <f>'Staff Hour Summary - Firm'!I35</f>
        <v>0</v>
      </c>
      <c r="J33" s="1534">
        <f>'Staff Hour Summary - Firm'!J35</f>
        <v>0</v>
      </c>
      <c r="K33" s="1534">
        <f>'Staff Hour Summary - Firm'!K35</f>
        <v>0</v>
      </c>
      <c r="L33" s="1534">
        <f>'Staff Hour Summary - Firm'!L35</f>
        <v>0</v>
      </c>
      <c r="M33" s="1534">
        <f>'Staff Hour Summary - Firm'!M35</f>
        <v>0</v>
      </c>
      <c r="N33" s="1534">
        <f>'Staff Hour Summary - Firm'!N35</f>
        <v>0</v>
      </c>
      <c r="O33" s="1534">
        <f t="shared" si="0"/>
        <v>0</v>
      </c>
      <c r="P33" s="1535">
        <f t="shared" si="1"/>
        <v>0</v>
      </c>
      <c r="Q33" s="1541" t="e">
        <f t="shared" si="2"/>
        <v>#DIV/0!</v>
      </c>
      <c r="R33" s="34"/>
      <c r="S33" s="34"/>
    </row>
    <row r="34" spans="1:20" ht="18" customHeight="1">
      <c r="A34" s="1492" t="str">
        <f>'Staff Hour Summary - Firm'!A36</f>
        <v>25. Landscape Analysis</v>
      </c>
      <c r="B34" s="1534">
        <f>'Staff Hour Summary - Firm'!B36</f>
        <v>0</v>
      </c>
      <c r="C34" s="1534">
        <f>'Staff Hour Summary - Firm'!C36</f>
        <v>0</v>
      </c>
      <c r="D34" s="1534">
        <f>'Staff Hour Summary - Firm'!D36</f>
        <v>0</v>
      </c>
      <c r="E34" s="1534">
        <f>'Staff Hour Summary - Firm'!E36</f>
        <v>0</v>
      </c>
      <c r="F34" s="1534">
        <f>'Staff Hour Summary - Firm'!F36</f>
        <v>0</v>
      </c>
      <c r="G34" s="1534">
        <f>'Staff Hour Summary - Firm'!G36</f>
        <v>0</v>
      </c>
      <c r="H34" s="1534">
        <f>'Staff Hour Summary - Firm'!H36</f>
        <v>0</v>
      </c>
      <c r="I34" s="1534">
        <f>'Staff Hour Summary - Firm'!I36</f>
        <v>0</v>
      </c>
      <c r="J34" s="1534">
        <f>'Staff Hour Summary - Firm'!J36</f>
        <v>0</v>
      </c>
      <c r="K34" s="1534">
        <f>'Staff Hour Summary - Firm'!K36</f>
        <v>0</v>
      </c>
      <c r="L34" s="1534">
        <f>'Staff Hour Summary - Firm'!L36</f>
        <v>0</v>
      </c>
      <c r="M34" s="1534">
        <f>'Staff Hour Summary - Firm'!M36</f>
        <v>0</v>
      </c>
      <c r="N34" s="1534">
        <f>'Staff Hour Summary - Firm'!N36</f>
        <v>0</v>
      </c>
      <c r="O34" s="1534">
        <f t="shared" si="0"/>
        <v>0</v>
      </c>
      <c r="P34" s="1535">
        <f t="shared" si="1"/>
        <v>0</v>
      </c>
      <c r="Q34" s="1541" t="e">
        <f t="shared" si="2"/>
        <v>#DIV/0!</v>
      </c>
      <c r="R34" s="34"/>
      <c r="S34" s="34"/>
    </row>
    <row r="35" spans="1:20" ht="18" customHeight="1">
      <c r="A35" s="1492" t="str">
        <f>'Staff Hour Summary - Firm'!A37</f>
        <v>26. Landscape Plans</v>
      </c>
      <c r="B35" s="1534">
        <f>'Staff Hour Summary - Firm'!B37</f>
        <v>0</v>
      </c>
      <c r="C35" s="1534">
        <f>'Staff Hour Summary - Firm'!C37</f>
        <v>0</v>
      </c>
      <c r="D35" s="1534">
        <f>'Staff Hour Summary - Firm'!D37</f>
        <v>0</v>
      </c>
      <c r="E35" s="1534">
        <f>'Staff Hour Summary - Firm'!E37</f>
        <v>0</v>
      </c>
      <c r="F35" s="1534">
        <f>'Staff Hour Summary - Firm'!F37</f>
        <v>0</v>
      </c>
      <c r="G35" s="1534">
        <f>'Staff Hour Summary - Firm'!G37</f>
        <v>0</v>
      </c>
      <c r="H35" s="1534">
        <f>'Staff Hour Summary - Firm'!H37</f>
        <v>0</v>
      </c>
      <c r="I35" s="1534">
        <f>'Staff Hour Summary - Firm'!I37</f>
        <v>0</v>
      </c>
      <c r="J35" s="1534">
        <f>'Staff Hour Summary - Firm'!J37</f>
        <v>0</v>
      </c>
      <c r="K35" s="1534">
        <f>'Staff Hour Summary - Firm'!K37</f>
        <v>0</v>
      </c>
      <c r="L35" s="1534">
        <f>'Staff Hour Summary - Firm'!L37</f>
        <v>0</v>
      </c>
      <c r="M35" s="1534">
        <f>'Staff Hour Summary - Firm'!M37</f>
        <v>0</v>
      </c>
      <c r="N35" s="1534">
        <f>'Staff Hour Summary - Firm'!N37</f>
        <v>0</v>
      </c>
      <c r="O35" s="1534">
        <f t="shared" si="0"/>
        <v>0</v>
      </c>
      <c r="P35" s="1535">
        <f t="shared" si="1"/>
        <v>0</v>
      </c>
      <c r="Q35" s="1541" t="e">
        <f t="shared" si="2"/>
        <v>#DIV/0!</v>
      </c>
      <c r="R35" s="34"/>
      <c r="S35" s="34"/>
    </row>
    <row r="36" spans="1:20" ht="18" customHeight="1">
      <c r="A36" s="1492" t="str">
        <f>'Staff Hour Summary - Firm'!A38</f>
        <v>27. Survey (Field &amp; Office Support)</v>
      </c>
      <c r="B36" s="1534">
        <f>'Staff Hour Summary - Firm'!B38</f>
        <v>0</v>
      </c>
      <c r="C36" s="1534">
        <f>'Staff Hour Summary - Firm'!C38</f>
        <v>0</v>
      </c>
      <c r="D36" s="1534">
        <f>'Staff Hour Summary - Firm'!D38</f>
        <v>0</v>
      </c>
      <c r="E36" s="1534">
        <f>'Staff Hour Summary - Firm'!E38</f>
        <v>0</v>
      </c>
      <c r="F36" s="1534">
        <f>'Staff Hour Summary - Firm'!F38</f>
        <v>0</v>
      </c>
      <c r="G36" s="1534">
        <f>'Staff Hour Summary - Firm'!G38</f>
        <v>0</v>
      </c>
      <c r="H36" s="1534">
        <f>'Staff Hour Summary - Firm'!H38</f>
        <v>0</v>
      </c>
      <c r="I36" s="1534">
        <f>'Staff Hour Summary - Firm'!I38</f>
        <v>0</v>
      </c>
      <c r="J36" s="1534">
        <f>'Staff Hour Summary - Firm'!J38</f>
        <v>0</v>
      </c>
      <c r="K36" s="1534">
        <f>'Staff Hour Summary - Firm'!K38</f>
        <v>0</v>
      </c>
      <c r="L36" s="1534">
        <f>'Staff Hour Summary - Firm'!L38</f>
        <v>0</v>
      </c>
      <c r="M36" s="1534">
        <f>'Staff Hour Summary - Firm'!M38</f>
        <v>0</v>
      </c>
      <c r="N36" s="1534">
        <f>'Staff Hour Summary - Firm'!N38</f>
        <v>0</v>
      </c>
      <c r="O36" s="1534">
        <f t="shared" si="0"/>
        <v>0</v>
      </c>
      <c r="P36" s="1535">
        <f t="shared" si="1"/>
        <v>0</v>
      </c>
      <c r="Q36" s="1541" t="e">
        <f t="shared" si="2"/>
        <v>#DIV/0!</v>
      </c>
      <c r="R36" s="34"/>
      <c r="S36" s="34"/>
    </row>
    <row r="37" spans="1:20" ht="18" customHeight="1">
      <c r="A37" s="1492" t="str">
        <f>'Staff Hour Summary - Firm'!A39</f>
        <v>28. Photogrammetry</v>
      </c>
      <c r="B37" s="1534">
        <f>'Staff Hour Summary - Firm'!B39</f>
        <v>0</v>
      </c>
      <c r="C37" s="1534">
        <f>'Staff Hour Summary - Firm'!C39</f>
        <v>0</v>
      </c>
      <c r="D37" s="1534">
        <f>'Staff Hour Summary - Firm'!D39</f>
        <v>0</v>
      </c>
      <c r="E37" s="1534">
        <f>'Staff Hour Summary - Firm'!E39</f>
        <v>0</v>
      </c>
      <c r="F37" s="1534">
        <f>'Staff Hour Summary - Firm'!F39</f>
        <v>0</v>
      </c>
      <c r="G37" s="1534">
        <f>'Staff Hour Summary - Firm'!G39</f>
        <v>0</v>
      </c>
      <c r="H37" s="1534">
        <f>'Staff Hour Summary - Firm'!H39</f>
        <v>0</v>
      </c>
      <c r="I37" s="1534">
        <f>'Staff Hour Summary - Firm'!I39</f>
        <v>0</v>
      </c>
      <c r="J37" s="1534">
        <f>'Staff Hour Summary - Firm'!J39</f>
        <v>0</v>
      </c>
      <c r="K37" s="1534">
        <f>'Staff Hour Summary - Firm'!K39</f>
        <v>0</v>
      </c>
      <c r="L37" s="1534">
        <f>'Staff Hour Summary - Firm'!L39</f>
        <v>0</v>
      </c>
      <c r="M37" s="1534">
        <f>'Staff Hour Summary - Firm'!M39</f>
        <v>0</v>
      </c>
      <c r="N37" s="1534">
        <f>'Staff Hour Summary - Firm'!N39</f>
        <v>0</v>
      </c>
      <c r="O37" s="1534">
        <f t="shared" si="0"/>
        <v>0</v>
      </c>
      <c r="P37" s="1535">
        <f t="shared" si="1"/>
        <v>0</v>
      </c>
      <c r="Q37" s="1541" t="e">
        <f t="shared" si="2"/>
        <v>#DIV/0!</v>
      </c>
      <c r="R37" s="34"/>
      <c r="S37" s="34"/>
    </row>
    <row r="38" spans="1:20" ht="18" customHeight="1">
      <c r="A38" s="1492" t="str">
        <f>'Staff Hour Summary - Firm'!A40</f>
        <v>29. Mapping</v>
      </c>
      <c r="B38" s="1534">
        <f>'Staff Hour Summary - Firm'!B40</f>
        <v>0</v>
      </c>
      <c r="C38" s="1534">
        <f>'Staff Hour Summary - Firm'!C40</f>
        <v>0</v>
      </c>
      <c r="D38" s="1534">
        <f>'Staff Hour Summary - Firm'!D40</f>
        <v>0</v>
      </c>
      <c r="E38" s="1534">
        <f>'Staff Hour Summary - Firm'!E40</f>
        <v>0</v>
      </c>
      <c r="F38" s="1534">
        <f>'Staff Hour Summary - Firm'!F40</f>
        <v>0</v>
      </c>
      <c r="G38" s="1534">
        <f>'Staff Hour Summary - Firm'!G40</f>
        <v>0</v>
      </c>
      <c r="H38" s="1534">
        <f>'Staff Hour Summary - Firm'!H40</f>
        <v>0</v>
      </c>
      <c r="I38" s="1534">
        <f>'Staff Hour Summary - Firm'!I40</f>
        <v>0</v>
      </c>
      <c r="J38" s="1534">
        <f>'Staff Hour Summary - Firm'!J40</f>
        <v>0</v>
      </c>
      <c r="K38" s="1534">
        <f>'Staff Hour Summary - Firm'!K40</f>
        <v>0</v>
      </c>
      <c r="L38" s="1534">
        <f>'Staff Hour Summary - Firm'!L40</f>
        <v>0</v>
      </c>
      <c r="M38" s="1534">
        <f>'Staff Hour Summary - Firm'!M40</f>
        <v>0</v>
      </c>
      <c r="N38" s="1534">
        <f>'Staff Hour Summary - Firm'!N40</f>
        <v>0</v>
      </c>
      <c r="O38" s="1534">
        <f t="shared" si="0"/>
        <v>0</v>
      </c>
      <c r="P38" s="1535">
        <f t="shared" si="1"/>
        <v>0</v>
      </c>
      <c r="Q38" s="1541" t="e">
        <f t="shared" si="2"/>
        <v>#DIV/0!</v>
      </c>
      <c r="R38" s="34"/>
      <c r="S38" s="34"/>
    </row>
    <row r="39" spans="1:20" ht="18" customHeight="1">
      <c r="A39" s="1492" t="str">
        <f>'Staff Hour Summary - Firm'!A41</f>
        <v>30. Terrestrial Mobile LiDAR</v>
      </c>
      <c r="B39" s="1536">
        <f>'Staff Hour Summary - Firm'!B41</f>
        <v>0</v>
      </c>
      <c r="C39" s="1536">
        <f>'Staff Hour Summary - Firm'!C41</f>
        <v>0</v>
      </c>
      <c r="D39" s="1536">
        <f>'Staff Hour Summary - Firm'!D41</f>
        <v>0</v>
      </c>
      <c r="E39" s="1536">
        <f>'Staff Hour Summary - Firm'!E41</f>
        <v>0</v>
      </c>
      <c r="F39" s="1536">
        <f>'Staff Hour Summary - Firm'!F41</f>
        <v>0</v>
      </c>
      <c r="G39" s="1536">
        <f>'Staff Hour Summary - Firm'!G41</f>
        <v>0</v>
      </c>
      <c r="H39" s="1536">
        <f>'Staff Hour Summary - Firm'!H41</f>
        <v>0</v>
      </c>
      <c r="I39" s="1536">
        <f>'Staff Hour Summary - Firm'!I41</f>
        <v>0</v>
      </c>
      <c r="J39" s="1536">
        <f>'Staff Hour Summary - Firm'!J41</f>
        <v>0</v>
      </c>
      <c r="K39" s="1536">
        <f>'Staff Hour Summary - Firm'!K41</f>
        <v>0</v>
      </c>
      <c r="L39" s="1536">
        <f>'Staff Hour Summary - Firm'!L41</f>
        <v>0</v>
      </c>
      <c r="M39" s="1536">
        <f>'Staff Hour Summary - Firm'!M41</f>
        <v>0</v>
      </c>
      <c r="N39" s="1536">
        <f>'Staff Hour Summary - Firm'!N41</f>
        <v>0</v>
      </c>
      <c r="O39" s="1536">
        <f>SUM(C39:N39)</f>
        <v>0</v>
      </c>
      <c r="P39" s="1537">
        <f>C39*$C$9+D39*$D$9+E39*$E$9+F39*$F$9+G39*$G$9+H39*$H$9+I39*$I$9+J39*$J$9+K39*$K$9+L39*$L$9+M39*$M$9+N39*$N$9</f>
        <v>0</v>
      </c>
      <c r="Q39" s="1542" t="e">
        <f>ROUND(+P39/O39,2)</f>
        <v>#DIV/0!</v>
      </c>
      <c r="R39" s="34"/>
      <c r="S39" s="34"/>
    </row>
    <row r="40" spans="1:20" ht="18" customHeight="1">
      <c r="A40" s="1492" t="str">
        <f>'Staff Hour Summary - Firm'!A42</f>
        <v>31. Architecture Development</v>
      </c>
      <c r="B40" s="1534">
        <f>'Staff Hour Summary - Firm'!B42</f>
        <v>0</v>
      </c>
      <c r="C40" s="1534">
        <f>'Staff Hour Summary - Firm'!C42</f>
        <v>0</v>
      </c>
      <c r="D40" s="1534">
        <f>'Staff Hour Summary - Firm'!D42</f>
        <v>0</v>
      </c>
      <c r="E40" s="1534">
        <f>'Staff Hour Summary - Firm'!E42</f>
        <v>0</v>
      </c>
      <c r="F40" s="1534">
        <f>'Staff Hour Summary - Firm'!F42</f>
        <v>0</v>
      </c>
      <c r="G40" s="1534">
        <f>'Staff Hour Summary - Firm'!G42</f>
        <v>0</v>
      </c>
      <c r="H40" s="1534">
        <f>'Staff Hour Summary - Firm'!H42</f>
        <v>0</v>
      </c>
      <c r="I40" s="1534">
        <f>'Staff Hour Summary - Firm'!I42</f>
        <v>0</v>
      </c>
      <c r="J40" s="1534">
        <f>'Staff Hour Summary - Firm'!J42</f>
        <v>0</v>
      </c>
      <c r="K40" s="1534">
        <f>'Staff Hour Summary - Firm'!K42</f>
        <v>0</v>
      </c>
      <c r="L40" s="1534">
        <f>'Staff Hour Summary - Firm'!L42</f>
        <v>0</v>
      </c>
      <c r="M40" s="1534">
        <f>'Staff Hour Summary - Firm'!M42</f>
        <v>0</v>
      </c>
      <c r="N40" s="1534">
        <f>'Staff Hour Summary - Firm'!N42</f>
        <v>0</v>
      </c>
      <c r="O40" s="1534">
        <f t="shared" si="0"/>
        <v>0</v>
      </c>
      <c r="P40" s="1535">
        <f t="shared" si="1"/>
        <v>0</v>
      </c>
      <c r="Q40" s="1541" t="e">
        <f t="shared" si="2"/>
        <v>#DIV/0!</v>
      </c>
      <c r="R40" s="34"/>
      <c r="S40" s="34"/>
    </row>
    <row r="41" spans="1:20" ht="18" customHeight="1">
      <c r="A41" s="1492" t="str">
        <f>'Staff Hour Summary - Firm'!A43</f>
        <v>32. Noise Barriers Impact Design Assessment</v>
      </c>
      <c r="B41" s="1534">
        <f>'Staff Hour Summary - Firm'!B43</f>
        <v>0</v>
      </c>
      <c r="C41" s="1534">
        <f>'Staff Hour Summary - Firm'!C43</f>
        <v>0</v>
      </c>
      <c r="D41" s="1534">
        <f>'Staff Hour Summary - Firm'!D43</f>
        <v>0</v>
      </c>
      <c r="E41" s="1534">
        <f>'Staff Hour Summary - Firm'!E43</f>
        <v>0</v>
      </c>
      <c r="F41" s="1534">
        <f>'Staff Hour Summary - Firm'!F43</f>
        <v>0</v>
      </c>
      <c r="G41" s="1534">
        <f>'Staff Hour Summary - Firm'!G43</f>
        <v>0</v>
      </c>
      <c r="H41" s="1534">
        <f>'Staff Hour Summary - Firm'!H43</f>
        <v>0</v>
      </c>
      <c r="I41" s="1534">
        <f>'Staff Hour Summary - Firm'!I43</f>
        <v>0</v>
      </c>
      <c r="J41" s="1534">
        <f>'Staff Hour Summary - Firm'!J43</f>
        <v>0</v>
      </c>
      <c r="K41" s="1534">
        <f>'Staff Hour Summary - Firm'!K43</f>
        <v>0</v>
      </c>
      <c r="L41" s="1534">
        <f>'Staff Hour Summary - Firm'!L43</f>
        <v>0</v>
      </c>
      <c r="M41" s="1534">
        <f>'Staff Hour Summary - Firm'!M43</f>
        <v>0</v>
      </c>
      <c r="N41" s="1534">
        <f>'Staff Hour Summary - Firm'!N43</f>
        <v>0</v>
      </c>
      <c r="O41" s="1534">
        <f>SUM(C41:N41)</f>
        <v>0</v>
      </c>
      <c r="P41" s="1535">
        <f>C41*$C$9+D41*$D$9+E41*$E$9+F41*$F$9+G41*$G$9+H41*$H$9+I41*$I$9+J41*$J$9+K41*$K$9+L41*$L$9+M41*$M$9+N41*$N$9</f>
        <v>0</v>
      </c>
      <c r="Q41" s="1541" t="e">
        <f>ROUND(+P41/O41,2)</f>
        <v>#DIV/0!</v>
      </c>
      <c r="R41" s="34"/>
      <c r="S41" s="34"/>
    </row>
    <row r="42" spans="1:20" ht="18" customHeight="1">
      <c r="A42" s="1492" t="str">
        <f>'Staff Hour Summary - Firm'!A44</f>
        <v>33. Intelligent Transportation Systems Analysis</v>
      </c>
      <c r="B42" s="1534">
        <f>'Staff Hour Summary - Firm'!B44</f>
        <v>0</v>
      </c>
      <c r="C42" s="1534">
        <f>'Staff Hour Summary - Firm'!C44</f>
        <v>0</v>
      </c>
      <c r="D42" s="1534">
        <f>'Staff Hour Summary - Firm'!D44</f>
        <v>0</v>
      </c>
      <c r="E42" s="1534">
        <f>'Staff Hour Summary - Firm'!E44</f>
        <v>0</v>
      </c>
      <c r="F42" s="1534">
        <f>'Staff Hour Summary - Firm'!F44</f>
        <v>0</v>
      </c>
      <c r="G42" s="1534">
        <f>'Staff Hour Summary - Firm'!G44</f>
        <v>0</v>
      </c>
      <c r="H42" s="1534">
        <f>'Staff Hour Summary - Firm'!H44</f>
        <v>0</v>
      </c>
      <c r="I42" s="1534">
        <f>'Staff Hour Summary - Firm'!I44</f>
        <v>0</v>
      </c>
      <c r="J42" s="1534">
        <f>'Staff Hour Summary - Firm'!J44</f>
        <v>0</v>
      </c>
      <c r="K42" s="1534">
        <f>'Staff Hour Summary - Firm'!K44</f>
        <v>0</v>
      </c>
      <c r="L42" s="1534">
        <f>'Staff Hour Summary - Firm'!L44</f>
        <v>0</v>
      </c>
      <c r="M42" s="1534">
        <f>'Staff Hour Summary - Firm'!M44</f>
        <v>0</v>
      </c>
      <c r="N42" s="1534">
        <f>'Staff Hour Summary - Firm'!N44</f>
        <v>0</v>
      </c>
      <c r="O42" s="1534">
        <f>SUM(C42:N42)</f>
        <v>0</v>
      </c>
      <c r="P42" s="1535">
        <f>C42*$C$9+D42*$D$9+E42*$E$9+F42*$F$9+G42*$G$9+H42*$H$9+I42*$I$9+J42*$J$9+K42*$K$9+L42*$L$9+M42*$M$9+N42*$N$9</f>
        <v>0</v>
      </c>
      <c r="Q42" s="1541" t="e">
        <f>ROUND(+P42/O42,2)</f>
        <v>#DIV/0!</v>
      </c>
      <c r="R42" s="34"/>
      <c r="S42" s="34"/>
    </row>
    <row r="43" spans="1:20" ht="18" customHeight="1">
      <c r="A43" s="1492" t="str">
        <f>'Staff Hour Summary - Firm'!A45</f>
        <v>34. Intelligent Transportation Systems Plans</v>
      </c>
      <c r="B43" s="1534">
        <f>'Staff Hour Summary - Firm'!B45</f>
        <v>0</v>
      </c>
      <c r="C43" s="1534">
        <f>'Staff Hour Summary - Firm'!C45</f>
        <v>0</v>
      </c>
      <c r="D43" s="1534">
        <f>'Staff Hour Summary - Firm'!D45</f>
        <v>0</v>
      </c>
      <c r="E43" s="1534">
        <f>'Staff Hour Summary - Firm'!E45</f>
        <v>0</v>
      </c>
      <c r="F43" s="1534">
        <f>'Staff Hour Summary - Firm'!F45</f>
        <v>0</v>
      </c>
      <c r="G43" s="1534">
        <f>'Staff Hour Summary - Firm'!G45</f>
        <v>0</v>
      </c>
      <c r="H43" s="1534">
        <f>'Staff Hour Summary - Firm'!H45</f>
        <v>0</v>
      </c>
      <c r="I43" s="1534">
        <f>'Staff Hour Summary - Firm'!I45</f>
        <v>0</v>
      </c>
      <c r="J43" s="1534">
        <f>'Staff Hour Summary - Firm'!J45</f>
        <v>0</v>
      </c>
      <c r="K43" s="1534">
        <f>'Staff Hour Summary - Firm'!K45</f>
        <v>0</v>
      </c>
      <c r="L43" s="1534">
        <f>'Staff Hour Summary - Firm'!L45</f>
        <v>0</v>
      </c>
      <c r="M43" s="1534">
        <f>'Staff Hour Summary - Firm'!M45</f>
        <v>0</v>
      </c>
      <c r="N43" s="1534">
        <f>'Staff Hour Summary - Firm'!N45</f>
        <v>0</v>
      </c>
      <c r="O43" s="1534">
        <f>SUM(C43:N43)</f>
        <v>0</v>
      </c>
      <c r="P43" s="1535">
        <f>C43*$C$9+D43*$D$9+E43*$E$9+F43*$F$9+G43*$G$9+H43*$H$9+I43*$I$9+J43*$J$9+K43*$K$9+L43*$L$9+M43*$M$9+N43*$N$9</f>
        <v>0</v>
      </c>
      <c r="Q43" s="1541" t="e">
        <f>ROUND(+P43/O43,2)</f>
        <v>#DIV/0!</v>
      </c>
      <c r="R43" s="34"/>
      <c r="S43" s="34"/>
    </row>
    <row r="44" spans="1:20" ht="18" customHeight="1">
      <c r="A44" s="1492" t="str">
        <f>'Staff Hour Summary - Firm'!A46</f>
        <v>35. Geotechnical</v>
      </c>
      <c r="B44" s="1536">
        <f>'Staff Hour Summary - Firm'!B46</f>
        <v>0</v>
      </c>
      <c r="C44" s="1536">
        <f>'Staff Hour Summary - Firm'!C46</f>
        <v>0</v>
      </c>
      <c r="D44" s="1536">
        <f>'Staff Hour Summary - Firm'!D46</f>
        <v>0</v>
      </c>
      <c r="E44" s="1536">
        <f>'Staff Hour Summary - Firm'!E46</f>
        <v>0</v>
      </c>
      <c r="F44" s="1536">
        <f>'Staff Hour Summary - Firm'!F46</f>
        <v>0</v>
      </c>
      <c r="G44" s="1536">
        <f>'Staff Hour Summary - Firm'!G46</f>
        <v>0</v>
      </c>
      <c r="H44" s="1536">
        <f>'Staff Hour Summary - Firm'!H46</f>
        <v>0</v>
      </c>
      <c r="I44" s="1536">
        <f>'Staff Hour Summary - Firm'!I46</f>
        <v>0</v>
      </c>
      <c r="J44" s="1536">
        <f>'Staff Hour Summary - Firm'!J46</f>
        <v>0</v>
      </c>
      <c r="K44" s="1536">
        <f>'Staff Hour Summary - Firm'!K46</f>
        <v>0</v>
      </c>
      <c r="L44" s="1536">
        <f>'Staff Hour Summary - Firm'!L46</f>
        <v>0</v>
      </c>
      <c r="M44" s="1536">
        <f>'Staff Hour Summary - Firm'!M46</f>
        <v>0</v>
      </c>
      <c r="N44" s="1536">
        <f>'Staff Hour Summary - Firm'!N46</f>
        <v>0</v>
      </c>
      <c r="O44" s="1536">
        <f>SUM(C44:N44)</f>
        <v>0</v>
      </c>
      <c r="P44" s="1537">
        <f>C44*$C$9+D44*$D$9+E44*$E$9+F44*$F$9+G44*$G$9+H44*$H$9+I44*$I$9+J44*$J$9+K44*$K$9+L44*$L$9+M44*$M$9+N44*$N$9</f>
        <v>0</v>
      </c>
      <c r="Q44" s="1542" t="e">
        <f>ROUND(+P44/O44,2)</f>
        <v>#DIV/0!</v>
      </c>
      <c r="R44" s="34"/>
      <c r="S44" s="34"/>
    </row>
    <row r="45" spans="1:20" ht="16.2" thickBot="1">
      <c r="A45" s="1543" t="s">
        <v>537</v>
      </c>
      <c r="B45" s="1544">
        <f t="shared" ref="B45:O45" si="4">SUM(B10:B44)</f>
        <v>0</v>
      </c>
      <c r="C45" s="1544">
        <f t="shared" si="4"/>
        <v>0</v>
      </c>
      <c r="D45" s="1544">
        <f t="shared" si="4"/>
        <v>0</v>
      </c>
      <c r="E45" s="1544">
        <f t="shared" si="4"/>
        <v>0</v>
      </c>
      <c r="F45" s="1544">
        <f t="shared" si="4"/>
        <v>0</v>
      </c>
      <c r="G45" s="1544">
        <f t="shared" si="4"/>
        <v>0</v>
      </c>
      <c r="H45" s="1544">
        <f t="shared" si="4"/>
        <v>0</v>
      </c>
      <c r="I45" s="1544">
        <f t="shared" si="4"/>
        <v>0</v>
      </c>
      <c r="J45" s="1544">
        <f t="shared" si="4"/>
        <v>0</v>
      </c>
      <c r="K45" s="1544">
        <f t="shared" si="4"/>
        <v>0</v>
      </c>
      <c r="L45" s="1544">
        <f t="shared" si="4"/>
        <v>0</v>
      </c>
      <c r="M45" s="1544">
        <f t="shared" si="4"/>
        <v>0</v>
      </c>
      <c r="N45" s="1544">
        <f t="shared" si="4"/>
        <v>0</v>
      </c>
      <c r="O45" s="1544">
        <f t="shared" si="4"/>
        <v>0</v>
      </c>
      <c r="P45" s="1545"/>
      <c r="Q45" s="1546"/>
      <c r="R45" s="34"/>
      <c r="S45" s="34"/>
    </row>
    <row r="46" spans="1:20" ht="16.8" thickTop="1" thickBot="1">
      <c r="A46" s="1547" t="s">
        <v>538</v>
      </c>
      <c r="B46" s="1548"/>
      <c r="C46" s="1549">
        <f t="shared" ref="C46:N46" si="5">C45*C9</f>
        <v>0</v>
      </c>
      <c r="D46" s="1549">
        <f t="shared" si="5"/>
        <v>0</v>
      </c>
      <c r="E46" s="1549">
        <f t="shared" si="5"/>
        <v>0</v>
      </c>
      <c r="F46" s="1549">
        <f t="shared" si="5"/>
        <v>0</v>
      </c>
      <c r="G46" s="1549">
        <f t="shared" si="5"/>
        <v>0</v>
      </c>
      <c r="H46" s="1549">
        <f t="shared" si="5"/>
        <v>0</v>
      </c>
      <c r="I46" s="1549">
        <f t="shared" si="5"/>
        <v>0</v>
      </c>
      <c r="J46" s="1549">
        <f t="shared" si="5"/>
        <v>0</v>
      </c>
      <c r="K46" s="1549">
        <f t="shared" si="5"/>
        <v>0</v>
      </c>
      <c r="L46" s="1549">
        <f t="shared" si="5"/>
        <v>0</v>
      </c>
      <c r="M46" s="1549">
        <f t="shared" si="5"/>
        <v>0</v>
      </c>
      <c r="N46" s="1549">
        <f t="shared" si="5"/>
        <v>0</v>
      </c>
      <c r="O46" s="1550"/>
      <c r="P46" s="1551">
        <f>ROUND(SUM(P10:P44),2)</f>
        <v>0</v>
      </c>
      <c r="Q46" s="1552" t="e">
        <f>ROUND(SUM(+P46/O45),2)</f>
        <v>#DIV/0!</v>
      </c>
      <c r="R46" s="34"/>
      <c r="S46" s="41"/>
    </row>
    <row r="47" spans="1:20" ht="18" customHeight="1" thickTop="1" thickBot="1">
      <c r="A47" s="1512"/>
      <c r="B47" s="1513"/>
      <c r="C47" s="110"/>
      <c r="D47" s="110"/>
      <c r="E47" s="110"/>
      <c r="F47" s="110"/>
      <c r="G47" s="110"/>
      <c r="H47" s="110"/>
      <c r="I47" s="110"/>
      <c r="J47" s="110"/>
      <c r="K47" s="1514"/>
      <c r="L47" s="110"/>
      <c r="M47" s="110"/>
      <c r="N47" s="110"/>
      <c r="O47" s="1515" t="s">
        <v>550</v>
      </c>
      <c r="P47" s="1516">
        <f>SUM(C46:N46)</f>
        <v>0</v>
      </c>
      <c r="Q47" s="1484"/>
      <c r="R47" s="38"/>
      <c r="S47" s="38"/>
      <c r="T47" s="34"/>
    </row>
    <row r="48" spans="1:20" ht="18" customHeight="1" thickTop="1">
      <c r="A48" s="1496"/>
      <c r="B48" s="110"/>
      <c r="C48" s="110"/>
      <c r="D48" s="110"/>
      <c r="E48" s="110"/>
      <c r="F48" s="110"/>
      <c r="G48" s="110"/>
      <c r="H48" s="110"/>
      <c r="I48" s="110"/>
      <c r="J48" s="110"/>
      <c r="K48" s="1555" t="s">
        <v>606</v>
      </c>
      <c r="L48" s="1556"/>
      <c r="M48" s="1557"/>
      <c r="N48" s="1558"/>
      <c r="O48" s="1559"/>
      <c r="P48" s="1559"/>
      <c r="Q48" s="1560">
        <f>P46</f>
        <v>0</v>
      </c>
      <c r="R48" s="42"/>
      <c r="S48" s="43"/>
      <c r="T48" s="37"/>
    </row>
    <row r="49" spans="1:20" ht="18" customHeight="1">
      <c r="A49" s="1483"/>
      <c r="B49" s="110"/>
      <c r="C49" s="110"/>
      <c r="D49" s="110"/>
      <c r="E49" s="110"/>
      <c r="F49" s="110"/>
      <c r="G49" s="110"/>
      <c r="H49" s="110"/>
      <c r="I49" s="110"/>
      <c r="J49" s="110"/>
      <c r="K49" s="1561" t="s">
        <v>588</v>
      </c>
      <c r="L49" s="1049"/>
      <c r="M49" s="1055"/>
      <c r="N49" s="1056">
        <v>0</v>
      </c>
      <c r="O49" s="1048"/>
      <c r="P49" s="1048"/>
      <c r="Q49" s="1517">
        <f>ROUND(+Q48*N49,2)</f>
        <v>0</v>
      </c>
      <c r="R49" s="42"/>
      <c r="S49" s="44"/>
      <c r="T49" s="34"/>
    </row>
    <row r="50" spans="1:20" ht="18" customHeight="1">
      <c r="A50" s="1512"/>
      <c r="B50" s="111"/>
      <c r="C50" s="1513"/>
      <c r="D50" s="1513"/>
      <c r="E50" s="1513"/>
      <c r="F50" s="1513"/>
      <c r="G50" s="1513"/>
      <c r="H50" s="1513"/>
      <c r="I50" s="1513"/>
      <c r="J50" s="1513"/>
      <c r="K50" s="1561" t="s">
        <v>589</v>
      </c>
      <c r="L50" s="1050"/>
      <c r="M50" s="1053"/>
      <c r="N50" s="1056">
        <v>0</v>
      </c>
      <c r="O50" s="1048"/>
      <c r="P50" s="1048"/>
      <c r="Q50" s="1517">
        <f>ROUND(+Q48*N50,2)</f>
        <v>0</v>
      </c>
      <c r="R50" s="42"/>
      <c r="S50" s="45"/>
      <c r="T50" s="45"/>
    </row>
    <row r="51" spans="1:20" ht="18" customHeight="1">
      <c r="A51" s="1512"/>
      <c r="B51" s="110" t="s">
        <v>605</v>
      </c>
      <c r="C51" s="1513"/>
      <c r="D51" s="1513"/>
      <c r="E51" s="1513"/>
      <c r="F51" s="1513"/>
      <c r="G51" s="1513"/>
      <c r="H51" s="1513"/>
      <c r="I51" s="1513"/>
      <c r="J51" s="1513"/>
      <c r="K51" s="1561" t="s">
        <v>590</v>
      </c>
      <c r="L51" s="1051"/>
      <c r="M51" s="1054"/>
      <c r="N51" s="1052">
        <v>0</v>
      </c>
      <c r="O51" s="1048"/>
      <c r="P51" s="1048"/>
      <c r="Q51" s="1517">
        <f>ROUND(+Q48*N51,2)</f>
        <v>0</v>
      </c>
      <c r="R51" s="42"/>
      <c r="S51" s="45"/>
      <c r="T51" s="45"/>
    </row>
    <row r="52" spans="1:20" ht="18" customHeight="1">
      <c r="A52" s="1512"/>
      <c r="B52" s="1518" t="s">
        <v>436</v>
      </c>
      <c r="C52" s="1513"/>
      <c r="D52" s="1513"/>
      <c r="E52" s="1513"/>
      <c r="F52" s="1513"/>
      <c r="G52" s="1513"/>
      <c r="H52" s="1513"/>
      <c r="I52" s="1513"/>
      <c r="J52" s="1513"/>
      <c r="K52" s="1562" t="s">
        <v>359</v>
      </c>
      <c r="L52" s="1050"/>
      <c r="M52" s="1053"/>
      <c r="N52" s="1052">
        <v>0</v>
      </c>
      <c r="O52" s="1048"/>
      <c r="P52" s="1048"/>
      <c r="Q52" s="1517">
        <f>ROUND(+Q48*N52,2)</f>
        <v>0</v>
      </c>
      <c r="S52" s="45"/>
      <c r="T52" s="45"/>
    </row>
    <row r="53" spans="1:20" ht="18" customHeight="1">
      <c r="A53" s="1512"/>
      <c r="B53" s="1518"/>
      <c r="C53" s="1513"/>
      <c r="D53" s="1513"/>
      <c r="E53" s="1513"/>
      <c r="F53" s="1513"/>
      <c r="G53" s="1513"/>
      <c r="H53" s="1513"/>
      <c r="I53" s="1513"/>
      <c r="J53" s="1513"/>
      <c r="K53" s="1561" t="s">
        <v>608</v>
      </c>
      <c r="L53" s="1049"/>
      <c r="M53" s="1053"/>
      <c r="N53" s="1048"/>
      <c r="O53" s="1048"/>
      <c r="P53" s="1048"/>
      <c r="Q53" s="1519">
        <f>SUM(Q48:Q52)</f>
        <v>0</v>
      </c>
      <c r="S53" s="45"/>
      <c r="T53" s="45"/>
    </row>
    <row r="54" spans="1:20" ht="18" customHeight="1">
      <c r="A54" s="1512"/>
      <c r="B54" s="1518"/>
      <c r="C54" s="1513"/>
      <c r="D54" s="1513"/>
      <c r="E54" s="1513"/>
      <c r="F54" s="1513"/>
      <c r="G54" s="1513"/>
      <c r="H54" s="1513"/>
      <c r="I54" s="1513"/>
      <c r="J54" s="1513"/>
      <c r="K54" s="1562" t="s">
        <v>435</v>
      </c>
      <c r="L54" s="1050"/>
      <c r="M54" s="1057">
        <f>ROUND(SUM('27. Survey'!F107),0)</f>
        <v>0</v>
      </c>
      <c r="N54" s="1058" t="s">
        <v>1605</v>
      </c>
      <c r="O54" s="1059">
        <v>0</v>
      </c>
      <c r="P54" s="1048" t="s">
        <v>607</v>
      </c>
      <c r="Q54" s="1520">
        <f>O54*M54</f>
        <v>0</v>
      </c>
      <c r="S54" s="46"/>
      <c r="T54" s="45"/>
    </row>
    <row r="55" spans="1:20" ht="18" customHeight="1">
      <c r="A55" s="1512"/>
      <c r="B55" s="1518"/>
      <c r="C55" s="1513"/>
      <c r="D55" s="1513"/>
      <c r="E55" s="1513"/>
      <c r="F55" s="1513"/>
      <c r="G55" s="1513"/>
      <c r="H55" s="1513"/>
      <c r="I55" s="1513"/>
      <c r="J55" s="1513"/>
      <c r="K55" s="1561" t="s">
        <v>140</v>
      </c>
      <c r="L55" s="1049"/>
      <c r="M55" s="1060"/>
      <c r="N55" s="1058"/>
      <c r="O55" s="1061"/>
      <c r="P55" s="1048"/>
      <c r="Q55" s="1521">
        <v>0</v>
      </c>
      <c r="S55" s="46"/>
      <c r="T55" s="45"/>
    </row>
    <row r="56" spans="1:20" ht="18" customHeight="1">
      <c r="A56" s="1512"/>
      <c r="B56" s="1513"/>
      <c r="C56" s="1513"/>
      <c r="D56" s="1513"/>
      <c r="E56" s="1513"/>
      <c r="F56" s="1513"/>
      <c r="G56" s="1513"/>
      <c r="H56" s="1513"/>
      <c r="I56" s="1513"/>
      <c r="J56" s="1513"/>
      <c r="K56" s="1561" t="s">
        <v>608</v>
      </c>
      <c r="L56" s="1050"/>
      <c r="M56" s="1053"/>
      <c r="N56" s="1048"/>
      <c r="O56" s="1048"/>
      <c r="P56" s="1048"/>
      <c r="Q56" s="1522">
        <f>ROUND(SUM(Q53:Q55),2)</f>
        <v>0</v>
      </c>
      <c r="R56" s="47"/>
      <c r="T56" s="45"/>
    </row>
    <row r="57" spans="1:20" ht="18" customHeight="1">
      <c r="A57" s="1512"/>
      <c r="B57" s="1513"/>
      <c r="C57" s="1513"/>
      <c r="D57" s="1513"/>
      <c r="E57" s="1513"/>
      <c r="F57" s="1513"/>
      <c r="G57" s="1513"/>
      <c r="H57" s="1513"/>
      <c r="I57" s="1513"/>
      <c r="J57" s="1513"/>
      <c r="K57" s="1561" t="s">
        <v>609</v>
      </c>
      <c r="L57" s="1050"/>
      <c r="M57" s="1053"/>
      <c r="N57" s="1062"/>
      <c r="O57" s="1063"/>
      <c r="P57" s="1063"/>
      <c r="Q57" s="1521">
        <v>0</v>
      </c>
      <c r="R57" s="48"/>
      <c r="S57" s="49"/>
      <c r="T57" s="49"/>
    </row>
    <row r="58" spans="1:20" ht="18" customHeight="1" thickBot="1">
      <c r="A58" s="1523"/>
      <c r="B58" s="1524"/>
      <c r="C58" s="1524"/>
      <c r="D58" s="1524"/>
      <c r="E58" s="1524"/>
      <c r="F58" s="1524"/>
      <c r="G58" s="1524"/>
      <c r="H58" s="1524"/>
      <c r="I58" s="1524"/>
      <c r="J58" s="1524"/>
      <c r="K58" s="1563" t="s">
        <v>610</v>
      </c>
      <c r="L58" s="1525"/>
      <c r="M58" s="1526"/>
      <c r="N58" s="1527"/>
      <c r="O58" s="1527"/>
      <c r="P58" s="1527"/>
      <c r="Q58" s="1528">
        <f>SUM(Q56:Q57)</f>
        <v>0</v>
      </c>
      <c r="R58" s="45"/>
      <c r="S58" s="45"/>
      <c r="T58" s="45"/>
    </row>
    <row r="59" spans="1:20" ht="13.8" thickTop="1">
      <c r="A59" s="45"/>
      <c r="B59" s="45"/>
      <c r="C59" s="45"/>
      <c r="D59" s="45"/>
      <c r="E59" s="45"/>
      <c r="F59" s="45"/>
      <c r="G59" s="45"/>
      <c r="H59" s="45"/>
      <c r="I59" s="45"/>
      <c r="J59" s="45"/>
      <c r="K59" s="45"/>
      <c r="L59" s="45"/>
      <c r="M59" s="45"/>
      <c r="N59" s="45"/>
      <c r="O59" s="45"/>
      <c r="P59" s="45"/>
      <c r="Q59" s="45"/>
      <c r="R59" s="45"/>
      <c r="S59" s="45"/>
      <c r="T59" s="45"/>
    </row>
    <row r="60" spans="1:20">
      <c r="A60" s="45"/>
      <c r="B60" s="45"/>
      <c r="C60" s="45"/>
      <c r="D60" s="45"/>
      <c r="E60" s="45"/>
      <c r="F60" s="45"/>
      <c r="G60" s="45"/>
      <c r="H60" s="45"/>
      <c r="I60" s="45"/>
      <c r="J60" s="45"/>
      <c r="K60" s="45"/>
      <c r="L60" s="45"/>
      <c r="M60" s="45"/>
      <c r="N60" s="45"/>
      <c r="O60" s="45"/>
      <c r="P60" s="45"/>
      <c r="Q60" s="45"/>
      <c r="R60" s="45"/>
      <c r="S60" s="45"/>
      <c r="T60" s="45"/>
    </row>
    <row r="61" spans="1:20">
      <c r="A61" s="45"/>
      <c r="B61" s="45"/>
      <c r="C61" s="45"/>
      <c r="D61" s="45"/>
      <c r="E61" s="45"/>
      <c r="F61" s="45"/>
      <c r="G61" s="45"/>
      <c r="H61" s="45"/>
      <c r="I61" s="45"/>
      <c r="J61" s="45"/>
      <c r="K61" s="45"/>
      <c r="L61" s="45"/>
      <c r="M61" s="45"/>
      <c r="N61" s="45"/>
      <c r="O61" s="45"/>
      <c r="P61" s="45"/>
      <c r="Q61" s="45"/>
      <c r="R61" s="45"/>
      <c r="S61" s="45"/>
      <c r="T61" s="45"/>
    </row>
    <row r="62" spans="1:20">
      <c r="C62" s="45"/>
      <c r="D62" s="45"/>
      <c r="E62" s="45"/>
      <c r="F62" s="45"/>
      <c r="G62" s="45"/>
      <c r="H62" s="45"/>
      <c r="I62" s="45"/>
      <c r="J62" s="45"/>
      <c r="K62" s="45"/>
      <c r="L62" s="45"/>
      <c r="M62" s="45"/>
      <c r="N62" s="45"/>
      <c r="O62" s="45"/>
      <c r="P62" s="45"/>
      <c r="Q62" s="45"/>
      <c r="R62" s="45"/>
      <c r="S62" s="45"/>
      <c r="T62" s="45"/>
    </row>
    <row r="63" spans="1:20">
      <c r="A63" s="45"/>
      <c r="B63" s="45"/>
      <c r="C63" s="45"/>
      <c r="D63" s="45"/>
      <c r="E63" s="45"/>
      <c r="F63" s="45"/>
      <c r="G63" s="45"/>
      <c r="H63" s="45"/>
      <c r="I63" s="45"/>
      <c r="J63" s="45"/>
      <c r="K63" s="45"/>
      <c r="L63" s="45"/>
      <c r="M63" s="45"/>
      <c r="N63" s="45"/>
      <c r="O63" s="45"/>
      <c r="P63" s="45"/>
      <c r="Q63" s="45"/>
      <c r="R63" s="45"/>
      <c r="S63" s="45"/>
      <c r="T63" s="45"/>
    </row>
    <row r="64" spans="1:20">
      <c r="A64" s="45"/>
      <c r="B64" s="45"/>
      <c r="C64" s="45"/>
      <c r="D64" s="45"/>
      <c r="E64" s="45"/>
      <c r="F64" s="45"/>
      <c r="G64" s="45"/>
      <c r="H64" s="45"/>
      <c r="I64" s="45"/>
      <c r="J64" s="45"/>
      <c r="K64" s="45"/>
      <c r="L64" s="45"/>
      <c r="M64" s="45"/>
      <c r="N64" s="45"/>
      <c r="O64" s="45"/>
      <c r="P64" s="45"/>
      <c r="Q64" s="45"/>
      <c r="R64" s="45"/>
      <c r="S64" s="45"/>
      <c r="T64" s="45"/>
    </row>
    <row r="65" spans="1:20">
      <c r="A65" s="45"/>
      <c r="B65" s="45"/>
      <c r="C65" s="45"/>
      <c r="D65" s="45"/>
      <c r="E65" s="45"/>
      <c r="F65" s="45"/>
      <c r="G65" s="45"/>
      <c r="H65" s="45"/>
      <c r="I65" s="45"/>
      <c r="J65" s="45"/>
      <c r="K65" s="45"/>
      <c r="L65" s="45"/>
      <c r="M65" s="45"/>
      <c r="N65" s="45"/>
      <c r="O65" s="45"/>
      <c r="P65" s="45"/>
      <c r="Q65" s="45"/>
      <c r="R65" s="45"/>
      <c r="S65" s="45"/>
      <c r="T65" s="45"/>
    </row>
    <row r="66" spans="1:20">
      <c r="A66" s="45"/>
      <c r="B66" s="45"/>
      <c r="C66" s="45"/>
      <c r="D66" s="45"/>
      <c r="E66" s="45"/>
      <c r="F66" s="45"/>
      <c r="G66" s="45"/>
      <c r="H66" s="45"/>
      <c r="I66" s="45"/>
      <c r="J66" s="45"/>
      <c r="K66" s="45"/>
      <c r="L66" s="45"/>
      <c r="M66" s="45"/>
      <c r="N66" s="45"/>
      <c r="O66" s="45"/>
      <c r="P66" s="45"/>
      <c r="Q66" s="45"/>
      <c r="R66" s="45"/>
      <c r="S66" s="45"/>
      <c r="T66" s="45"/>
    </row>
    <row r="67" spans="1:20">
      <c r="A67" s="45"/>
      <c r="B67" s="45"/>
      <c r="C67" s="45"/>
      <c r="D67" s="45"/>
      <c r="E67" s="45"/>
      <c r="F67" s="45"/>
      <c r="G67" s="45"/>
      <c r="H67" s="45"/>
      <c r="I67" s="45"/>
      <c r="J67" s="45"/>
      <c r="K67" s="45"/>
      <c r="L67" s="45"/>
      <c r="M67" s="45"/>
      <c r="N67" s="45"/>
      <c r="O67" s="45"/>
      <c r="P67" s="45"/>
      <c r="Q67" s="45"/>
      <c r="R67" s="45"/>
      <c r="S67" s="45"/>
      <c r="T67" s="45"/>
    </row>
    <row r="68" spans="1:20">
      <c r="A68" s="45"/>
      <c r="B68" s="45"/>
      <c r="C68" s="45"/>
      <c r="D68" s="45"/>
      <c r="E68" s="45"/>
      <c r="F68" s="45"/>
      <c r="G68" s="45"/>
      <c r="H68" s="45"/>
      <c r="I68" s="45"/>
      <c r="J68" s="45"/>
      <c r="K68" s="45"/>
      <c r="L68" s="45"/>
      <c r="M68" s="45"/>
      <c r="N68" s="45"/>
      <c r="O68" s="45"/>
      <c r="P68" s="45"/>
      <c r="Q68" s="45"/>
      <c r="R68" s="45"/>
      <c r="S68" s="45"/>
      <c r="T68" s="45"/>
    </row>
    <row r="69" spans="1:20">
      <c r="A69" s="45"/>
      <c r="B69" s="45"/>
      <c r="C69" s="45"/>
      <c r="D69" s="45"/>
      <c r="E69" s="45"/>
      <c r="F69" s="45"/>
      <c r="G69" s="45"/>
      <c r="H69" s="45"/>
      <c r="I69" s="45"/>
      <c r="J69" s="45"/>
      <c r="K69" s="45"/>
      <c r="L69" s="45"/>
      <c r="M69" s="45"/>
      <c r="N69" s="45"/>
      <c r="O69" s="45"/>
      <c r="P69" s="45"/>
      <c r="Q69" s="45"/>
      <c r="R69" s="45"/>
      <c r="S69" s="45"/>
      <c r="T69" s="45"/>
    </row>
    <row r="70" spans="1:20">
      <c r="A70" s="45"/>
      <c r="B70" s="45"/>
      <c r="C70" s="45"/>
      <c r="D70" s="45"/>
      <c r="E70" s="45"/>
      <c r="F70" s="45"/>
      <c r="G70" s="45"/>
      <c r="H70" s="45"/>
      <c r="I70" s="45"/>
      <c r="J70" s="45"/>
      <c r="K70" s="45"/>
      <c r="L70" s="45"/>
      <c r="M70" s="45"/>
      <c r="N70" s="45"/>
      <c r="O70" s="45"/>
      <c r="P70" s="45"/>
      <c r="Q70" s="45"/>
      <c r="R70" s="45"/>
      <c r="S70" s="45"/>
      <c r="T70" s="45"/>
    </row>
    <row r="71" spans="1:20">
      <c r="A71" s="45"/>
      <c r="B71" s="45"/>
      <c r="C71" s="45"/>
      <c r="D71" s="45"/>
      <c r="E71" s="45"/>
      <c r="F71" s="45"/>
      <c r="G71" s="45"/>
      <c r="H71" s="45"/>
      <c r="I71" s="45"/>
      <c r="J71" s="45"/>
      <c r="K71" s="45"/>
      <c r="L71" s="45"/>
      <c r="M71" s="45"/>
      <c r="N71" s="45"/>
      <c r="O71" s="45"/>
      <c r="P71" s="45"/>
      <c r="Q71" s="45"/>
      <c r="R71" s="45"/>
      <c r="S71" s="45"/>
      <c r="T71" s="45"/>
    </row>
    <row r="72" spans="1:20">
      <c r="A72" s="45"/>
      <c r="B72" s="45"/>
      <c r="C72" s="45"/>
      <c r="D72" s="45"/>
      <c r="E72" s="45"/>
      <c r="F72" s="45"/>
      <c r="G72" s="45"/>
      <c r="H72" s="45"/>
      <c r="I72" s="45"/>
      <c r="J72" s="45"/>
      <c r="K72" s="45"/>
      <c r="L72" s="45"/>
      <c r="M72" s="45"/>
      <c r="N72" s="45"/>
      <c r="O72" s="45"/>
      <c r="P72" s="45"/>
      <c r="Q72" s="45"/>
      <c r="R72" s="45"/>
      <c r="S72" s="45"/>
      <c r="T72" s="45"/>
    </row>
    <row r="73" spans="1:20">
      <c r="A73" s="45"/>
      <c r="B73" s="45"/>
      <c r="C73" s="45"/>
      <c r="D73" s="45"/>
      <c r="E73" s="45"/>
      <c r="F73" s="45"/>
      <c r="G73" s="45"/>
      <c r="H73" s="45"/>
      <c r="I73" s="45"/>
      <c r="J73" s="45"/>
      <c r="K73" s="45"/>
      <c r="L73" s="45"/>
      <c r="M73" s="45"/>
      <c r="N73" s="45"/>
      <c r="O73" s="45"/>
      <c r="P73" s="45"/>
      <c r="Q73" s="45"/>
      <c r="R73" s="45"/>
      <c r="S73" s="45"/>
      <c r="T73" s="45"/>
    </row>
    <row r="74" spans="1:20">
      <c r="A74" s="45"/>
      <c r="B74" s="45"/>
      <c r="C74" s="45"/>
      <c r="D74" s="45"/>
      <c r="E74" s="45"/>
      <c r="F74" s="45"/>
      <c r="G74" s="45"/>
      <c r="H74" s="45"/>
      <c r="I74" s="45"/>
      <c r="J74" s="45"/>
      <c r="K74" s="45"/>
      <c r="L74" s="45"/>
      <c r="M74" s="45"/>
      <c r="N74" s="45"/>
      <c r="O74" s="45"/>
      <c r="P74" s="45"/>
      <c r="Q74" s="45"/>
      <c r="R74" s="45"/>
      <c r="S74" s="45"/>
      <c r="T74" s="45"/>
    </row>
    <row r="75" spans="1:20">
      <c r="A75" s="45"/>
      <c r="B75" s="45"/>
      <c r="C75" s="45"/>
      <c r="D75" s="45"/>
      <c r="E75" s="45"/>
      <c r="F75" s="45"/>
      <c r="G75" s="45"/>
      <c r="H75" s="45"/>
      <c r="I75" s="45"/>
      <c r="J75" s="45"/>
      <c r="K75" s="45"/>
      <c r="L75" s="45"/>
      <c r="M75" s="45"/>
      <c r="N75" s="45"/>
      <c r="O75" s="45"/>
      <c r="P75" s="45"/>
      <c r="Q75" s="45"/>
      <c r="R75" s="45"/>
      <c r="S75" s="45"/>
      <c r="T75" s="45"/>
    </row>
    <row r="76" spans="1:20">
      <c r="A76" s="45"/>
      <c r="B76" s="45"/>
      <c r="C76" s="45"/>
      <c r="D76" s="45"/>
      <c r="E76" s="45"/>
      <c r="F76" s="45"/>
      <c r="G76" s="45"/>
      <c r="H76" s="45"/>
      <c r="I76" s="45"/>
      <c r="J76" s="45"/>
      <c r="K76" s="45"/>
      <c r="L76" s="45"/>
      <c r="M76" s="45"/>
      <c r="N76" s="45"/>
      <c r="O76" s="45"/>
      <c r="P76" s="45"/>
      <c r="Q76" s="45"/>
      <c r="R76" s="45"/>
      <c r="S76" s="45"/>
      <c r="T76" s="45"/>
    </row>
    <row r="77" spans="1:20">
      <c r="A77" s="45"/>
      <c r="B77" s="45"/>
      <c r="C77" s="45"/>
      <c r="D77" s="45"/>
      <c r="E77" s="45"/>
      <c r="F77" s="45"/>
      <c r="G77" s="45"/>
      <c r="H77" s="45"/>
      <c r="I77" s="45"/>
      <c r="J77" s="45"/>
      <c r="K77" s="45"/>
      <c r="L77" s="45"/>
      <c r="M77" s="45"/>
      <c r="N77" s="45"/>
      <c r="O77" s="45"/>
      <c r="P77" s="45"/>
      <c r="Q77" s="45"/>
      <c r="R77" s="45"/>
      <c r="S77" s="45"/>
      <c r="T77" s="45"/>
    </row>
    <row r="78" spans="1:20">
      <c r="A78" s="45"/>
      <c r="B78" s="45"/>
      <c r="C78" s="45"/>
      <c r="D78" s="45"/>
      <c r="E78" s="45"/>
      <c r="F78" s="45"/>
      <c r="G78" s="45"/>
      <c r="H78" s="45"/>
      <c r="I78" s="45"/>
      <c r="J78" s="45"/>
      <c r="K78" s="45"/>
      <c r="L78" s="45"/>
      <c r="M78" s="45"/>
      <c r="N78" s="45"/>
      <c r="O78" s="45"/>
      <c r="P78" s="45"/>
      <c r="Q78" s="45"/>
      <c r="R78" s="45"/>
      <c r="S78" s="45"/>
      <c r="T78" s="45"/>
    </row>
    <row r="79" spans="1:20">
      <c r="A79" s="45"/>
      <c r="B79" s="45"/>
      <c r="C79" s="45"/>
      <c r="D79" s="45"/>
      <c r="E79" s="45"/>
      <c r="F79" s="45"/>
      <c r="G79" s="45"/>
      <c r="H79" s="45"/>
      <c r="I79" s="45"/>
      <c r="J79" s="45"/>
      <c r="K79" s="45"/>
      <c r="L79" s="45"/>
      <c r="M79" s="45"/>
      <c r="N79" s="45"/>
      <c r="O79" s="45"/>
      <c r="P79" s="45"/>
      <c r="Q79" s="45"/>
      <c r="R79" s="45"/>
      <c r="S79" s="45"/>
      <c r="T79" s="45"/>
    </row>
    <row r="80" spans="1:20">
      <c r="A80" s="45"/>
      <c r="B80" s="45"/>
      <c r="C80" s="45"/>
      <c r="D80" s="45"/>
      <c r="E80" s="45"/>
      <c r="F80" s="45"/>
      <c r="G80" s="45"/>
      <c r="H80" s="45"/>
      <c r="I80" s="45"/>
      <c r="J80" s="45"/>
      <c r="K80" s="45"/>
      <c r="L80" s="45"/>
      <c r="M80" s="45"/>
      <c r="N80" s="45"/>
      <c r="O80" s="45"/>
      <c r="P80" s="45"/>
      <c r="Q80" s="45"/>
      <c r="R80" s="45"/>
      <c r="S80" s="45"/>
      <c r="T80" s="45"/>
    </row>
    <row r="81" spans="1:20">
      <c r="A81" s="45"/>
      <c r="B81" s="45"/>
      <c r="C81" s="45"/>
      <c r="D81" s="45"/>
      <c r="E81" s="45"/>
      <c r="F81" s="45"/>
      <c r="G81" s="45"/>
      <c r="H81" s="45"/>
      <c r="I81" s="45"/>
      <c r="J81" s="45"/>
      <c r="K81" s="45"/>
      <c r="L81" s="45"/>
      <c r="M81" s="45"/>
      <c r="N81" s="45"/>
      <c r="O81" s="45"/>
      <c r="P81" s="45"/>
      <c r="Q81" s="45"/>
      <c r="R81" s="45"/>
      <c r="S81" s="45"/>
      <c r="T81" s="45"/>
    </row>
    <row r="82" spans="1:20">
      <c r="A82" s="45"/>
      <c r="B82" s="45"/>
      <c r="C82" s="45"/>
      <c r="D82" s="45"/>
      <c r="E82" s="45"/>
      <c r="F82" s="45"/>
      <c r="G82" s="45"/>
      <c r="H82" s="45"/>
      <c r="I82" s="45"/>
      <c r="J82" s="45"/>
      <c r="K82" s="45"/>
      <c r="L82" s="45"/>
      <c r="M82" s="45"/>
      <c r="N82" s="45"/>
      <c r="O82" s="45"/>
      <c r="P82" s="45"/>
      <c r="Q82" s="45"/>
      <c r="R82" s="45"/>
      <c r="S82" s="45"/>
      <c r="T82" s="45"/>
    </row>
    <row r="83" spans="1:20">
      <c r="A83" s="45"/>
      <c r="B83" s="45"/>
      <c r="C83" s="45"/>
      <c r="D83" s="45"/>
      <c r="E83" s="45"/>
      <c r="F83" s="45"/>
      <c r="G83" s="45"/>
      <c r="H83" s="45"/>
      <c r="I83" s="45"/>
      <c r="J83" s="45"/>
      <c r="K83" s="45"/>
      <c r="L83" s="45"/>
      <c r="M83" s="45"/>
      <c r="N83" s="45"/>
      <c r="O83" s="45"/>
      <c r="P83" s="45"/>
      <c r="Q83" s="45"/>
      <c r="R83" s="45"/>
      <c r="S83" s="45"/>
      <c r="T83" s="45"/>
    </row>
    <row r="84" spans="1:20">
      <c r="A84" s="45"/>
      <c r="B84" s="45"/>
      <c r="C84" s="45"/>
      <c r="D84" s="45"/>
      <c r="E84" s="45"/>
      <c r="F84" s="45"/>
      <c r="G84" s="45"/>
      <c r="H84" s="45"/>
      <c r="I84" s="45"/>
      <c r="J84" s="45"/>
      <c r="K84" s="45"/>
      <c r="L84" s="45"/>
      <c r="M84" s="45"/>
      <c r="N84" s="45"/>
      <c r="O84" s="45"/>
      <c r="P84" s="45"/>
      <c r="Q84" s="45"/>
      <c r="R84" s="45"/>
      <c r="S84" s="45"/>
      <c r="T84" s="45"/>
    </row>
    <row r="85" spans="1:20">
      <c r="A85" s="45"/>
      <c r="B85" s="45"/>
      <c r="C85" s="45"/>
      <c r="D85" s="45"/>
      <c r="E85" s="45"/>
      <c r="F85" s="45"/>
      <c r="G85" s="45"/>
      <c r="H85" s="45"/>
      <c r="I85" s="45"/>
      <c r="J85" s="45"/>
      <c r="K85" s="45"/>
      <c r="L85" s="45"/>
      <c r="M85" s="45"/>
      <c r="N85" s="45"/>
      <c r="O85" s="45"/>
      <c r="P85" s="45"/>
      <c r="Q85" s="45"/>
      <c r="R85" s="45"/>
      <c r="S85" s="45"/>
      <c r="T85" s="45"/>
    </row>
    <row r="86" spans="1:20">
      <c r="A86" s="45"/>
      <c r="B86" s="45"/>
      <c r="C86" s="45"/>
      <c r="D86" s="45"/>
      <c r="E86" s="45"/>
      <c r="F86" s="45"/>
      <c r="G86" s="45"/>
      <c r="H86" s="45"/>
      <c r="I86" s="45"/>
      <c r="J86" s="45"/>
      <c r="K86" s="45"/>
      <c r="L86" s="45"/>
      <c r="M86" s="45"/>
      <c r="N86" s="45"/>
      <c r="O86" s="45"/>
      <c r="P86" s="45"/>
      <c r="Q86" s="45"/>
      <c r="R86" s="45"/>
      <c r="S86" s="45"/>
      <c r="T86" s="45"/>
    </row>
    <row r="87" spans="1:20">
      <c r="A87" s="45"/>
      <c r="B87" s="45"/>
      <c r="C87" s="45"/>
      <c r="D87" s="45"/>
      <c r="E87" s="45"/>
      <c r="F87" s="45"/>
      <c r="G87" s="45"/>
      <c r="H87" s="45"/>
      <c r="I87" s="45"/>
      <c r="J87" s="45"/>
      <c r="K87" s="45"/>
      <c r="L87" s="45"/>
      <c r="M87" s="45"/>
      <c r="N87" s="45"/>
      <c r="O87" s="45"/>
      <c r="P87" s="45"/>
      <c r="Q87" s="45"/>
      <c r="R87" s="45"/>
      <c r="S87" s="45"/>
      <c r="T87" s="45"/>
    </row>
    <row r="88" spans="1:20">
      <c r="A88" s="45"/>
      <c r="B88" s="45"/>
      <c r="C88" s="45"/>
      <c r="D88" s="45"/>
      <c r="E88" s="45"/>
      <c r="F88" s="45"/>
      <c r="G88" s="45"/>
      <c r="H88" s="45"/>
      <c r="I88" s="45"/>
      <c r="J88" s="45"/>
      <c r="K88" s="45"/>
      <c r="L88" s="45"/>
      <c r="M88" s="45"/>
      <c r="N88" s="45"/>
      <c r="O88" s="45"/>
      <c r="P88" s="45"/>
      <c r="Q88" s="45"/>
      <c r="R88" s="45"/>
      <c r="S88" s="45"/>
      <c r="T88" s="45"/>
    </row>
    <row r="89" spans="1:20">
      <c r="A89" s="45"/>
      <c r="B89" s="45"/>
      <c r="C89" s="45"/>
      <c r="D89" s="45"/>
      <c r="E89" s="45"/>
      <c r="F89" s="45"/>
      <c r="G89" s="45"/>
      <c r="H89" s="45"/>
      <c r="I89" s="45"/>
      <c r="J89" s="45"/>
      <c r="K89" s="45"/>
      <c r="L89" s="45"/>
      <c r="M89" s="45"/>
      <c r="N89" s="45"/>
      <c r="O89" s="45"/>
      <c r="P89" s="45"/>
      <c r="Q89" s="45"/>
      <c r="R89" s="45"/>
      <c r="S89" s="45"/>
      <c r="T89" s="45"/>
    </row>
    <row r="90" spans="1:20">
      <c r="A90" s="45"/>
      <c r="B90" s="45"/>
      <c r="C90" s="45"/>
      <c r="D90" s="45"/>
      <c r="E90" s="45"/>
      <c r="F90" s="45"/>
      <c r="G90" s="45"/>
      <c r="H90" s="45"/>
      <c r="I90" s="45"/>
      <c r="J90" s="45"/>
      <c r="K90" s="45"/>
      <c r="L90" s="45"/>
      <c r="M90" s="45"/>
      <c r="N90" s="45"/>
      <c r="O90" s="45"/>
      <c r="P90" s="45"/>
      <c r="Q90" s="45"/>
      <c r="R90" s="45"/>
      <c r="S90" s="45"/>
      <c r="T90" s="45"/>
    </row>
    <row r="91" spans="1:20">
      <c r="A91" s="45"/>
      <c r="B91" s="45"/>
      <c r="C91" s="45"/>
      <c r="D91" s="45"/>
      <c r="E91" s="45"/>
      <c r="F91" s="45"/>
      <c r="G91" s="45"/>
      <c r="H91" s="45"/>
      <c r="I91" s="45"/>
      <c r="J91" s="45"/>
      <c r="K91" s="45"/>
      <c r="L91" s="45"/>
      <c r="M91" s="45"/>
      <c r="N91" s="45"/>
      <c r="O91" s="45"/>
      <c r="P91" s="45"/>
      <c r="Q91" s="45"/>
      <c r="R91" s="45"/>
      <c r="S91" s="45"/>
      <c r="T91" s="45"/>
    </row>
    <row r="92" spans="1:20">
      <c r="A92" s="45"/>
      <c r="B92" s="45"/>
      <c r="C92" s="45"/>
      <c r="D92" s="45"/>
      <c r="E92" s="45"/>
      <c r="F92" s="45"/>
      <c r="G92" s="45"/>
      <c r="H92" s="45"/>
      <c r="I92" s="45"/>
      <c r="J92" s="45"/>
      <c r="K92" s="45"/>
      <c r="L92" s="45"/>
      <c r="M92" s="45"/>
      <c r="N92" s="45"/>
      <c r="O92" s="45"/>
      <c r="P92" s="45"/>
      <c r="Q92" s="45"/>
      <c r="R92" s="45"/>
      <c r="S92" s="45"/>
      <c r="T92" s="45"/>
    </row>
    <row r="93" spans="1:20">
      <c r="A93" s="45"/>
      <c r="B93" s="45"/>
      <c r="C93" s="45"/>
      <c r="D93" s="45"/>
      <c r="E93" s="45"/>
      <c r="F93" s="45"/>
      <c r="G93" s="45"/>
      <c r="H93" s="45"/>
      <c r="I93" s="45"/>
      <c r="J93" s="45"/>
      <c r="K93" s="45"/>
      <c r="L93" s="45"/>
      <c r="M93" s="45"/>
      <c r="N93" s="45"/>
      <c r="O93" s="45"/>
      <c r="P93" s="45"/>
      <c r="Q93" s="45"/>
      <c r="R93" s="45"/>
      <c r="S93" s="45"/>
      <c r="T93" s="45"/>
    </row>
    <row r="94" spans="1:20">
      <c r="A94" s="45"/>
      <c r="B94" s="45"/>
      <c r="C94" s="45"/>
      <c r="D94" s="45"/>
      <c r="E94" s="45"/>
      <c r="F94" s="45"/>
      <c r="G94" s="45"/>
      <c r="H94" s="45"/>
      <c r="I94" s="45"/>
      <c r="J94" s="45"/>
      <c r="K94" s="45"/>
      <c r="L94" s="45"/>
      <c r="M94" s="45"/>
      <c r="N94" s="45"/>
      <c r="O94" s="45"/>
      <c r="P94" s="45"/>
      <c r="Q94" s="45"/>
      <c r="R94" s="45"/>
      <c r="S94" s="45"/>
      <c r="T94" s="45"/>
    </row>
    <row r="95" spans="1:20">
      <c r="A95" s="45"/>
      <c r="B95" s="45"/>
      <c r="C95" s="45"/>
      <c r="D95" s="45"/>
      <c r="E95" s="45"/>
      <c r="F95" s="45"/>
      <c r="G95" s="45"/>
      <c r="H95" s="45"/>
      <c r="I95" s="45"/>
      <c r="J95" s="45"/>
      <c r="K95" s="45"/>
      <c r="L95" s="45"/>
      <c r="M95" s="45"/>
      <c r="N95" s="45"/>
      <c r="O95" s="45"/>
      <c r="P95" s="45"/>
      <c r="Q95" s="45"/>
      <c r="R95" s="45"/>
      <c r="S95" s="45"/>
      <c r="T95" s="45"/>
    </row>
    <row r="96" spans="1:20">
      <c r="A96" s="45"/>
      <c r="B96" s="45"/>
      <c r="C96" s="45"/>
      <c r="D96" s="45"/>
      <c r="E96" s="45"/>
      <c r="F96" s="45"/>
      <c r="G96" s="45"/>
      <c r="H96" s="45"/>
      <c r="I96" s="45"/>
      <c r="J96" s="45"/>
      <c r="K96" s="45"/>
      <c r="L96" s="45"/>
      <c r="M96" s="45"/>
      <c r="N96" s="45"/>
      <c r="O96" s="45"/>
      <c r="P96" s="45"/>
      <c r="Q96" s="45"/>
      <c r="R96" s="45"/>
      <c r="S96" s="45"/>
      <c r="T96" s="45"/>
    </row>
    <row r="97" spans="1:20">
      <c r="A97" s="45"/>
      <c r="B97" s="45"/>
      <c r="C97" s="45"/>
      <c r="D97" s="45"/>
      <c r="E97" s="45"/>
      <c r="F97" s="45"/>
      <c r="G97" s="45"/>
      <c r="H97" s="45"/>
      <c r="I97" s="45"/>
      <c r="J97" s="45"/>
      <c r="K97" s="45"/>
      <c r="L97" s="45"/>
      <c r="M97" s="45"/>
      <c r="N97" s="45"/>
      <c r="O97" s="45"/>
      <c r="P97" s="45"/>
      <c r="Q97" s="45"/>
      <c r="R97" s="45"/>
      <c r="S97" s="45"/>
      <c r="T97" s="45"/>
    </row>
    <row r="98" spans="1:20">
      <c r="A98" s="45"/>
      <c r="B98" s="45"/>
      <c r="C98" s="45"/>
      <c r="D98" s="45"/>
      <c r="E98" s="45"/>
      <c r="F98" s="45"/>
      <c r="G98" s="45"/>
      <c r="H98" s="45"/>
      <c r="I98" s="45"/>
      <c r="J98" s="45"/>
      <c r="K98" s="45"/>
      <c r="L98" s="45"/>
      <c r="M98" s="45"/>
      <c r="N98" s="45"/>
      <c r="O98" s="45"/>
      <c r="P98" s="45"/>
      <c r="Q98" s="45"/>
      <c r="R98" s="45"/>
      <c r="S98" s="45"/>
      <c r="T98" s="45"/>
    </row>
    <row r="99" spans="1:20">
      <c r="A99" s="45"/>
      <c r="B99" s="45"/>
      <c r="C99" s="45"/>
      <c r="D99" s="45"/>
      <c r="E99" s="45"/>
      <c r="F99" s="45"/>
      <c r="G99" s="45"/>
      <c r="H99" s="45"/>
      <c r="I99" s="45"/>
      <c r="J99" s="45"/>
      <c r="K99" s="45"/>
      <c r="L99" s="45"/>
      <c r="M99" s="45"/>
      <c r="N99" s="45"/>
      <c r="O99" s="45"/>
      <c r="P99" s="45"/>
      <c r="Q99" s="45"/>
      <c r="R99" s="45"/>
      <c r="S99" s="45"/>
      <c r="T99" s="45"/>
    </row>
    <row r="100" spans="1:20">
      <c r="A100" s="45"/>
      <c r="B100" s="45"/>
      <c r="C100" s="45"/>
      <c r="D100" s="45"/>
      <c r="E100" s="45"/>
      <c r="F100" s="45"/>
      <c r="G100" s="45"/>
      <c r="H100" s="45"/>
      <c r="I100" s="45"/>
      <c r="J100" s="45"/>
      <c r="K100" s="45"/>
      <c r="L100" s="45"/>
      <c r="M100" s="45"/>
      <c r="N100" s="45"/>
      <c r="O100" s="45"/>
      <c r="P100" s="45"/>
      <c r="Q100" s="45"/>
      <c r="R100" s="45"/>
      <c r="S100" s="45"/>
      <c r="T100" s="45"/>
    </row>
    <row r="101" spans="1:20">
      <c r="A101" s="45"/>
      <c r="B101" s="45"/>
      <c r="C101" s="45"/>
      <c r="D101" s="45"/>
      <c r="E101" s="45"/>
      <c r="F101" s="45"/>
      <c r="G101" s="45"/>
      <c r="H101" s="45"/>
      <c r="I101" s="45"/>
      <c r="J101" s="45"/>
      <c r="K101" s="45"/>
      <c r="L101" s="45"/>
      <c r="M101" s="45"/>
      <c r="N101" s="45"/>
      <c r="O101" s="45"/>
      <c r="P101" s="45"/>
      <c r="Q101" s="45"/>
      <c r="R101" s="45"/>
      <c r="S101" s="45"/>
      <c r="T101" s="45"/>
    </row>
    <row r="102" spans="1:20">
      <c r="A102" s="45"/>
      <c r="B102" s="45"/>
      <c r="C102" s="45"/>
      <c r="D102" s="45"/>
      <c r="E102" s="45"/>
      <c r="F102" s="45"/>
      <c r="G102" s="45"/>
      <c r="H102" s="45"/>
      <c r="I102" s="45"/>
      <c r="J102" s="45"/>
      <c r="K102" s="45"/>
      <c r="L102" s="45"/>
      <c r="M102" s="45"/>
      <c r="N102" s="45"/>
      <c r="O102" s="45"/>
      <c r="P102" s="45"/>
      <c r="Q102" s="45"/>
      <c r="R102" s="45"/>
      <c r="S102" s="45"/>
      <c r="T102" s="45"/>
    </row>
    <row r="103" spans="1:20">
      <c r="A103" s="45"/>
      <c r="B103" s="45"/>
      <c r="C103" s="45"/>
      <c r="D103" s="45"/>
      <c r="E103" s="45"/>
      <c r="F103" s="45"/>
      <c r="G103" s="45"/>
      <c r="H103" s="45"/>
      <c r="I103" s="45"/>
      <c r="J103" s="45"/>
      <c r="K103" s="45"/>
      <c r="L103" s="45"/>
      <c r="M103" s="45"/>
      <c r="N103" s="45"/>
      <c r="O103" s="45"/>
      <c r="P103" s="45"/>
      <c r="Q103" s="45"/>
      <c r="R103" s="45"/>
      <c r="S103" s="45"/>
      <c r="T103" s="45"/>
    </row>
    <row r="104" spans="1:20">
      <c r="A104" s="45"/>
      <c r="B104" s="45"/>
      <c r="C104" s="45"/>
      <c r="D104" s="45"/>
      <c r="E104" s="45"/>
      <c r="F104" s="45"/>
      <c r="G104" s="45"/>
      <c r="H104" s="45"/>
      <c r="I104" s="45"/>
      <c r="J104" s="45"/>
      <c r="K104" s="45"/>
      <c r="L104" s="45"/>
      <c r="M104" s="45"/>
      <c r="N104" s="45"/>
      <c r="O104" s="45"/>
      <c r="P104" s="45"/>
      <c r="Q104" s="45"/>
      <c r="R104" s="45"/>
      <c r="S104" s="45"/>
      <c r="T104" s="45"/>
    </row>
    <row r="105" spans="1:20">
      <c r="A105" s="45"/>
      <c r="B105" s="45"/>
      <c r="C105" s="45"/>
      <c r="D105" s="45"/>
      <c r="E105" s="45"/>
      <c r="F105" s="45"/>
      <c r="G105" s="45"/>
      <c r="H105" s="45"/>
      <c r="I105" s="45"/>
      <c r="J105" s="45"/>
      <c r="K105" s="45"/>
      <c r="L105" s="45"/>
      <c r="M105" s="45"/>
      <c r="N105" s="45"/>
      <c r="O105" s="45"/>
      <c r="P105" s="45"/>
      <c r="Q105" s="45"/>
      <c r="R105" s="45"/>
      <c r="S105" s="45"/>
      <c r="T105" s="45"/>
    </row>
    <row r="106" spans="1:20">
      <c r="A106" s="45"/>
      <c r="B106" s="45"/>
      <c r="C106" s="45"/>
      <c r="D106" s="45"/>
      <c r="E106" s="45"/>
      <c r="F106" s="45"/>
      <c r="G106" s="45"/>
      <c r="H106" s="45"/>
      <c r="I106" s="45"/>
      <c r="J106" s="45"/>
      <c r="K106" s="45"/>
      <c r="L106" s="45"/>
      <c r="M106" s="45"/>
      <c r="N106" s="45"/>
      <c r="O106" s="45"/>
      <c r="P106" s="45"/>
      <c r="Q106" s="45"/>
      <c r="R106" s="45"/>
      <c r="S106" s="45"/>
      <c r="T106" s="45"/>
    </row>
    <row r="107" spans="1:20">
      <c r="A107" s="45"/>
      <c r="B107" s="45"/>
      <c r="C107" s="45"/>
      <c r="D107" s="45"/>
      <c r="E107" s="45"/>
      <c r="F107" s="45"/>
      <c r="G107" s="45"/>
      <c r="H107" s="45"/>
      <c r="I107" s="45"/>
      <c r="J107" s="45"/>
      <c r="K107" s="45"/>
      <c r="L107" s="45"/>
      <c r="M107" s="45"/>
      <c r="N107" s="45"/>
      <c r="O107" s="45"/>
      <c r="P107" s="45"/>
      <c r="Q107" s="45"/>
      <c r="R107" s="45"/>
      <c r="S107" s="45"/>
      <c r="T107" s="45"/>
    </row>
    <row r="108" spans="1:20">
      <c r="A108" s="45"/>
      <c r="B108" s="45"/>
      <c r="C108" s="45"/>
      <c r="D108" s="45"/>
      <c r="E108" s="45"/>
      <c r="F108" s="45"/>
      <c r="G108" s="45"/>
      <c r="H108" s="45"/>
      <c r="I108" s="45"/>
      <c r="J108" s="45"/>
      <c r="K108" s="45"/>
      <c r="L108" s="45"/>
      <c r="M108" s="45"/>
      <c r="N108" s="45"/>
      <c r="O108" s="45"/>
      <c r="P108" s="45"/>
      <c r="Q108" s="45"/>
      <c r="R108" s="45"/>
      <c r="S108" s="45"/>
      <c r="T108" s="45"/>
    </row>
    <row r="109" spans="1:20">
      <c r="A109" s="45"/>
      <c r="B109" s="45"/>
      <c r="C109" s="45"/>
      <c r="D109" s="45"/>
      <c r="E109" s="45"/>
      <c r="F109" s="45"/>
      <c r="G109" s="45"/>
      <c r="H109" s="45"/>
      <c r="I109" s="45"/>
      <c r="J109" s="45"/>
      <c r="K109" s="45"/>
      <c r="L109" s="45"/>
      <c r="M109" s="45"/>
      <c r="N109" s="45"/>
      <c r="O109" s="45"/>
      <c r="P109" s="45"/>
      <c r="Q109" s="45"/>
      <c r="R109" s="45"/>
      <c r="S109" s="45"/>
      <c r="T109" s="45"/>
    </row>
    <row r="110" spans="1:20">
      <c r="A110" s="45"/>
      <c r="B110" s="45"/>
      <c r="C110" s="45"/>
      <c r="D110" s="45"/>
      <c r="E110" s="45"/>
      <c r="F110" s="45"/>
      <c r="G110" s="45"/>
      <c r="H110" s="45"/>
      <c r="I110" s="45"/>
      <c r="J110" s="45"/>
      <c r="K110" s="45"/>
      <c r="L110" s="45"/>
      <c r="M110" s="45"/>
      <c r="N110" s="45"/>
      <c r="O110" s="45"/>
      <c r="P110" s="45"/>
      <c r="Q110" s="45"/>
      <c r="R110" s="45"/>
      <c r="S110" s="45"/>
      <c r="T110" s="45"/>
    </row>
    <row r="111" spans="1:20">
      <c r="A111" s="45"/>
      <c r="B111" s="45"/>
      <c r="C111" s="45"/>
      <c r="D111" s="45"/>
      <c r="E111" s="45"/>
      <c r="F111" s="45"/>
      <c r="G111" s="45"/>
      <c r="H111" s="45"/>
      <c r="I111" s="45"/>
      <c r="J111" s="45"/>
      <c r="K111" s="45"/>
      <c r="L111" s="45"/>
      <c r="M111" s="45"/>
      <c r="N111" s="45"/>
      <c r="O111" s="45"/>
      <c r="P111" s="45"/>
      <c r="Q111" s="45"/>
      <c r="R111" s="45"/>
      <c r="S111" s="45"/>
      <c r="T111" s="45"/>
    </row>
    <row r="112" spans="1:20">
      <c r="A112" s="45"/>
      <c r="B112" s="45"/>
      <c r="C112" s="45"/>
      <c r="D112" s="45"/>
      <c r="E112" s="45"/>
      <c r="F112" s="45"/>
      <c r="G112" s="45"/>
      <c r="H112" s="45"/>
      <c r="I112" s="45"/>
      <c r="J112" s="45"/>
      <c r="K112" s="45"/>
      <c r="L112" s="45"/>
      <c r="M112" s="45"/>
      <c r="N112" s="45"/>
      <c r="O112" s="45"/>
      <c r="P112" s="45"/>
      <c r="Q112" s="45"/>
      <c r="R112" s="45"/>
      <c r="S112" s="45"/>
      <c r="T112" s="45"/>
    </row>
    <row r="113" spans="1:20">
      <c r="A113" s="45"/>
      <c r="B113" s="45"/>
      <c r="C113" s="45"/>
      <c r="D113" s="45"/>
      <c r="E113" s="45"/>
      <c r="F113" s="45"/>
      <c r="G113" s="45"/>
      <c r="H113" s="45"/>
      <c r="I113" s="45"/>
      <c r="J113" s="45"/>
      <c r="K113" s="45"/>
      <c r="L113" s="45"/>
      <c r="M113" s="45"/>
      <c r="N113" s="45"/>
      <c r="O113" s="45"/>
      <c r="P113" s="45"/>
      <c r="Q113" s="45"/>
      <c r="R113" s="45"/>
      <c r="S113" s="45"/>
      <c r="T113" s="45"/>
    </row>
    <row r="114" spans="1:20">
      <c r="A114" s="45"/>
      <c r="B114" s="45"/>
      <c r="C114" s="45"/>
      <c r="D114" s="45"/>
      <c r="E114" s="45"/>
      <c r="F114" s="45"/>
      <c r="G114" s="45"/>
      <c r="H114" s="45"/>
      <c r="I114" s="45"/>
      <c r="J114" s="45"/>
      <c r="K114" s="45"/>
      <c r="L114" s="45"/>
      <c r="M114" s="45"/>
      <c r="N114" s="45"/>
      <c r="O114" s="45"/>
      <c r="P114" s="45"/>
      <c r="Q114" s="45"/>
      <c r="R114" s="45"/>
      <c r="S114" s="45"/>
      <c r="T114" s="45"/>
    </row>
    <row r="115" spans="1:20">
      <c r="A115" s="45"/>
      <c r="B115" s="45"/>
      <c r="C115" s="45"/>
      <c r="D115" s="45"/>
      <c r="E115" s="45"/>
      <c r="F115" s="45"/>
      <c r="G115" s="45"/>
      <c r="H115" s="45"/>
      <c r="I115" s="45"/>
      <c r="J115" s="45"/>
      <c r="K115" s="45"/>
      <c r="L115" s="45"/>
      <c r="M115" s="45"/>
      <c r="N115" s="45"/>
      <c r="O115" s="45"/>
      <c r="P115" s="45"/>
      <c r="Q115" s="45"/>
      <c r="R115" s="45"/>
      <c r="S115" s="45"/>
      <c r="T115" s="45"/>
    </row>
    <row r="116" spans="1:20">
      <c r="A116" s="45"/>
      <c r="B116" s="45"/>
      <c r="C116" s="45"/>
      <c r="D116" s="45"/>
      <c r="E116" s="45"/>
      <c r="F116" s="45"/>
      <c r="G116" s="45"/>
      <c r="H116" s="45"/>
      <c r="I116" s="45"/>
      <c r="J116" s="45"/>
      <c r="K116" s="45"/>
      <c r="L116" s="45"/>
      <c r="M116" s="45"/>
      <c r="N116" s="45"/>
      <c r="O116" s="45"/>
      <c r="P116" s="45"/>
      <c r="Q116" s="45"/>
      <c r="R116" s="45"/>
      <c r="S116" s="45"/>
      <c r="T116" s="45"/>
    </row>
    <row r="117" spans="1:20">
      <c r="A117" s="45"/>
      <c r="B117" s="45"/>
      <c r="C117" s="45"/>
      <c r="D117" s="45"/>
      <c r="E117" s="45"/>
      <c r="F117" s="45"/>
      <c r="G117" s="45"/>
      <c r="H117" s="45"/>
      <c r="I117" s="45"/>
      <c r="J117" s="45"/>
      <c r="K117" s="45"/>
      <c r="L117" s="45"/>
      <c r="M117" s="45"/>
      <c r="N117" s="45"/>
      <c r="O117" s="45"/>
      <c r="P117" s="45"/>
      <c r="Q117" s="45"/>
      <c r="R117" s="45"/>
      <c r="S117" s="45"/>
      <c r="T117" s="45"/>
    </row>
    <row r="118" spans="1:20">
      <c r="A118" s="45"/>
      <c r="B118" s="45"/>
      <c r="C118" s="45"/>
      <c r="D118" s="45"/>
      <c r="E118" s="45"/>
      <c r="F118" s="45"/>
      <c r="G118" s="45"/>
      <c r="H118" s="45"/>
      <c r="I118" s="45"/>
      <c r="J118" s="45"/>
      <c r="K118" s="45"/>
      <c r="L118" s="45"/>
      <c r="M118" s="45"/>
      <c r="N118" s="45"/>
      <c r="O118" s="45"/>
      <c r="P118" s="45"/>
      <c r="Q118" s="45"/>
      <c r="R118" s="45"/>
      <c r="S118" s="45"/>
      <c r="T118" s="45"/>
    </row>
    <row r="119" spans="1:20">
      <c r="A119" s="45"/>
      <c r="B119" s="45"/>
      <c r="C119" s="45"/>
      <c r="D119" s="45"/>
      <c r="E119" s="45"/>
      <c r="F119" s="45"/>
      <c r="G119" s="45"/>
      <c r="H119" s="45"/>
      <c r="I119" s="45"/>
      <c r="J119" s="45"/>
      <c r="K119" s="45"/>
      <c r="L119" s="45"/>
      <c r="M119" s="45"/>
      <c r="N119" s="45"/>
      <c r="O119" s="45"/>
      <c r="P119" s="45"/>
      <c r="Q119" s="45"/>
      <c r="R119" s="45"/>
      <c r="S119" s="45"/>
      <c r="T119" s="45"/>
    </row>
    <row r="120" spans="1:20">
      <c r="A120" s="45"/>
      <c r="B120" s="45"/>
      <c r="C120" s="45"/>
      <c r="D120" s="45"/>
      <c r="E120" s="45"/>
      <c r="F120" s="45"/>
      <c r="G120" s="45"/>
      <c r="H120" s="45"/>
      <c r="I120" s="45"/>
      <c r="J120" s="45"/>
      <c r="K120" s="45"/>
      <c r="L120" s="45"/>
      <c r="M120" s="45"/>
      <c r="N120" s="45"/>
      <c r="O120" s="45"/>
      <c r="P120" s="45"/>
      <c r="Q120" s="45"/>
      <c r="R120" s="45"/>
      <c r="S120" s="45"/>
      <c r="T120" s="45"/>
    </row>
    <row r="121" spans="1:20">
      <c r="A121" s="45"/>
      <c r="B121" s="45"/>
      <c r="C121" s="45"/>
      <c r="D121" s="45"/>
      <c r="E121" s="45"/>
      <c r="F121" s="45"/>
      <c r="G121" s="45"/>
      <c r="H121" s="45"/>
      <c r="I121" s="45"/>
      <c r="J121" s="45"/>
      <c r="K121" s="45"/>
      <c r="L121" s="45"/>
      <c r="M121" s="45"/>
      <c r="N121" s="45"/>
      <c r="O121" s="45"/>
      <c r="P121" s="45"/>
      <c r="Q121" s="45"/>
      <c r="R121" s="45"/>
      <c r="S121" s="45"/>
      <c r="T121" s="45"/>
    </row>
    <row r="122" spans="1:20">
      <c r="A122" s="45"/>
      <c r="B122" s="45"/>
      <c r="C122" s="45"/>
      <c r="D122" s="45"/>
      <c r="E122" s="45"/>
      <c r="F122" s="45"/>
      <c r="G122" s="45"/>
      <c r="H122" s="45"/>
      <c r="I122" s="45"/>
      <c r="J122" s="45"/>
      <c r="K122" s="45"/>
      <c r="L122" s="45"/>
      <c r="M122" s="45"/>
      <c r="N122" s="45"/>
      <c r="O122" s="45"/>
      <c r="P122" s="45"/>
      <c r="Q122" s="45"/>
      <c r="R122" s="45"/>
      <c r="S122" s="45"/>
      <c r="T122" s="45"/>
    </row>
    <row r="123" spans="1:20">
      <c r="A123" s="45"/>
      <c r="B123" s="45"/>
      <c r="C123" s="45"/>
      <c r="D123" s="45"/>
      <c r="E123" s="45"/>
      <c r="F123" s="45"/>
      <c r="G123" s="45"/>
      <c r="H123" s="45"/>
      <c r="I123" s="45"/>
      <c r="J123" s="45"/>
      <c r="K123" s="45"/>
      <c r="L123" s="45"/>
      <c r="M123" s="45"/>
      <c r="N123" s="45"/>
      <c r="O123" s="45"/>
      <c r="P123" s="45"/>
      <c r="Q123" s="45"/>
      <c r="R123" s="45"/>
      <c r="S123" s="45"/>
      <c r="T123" s="45"/>
    </row>
    <row r="124" spans="1:20">
      <c r="A124" s="45"/>
      <c r="B124" s="45"/>
      <c r="C124" s="45"/>
      <c r="D124" s="45"/>
      <c r="E124" s="45"/>
      <c r="F124" s="45"/>
      <c r="G124" s="45"/>
      <c r="H124" s="45"/>
      <c r="I124" s="45"/>
      <c r="J124" s="45"/>
      <c r="K124" s="45"/>
      <c r="L124" s="45"/>
      <c r="M124" s="45"/>
      <c r="N124" s="45"/>
      <c r="O124" s="45"/>
      <c r="P124" s="45"/>
      <c r="Q124" s="45"/>
      <c r="R124" s="45"/>
      <c r="S124" s="45"/>
      <c r="T124" s="45"/>
    </row>
    <row r="125" spans="1:20">
      <c r="A125" s="45"/>
      <c r="B125" s="45"/>
      <c r="C125" s="45"/>
      <c r="D125" s="45"/>
      <c r="E125" s="45"/>
      <c r="F125" s="45"/>
      <c r="G125" s="45"/>
      <c r="H125" s="45"/>
      <c r="I125" s="45"/>
      <c r="J125" s="45"/>
      <c r="K125" s="45"/>
      <c r="L125" s="45"/>
      <c r="M125" s="45"/>
      <c r="N125" s="45"/>
      <c r="O125" s="45"/>
      <c r="P125" s="45"/>
      <c r="Q125" s="45"/>
      <c r="R125" s="45"/>
      <c r="S125" s="45"/>
      <c r="T125" s="45"/>
    </row>
    <row r="126" spans="1:20">
      <c r="A126" s="45"/>
      <c r="B126" s="45"/>
      <c r="C126" s="45"/>
      <c r="D126" s="45"/>
      <c r="E126" s="45"/>
      <c r="F126" s="45"/>
      <c r="G126" s="45"/>
      <c r="H126" s="45"/>
      <c r="I126" s="45"/>
      <c r="J126" s="45"/>
      <c r="K126" s="45"/>
      <c r="L126" s="45"/>
      <c r="M126" s="45"/>
      <c r="N126" s="45"/>
      <c r="O126" s="45"/>
      <c r="P126" s="45"/>
      <c r="Q126" s="45"/>
      <c r="R126" s="45"/>
      <c r="S126" s="45"/>
      <c r="T126" s="45"/>
    </row>
    <row r="127" spans="1:20">
      <c r="A127" s="45"/>
      <c r="B127" s="45"/>
      <c r="C127" s="45"/>
      <c r="D127" s="45"/>
      <c r="E127" s="45"/>
      <c r="F127" s="45"/>
      <c r="G127" s="45"/>
      <c r="H127" s="45"/>
      <c r="I127" s="45"/>
      <c r="J127" s="45"/>
      <c r="K127" s="45"/>
      <c r="L127" s="45"/>
      <c r="M127" s="45"/>
      <c r="N127" s="45"/>
      <c r="O127" s="45"/>
      <c r="P127" s="45"/>
      <c r="Q127" s="45"/>
      <c r="R127" s="45"/>
      <c r="S127" s="45"/>
      <c r="T127" s="45"/>
    </row>
    <row r="128" spans="1:20">
      <c r="A128" s="45"/>
      <c r="B128" s="45"/>
      <c r="C128" s="45"/>
      <c r="D128" s="45"/>
      <c r="E128" s="45"/>
      <c r="F128" s="45"/>
      <c r="G128" s="45"/>
      <c r="H128" s="45"/>
      <c r="I128" s="45"/>
      <c r="J128" s="45"/>
      <c r="K128" s="45"/>
      <c r="L128" s="45"/>
      <c r="M128" s="45"/>
      <c r="N128" s="45"/>
      <c r="O128" s="45"/>
      <c r="P128" s="45"/>
      <c r="Q128" s="45"/>
      <c r="R128" s="45"/>
      <c r="S128" s="45"/>
      <c r="T128" s="45"/>
    </row>
    <row r="129" spans="1:20">
      <c r="A129" s="45"/>
      <c r="B129" s="45"/>
      <c r="C129" s="45"/>
      <c r="D129" s="45"/>
      <c r="E129" s="45"/>
      <c r="F129" s="45"/>
      <c r="G129" s="45"/>
      <c r="H129" s="45"/>
      <c r="I129" s="45"/>
      <c r="J129" s="45"/>
      <c r="K129" s="45"/>
      <c r="L129" s="45"/>
      <c r="M129" s="45"/>
      <c r="N129" s="45"/>
      <c r="O129" s="45"/>
      <c r="P129" s="45"/>
      <c r="Q129" s="45"/>
      <c r="R129" s="45"/>
      <c r="S129" s="45"/>
      <c r="T129" s="45"/>
    </row>
    <row r="130" spans="1:20">
      <c r="A130" s="45"/>
      <c r="B130" s="45"/>
      <c r="C130" s="45"/>
      <c r="D130" s="45"/>
      <c r="E130" s="45"/>
      <c r="F130" s="45"/>
      <c r="G130" s="45"/>
      <c r="H130" s="45"/>
      <c r="I130" s="45"/>
      <c r="J130" s="45"/>
      <c r="K130" s="45"/>
      <c r="L130" s="45"/>
      <c r="M130" s="45"/>
      <c r="N130" s="45"/>
      <c r="O130" s="45"/>
      <c r="P130" s="45"/>
      <c r="Q130" s="45"/>
      <c r="R130" s="45"/>
      <c r="S130" s="45"/>
      <c r="T130" s="45"/>
    </row>
    <row r="131" spans="1:20">
      <c r="A131" s="45"/>
      <c r="B131" s="45"/>
      <c r="C131" s="45"/>
      <c r="D131" s="45"/>
      <c r="E131" s="45"/>
      <c r="F131" s="45"/>
      <c r="G131" s="45"/>
      <c r="H131" s="45"/>
      <c r="I131" s="45"/>
      <c r="J131" s="45"/>
      <c r="K131" s="45"/>
      <c r="L131" s="45"/>
      <c r="M131" s="45"/>
      <c r="N131" s="45"/>
      <c r="O131" s="45"/>
      <c r="P131" s="45"/>
      <c r="Q131" s="45"/>
      <c r="R131" s="45"/>
      <c r="S131" s="45"/>
      <c r="T131" s="45"/>
    </row>
    <row r="132" spans="1:20">
      <c r="A132" s="45"/>
      <c r="B132" s="45"/>
      <c r="C132" s="45"/>
      <c r="D132" s="45"/>
      <c r="E132" s="45"/>
      <c r="F132" s="45"/>
      <c r="G132" s="45"/>
      <c r="H132" s="45"/>
      <c r="I132" s="45"/>
      <c r="J132" s="45"/>
      <c r="K132" s="45"/>
      <c r="L132" s="45"/>
      <c r="M132" s="45"/>
      <c r="N132" s="45"/>
      <c r="O132" s="45"/>
      <c r="P132" s="45"/>
      <c r="Q132" s="45"/>
      <c r="R132" s="45"/>
      <c r="S132" s="45"/>
      <c r="T132" s="45"/>
    </row>
    <row r="133" spans="1:20">
      <c r="A133" s="45"/>
      <c r="B133" s="45"/>
      <c r="C133" s="45"/>
      <c r="D133" s="45"/>
      <c r="E133" s="45"/>
      <c r="F133" s="45"/>
      <c r="G133" s="45"/>
      <c r="H133" s="45"/>
      <c r="I133" s="45"/>
      <c r="J133" s="45"/>
      <c r="K133" s="45"/>
      <c r="L133" s="45"/>
      <c r="M133" s="45"/>
      <c r="N133" s="45"/>
      <c r="O133" s="45"/>
      <c r="P133" s="45"/>
      <c r="Q133" s="45"/>
      <c r="R133" s="45"/>
      <c r="S133" s="45"/>
      <c r="T133" s="45"/>
    </row>
    <row r="134" spans="1:20">
      <c r="A134" s="45"/>
      <c r="B134" s="45"/>
      <c r="C134" s="45"/>
      <c r="D134" s="45"/>
      <c r="E134" s="45"/>
      <c r="F134" s="45"/>
      <c r="G134" s="45"/>
      <c r="H134" s="45"/>
      <c r="I134" s="45"/>
      <c r="J134" s="45"/>
      <c r="K134" s="45"/>
      <c r="L134" s="45"/>
      <c r="M134" s="45"/>
      <c r="N134" s="45"/>
      <c r="O134" s="45"/>
      <c r="P134" s="45"/>
      <c r="Q134" s="45"/>
      <c r="R134" s="45"/>
      <c r="S134" s="45"/>
      <c r="T134" s="45"/>
    </row>
    <row r="135" spans="1:20">
      <c r="A135" s="45"/>
      <c r="B135" s="45"/>
      <c r="C135" s="45"/>
      <c r="D135" s="45"/>
      <c r="E135" s="45"/>
      <c r="F135" s="45"/>
      <c r="G135" s="45"/>
      <c r="H135" s="45"/>
      <c r="I135" s="45"/>
      <c r="J135" s="45"/>
      <c r="K135" s="45"/>
      <c r="L135" s="45"/>
      <c r="M135" s="45"/>
      <c r="N135" s="45"/>
      <c r="O135" s="45"/>
      <c r="P135" s="45"/>
      <c r="Q135" s="45"/>
      <c r="R135" s="45"/>
      <c r="S135" s="45"/>
      <c r="T135" s="45"/>
    </row>
    <row r="136" spans="1:20">
      <c r="A136" s="45"/>
      <c r="B136" s="45"/>
      <c r="C136" s="45"/>
      <c r="D136" s="45"/>
      <c r="E136" s="45"/>
      <c r="F136" s="45"/>
      <c r="G136" s="45"/>
      <c r="H136" s="45"/>
      <c r="I136" s="45"/>
      <c r="J136" s="45"/>
      <c r="K136" s="45"/>
      <c r="L136" s="45"/>
      <c r="M136" s="45"/>
      <c r="N136" s="45"/>
      <c r="O136" s="45"/>
      <c r="P136" s="45"/>
      <c r="Q136" s="45"/>
      <c r="R136" s="45"/>
      <c r="S136" s="45"/>
      <c r="T136" s="45"/>
    </row>
    <row r="137" spans="1:20">
      <c r="A137" s="45"/>
      <c r="B137" s="45"/>
      <c r="C137" s="45"/>
      <c r="D137" s="45"/>
      <c r="E137" s="45"/>
      <c r="F137" s="45"/>
      <c r="G137" s="45"/>
      <c r="H137" s="45"/>
      <c r="I137" s="45"/>
      <c r="J137" s="45"/>
      <c r="K137" s="45"/>
      <c r="L137" s="45"/>
      <c r="M137" s="45"/>
      <c r="N137" s="45"/>
      <c r="O137" s="45"/>
      <c r="P137" s="45"/>
      <c r="Q137" s="45"/>
      <c r="R137" s="45"/>
      <c r="S137" s="45"/>
      <c r="T137" s="45"/>
    </row>
    <row r="138" spans="1:20">
      <c r="A138" s="45"/>
      <c r="B138" s="45"/>
      <c r="C138" s="45"/>
      <c r="D138" s="45"/>
      <c r="E138" s="45"/>
      <c r="F138" s="45"/>
      <c r="G138" s="45"/>
      <c r="H138" s="45"/>
      <c r="I138" s="45"/>
      <c r="J138" s="45"/>
      <c r="K138" s="45"/>
      <c r="L138" s="45"/>
      <c r="M138" s="45"/>
      <c r="N138" s="45"/>
      <c r="O138" s="45"/>
      <c r="P138" s="45"/>
      <c r="Q138" s="45"/>
      <c r="R138" s="45"/>
      <c r="S138" s="45"/>
      <c r="T138" s="45"/>
    </row>
    <row r="139" spans="1:20">
      <c r="A139" s="45"/>
      <c r="B139" s="45"/>
      <c r="C139" s="45"/>
      <c r="D139" s="45"/>
      <c r="E139" s="45"/>
      <c r="F139" s="45"/>
      <c r="G139" s="45"/>
      <c r="H139" s="45"/>
      <c r="I139" s="45"/>
      <c r="J139" s="45"/>
      <c r="K139" s="45"/>
      <c r="L139" s="45"/>
      <c r="M139" s="45"/>
      <c r="N139" s="45"/>
      <c r="O139" s="45"/>
      <c r="P139" s="45"/>
      <c r="Q139" s="45"/>
      <c r="R139" s="45"/>
      <c r="S139" s="45"/>
      <c r="T139" s="45"/>
    </row>
    <row r="140" spans="1:20">
      <c r="A140" s="45"/>
      <c r="B140" s="45"/>
      <c r="C140" s="45"/>
      <c r="D140" s="45"/>
      <c r="E140" s="45"/>
      <c r="F140" s="45"/>
      <c r="G140" s="45"/>
      <c r="H140" s="45"/>
      <c r="I140" s="45"/>
      <c r="J140" s="45"/>
      <c r="K140" s="45"/>
      <c r="L140" s="45"/>
      <c r="M140" s="45"/>
      <c r="N140" s="45"/>
      <c r="O140" s="45"/>
      <c r="P140" s="45"/>
      <c r="Q140" s="45"/>
      <c r="R140" s="45"/>
      <c r="S140" s="45"/>
      <c r="T140" s="45"/>
    </row>
    <row r="141" spans="1:20">
      <c r="A141" s="45"/>
      <c r="B141" s="45"/>
      <c r="C141" s="45"/>
      <c r="D141" s="45"/>
      <c r="E141" s="45"/>
      <c r="F141" s="45"/>
      <c r="G141" s="45"/>
      <c r="H141" s="45"/>
      <c r="I141" s="45"/>
      <c r="J141" s="45"/>
      <c r="K141" s="45"/>
      <c r="L141" s="45"/>
      <c r="M141" s="45"/>
      <c r="N141" s="45"/>
      <c r="O141" s="45"/>
      <c r="P141" s="45"/>
      <c r="Q141" s="45"/>
      <c r="R141" s="45"/>
      <c r="S141" s="45"/>
      <c r="T141" s="45"/>
    </row>
    <row r="142" spans="1:20">
      <c r="A142" s="45"/>
      <c r="B142" s="45"/>
      <c r="C142" s="45"/>
      <c r="D142" s="45"/>
      <c r="E142" s="45"/>
      <c r="F142" s="45"/>
      <c r="G142" s="45"/>
      <c r="H142" s="45"/>
      <c r="I142" s="45"/>
      <c r="J142" s="45"/>
      <c r="K142" s="45"/>
      <c r="L142" s="45"/>
      <c r="M142" s="45"/>
      <c r="N142" s="45"/>
      <c r="O142" s="45"/>
      <c r="P142" s="45"/>
      <c r="Q142" s="45"/>
      <c r="R142" s="45"/>
      <c r="S142" s="45"/>
      <c r="T142" s="45"/>
    </row>
    <row r="143" spans="1:20">
      <c r="A143" s="45"/>
      <c r="B143" s="45"/>
      <c r="C143" s="45"/>
      <c r="D143" s="45"/>
      <c r="E143" s="45"/>
      <c r="F143" s="45"/>
      <c r="G143" s="45"/>
      <c r="H143" s="45"/>
      <c r="I143" s="45"/>
      <c r="J143" s="45"/>
      <c r="K143" s="45"/>
      <c r="L143" s="45"/>
      <c r="M143" s="45"/>
      <c r="N143" s="45"/>
      <c r="O143" s="45"/>
      <c r="P143" s="45"/>
      <c r="Q143" s="45"/>
      <c r="R143" s="45"/>
      <c r="S143" s="45"/>
      <c r="T143" s="45"/>
    </row>
    <row r="144" spans="1:20">
      <c r="A144" s="45"/>
      <c r="B144" s="45"/>
      <c r="C144" s="45"/>
      <c r="D144" s="45"/>
      <c r="E144" s="45"/>
      <c r="F144" s="45"/>
      <c r="G144" s="45"/>
      <c r="H144" s="45"/>
      <c r="I144" s="45"/>
      <c r="J144" s="45"/>
      <c r="K144" s="45"/>
      <c r="L144" s="45"/>
      <c r="M144" s="45"/>
      <c r="N144" s="45"/>
      <c r="O144" s="45"/>
      <c r="P144" s="45"/>
      <c r="Q144" s="45"/>
      <c r="R144" s="45"/>
      <c r="S144" s="45"/>
      <c r="T144" s="45"/>
    </row>
    <row r="145" spans="1:20">
      <c r="A145" s="45"/>
      <c r="B145" s="45"/>
      <c r="C145" s="45"/>
      <c r="D145" s="45"/>
      <c r="E145" s="45"/>
      <c r="F145" s="45"/>
      <c r="G145" s="45"/>
      <c r="H145" s="45"/>
      <c r="I145" s="45"/>
      <c r="J145" s="45"/>
      <c r="K145" s="45"/>
      <c r="L145" s="45"/>
      <c r="M145" s="45"/>
      <c r="N145" s="45"/>
      <c r="O145" s="45"/>
      <c r="P145" s="45"/>
      <c r="Q145" s="45"/>
      <c r="R145" s="45"/>
      <c r="S145" s="45"/>
      <c r="T145" s="45"/>
    </row>
    <row r="146" spans="1:20">
      <c r="A146" s="45"/>
      <c r="B146" s="45"/>
      <c r="C146" s="45"/>
      <c r="D146" s="45"/>
      <c r="E146" s="45"/>
      <c r="F146" s="45"/>
      <c r="G146" s="45"/>
      <c r="H146" s="45"/>
      <c r="I146" s="45"/>
      <c r="J146" s="45"/>
      <c r="K146" s="45"/>
      <c r="L146" s="45"/>
      <c r="M146" s="45"/>
      <c r="N146" s="45"/>
      <c r="O146" s="45"/>
      <c r="P146" s="45"/>
      <c r="Q146" s="45"/>
      <c r="R146" s="45"/>
      <c r="S146" s="45"/>
      <c r="T146" s="45"/>
    </row>
    <row r="147" spans="1:20">
      <c r="A147" s="45"/>
      <c r="B147" s="45"/>
      <c r="C147" s="45"/>
      <c r="D147" s="45"/>
      <c r="E147" s="45"/>
      <c r="F147" s="45"/>
      <c r="G147" s="45"/>
      <c r="H147" s="45"/>
      <c r="I147" s="45"/>
      <c r="J147" s="45"/>
      <c r="K147" s="45"/>
      <c r="L147" s="45"/>
      <c r="M147" s="45"/>
      <c r="N147" s="45"/>
      <c r="O147" s="45"/>
      <c r="P147" s="45"/>
      <c r="Q147" s="45"/>
      <c r="R147" s="45"/>
      <c r="S147" s="45"/>
      <c r="T147" s="45"/>
    </row>
    <row r="148" spans="1:20">
      <c r="A148" s="45"/>
      <c r="B148" s="45"/>
      <c r="C148" s="45"/>
      <c r="D148" s="45"/>
      <c r="E148" s="45"/>
      <c r="F148" s="45"/>
      <c r="G148" s="45"/>
      <c r="H148" s="45"/>
      <c r="I148" s="45"/>
      <c r="J148" s="45"/>
      <c r="K148" s="45"/>
      <c r="L148" s="45"/>
      <c r="M148" s="45"/>
      <c r="N148" s="45"/>
      <c r="O148" s="45"/>
      <c r="P148" s="45"/>
      <c r="Q148" s="45"/>
      <c r="R148" s="45"/>
      <c r="S148" s="45"/>
      <c r="T148" s="45"/>
    </row>
    <row r="149" spans="1:20">
      <c r="A149" s="45"/>
      <c r="B149" s="45"/>
      <c r="C149" s="45"/>
      <c r="D149" s="45"/>
      <c r="E149" s="45"/>
      <c r="F149" s="45"/>
      <c r="G149" s="45"/>
      <c r="H149" s="45"/>
      <c r="I149" s="45"/>
      <c r="J149" s="45"/>
      <c r="K149" s="45"/>
      <c r="L149" s="45"/>
      <c r="M149" s="45"/>
      <c r="N149" s="45"/>
      <c r="O149" s="45"/>
      <c r="P149" s="45"/>
      <c r="Q149" s="45"/>
      <c r="R149" s="45"/>
      <c r="S149" s="45"/>
      <c r="T149" s="45"/>
    </row>
    <row r="150" spans="1:20">
      <c r="A150" s="45"/>
      <c r="B150" s="45"/>
      <c r="C150" s="45"/>
      <c r="D150" s="45"/>
      <c r="E150" s="45"/>
      <c r="F150" s="45"/>
      <c r="G150" s="45"/>
      <c r="H150" s="45"/>
      <c r="I150" s="45"/>
      <c r="J150" s="45"/>
      <c r="K150" s="45"/>
      <c r="L150" s="45"/>
      <c r="M150" s="45"/>
      <c r="N150" s="45"/>
      <c r="O150" s="45"/>
      <c r="P150" s="45"/>
      <c r="Q150" s="45"/>
      <c r="R150" s="45"/>
      <c r="S150" s="45"/>
      <c r="T150" s="45"/>
    </row>
    <row r="151" spans="1:20">
      <c r="A151" s="45"/>
      <c r="B151" s="45"/>
      <c r="C151" s="45"/>
      <c r="D151" s="45"/>
      <c r="E151" s="45"/>
      <c r="F151" s="45"/>
      <c r="G151" s="45"/>
      <c r="H151" s="45"/>
      <c r="I151" s="45"/>
      <c r="J151" s="45"/>
      <c r="K151" s="45"/>
      <c r="L151" s="45"/>
      <c r="M151" s="45"/>
      <c r="N151" s="45"/>
      <c r="O151" s="45"/>
      <c r="P151" s="45"/>
      <c r="Q151" s="45"/>
      <c r="R151" s="45"/>
      <c r="S151" s="45"/>
      <c r="T151" s="45"/>
    </row>
    <row r="152" spans="1:20">
      <c r="A152" s="45"/>
      <c r="B152" s="45"/>
      <c r="C152" s="45"/>
      <c r="D152" s="45"/>
      <c r="E152" s="45"/>
      <c r="F152" s="45"/>
      <c r="G152" s="45"/>
      <c r="H152" s="45"/>
      <c r="I152" s="45"/>
      <c r="J152" s="45"/>
      <c r="K152" s="45"/>
      <c r="L152" s="45"/>
      <c r="M152" s="45"/>
      <c r="N152" s="45"/>
      <c r="O152" s="45"/>
      <c r="P152" s="45"/>
      <c r="Q152" s="45"/>
      <c r="R152" s="45"/>
      <c r="S152" s="45"/>
      <c r="T152" s="45"/>
    </row>
    <row r="153" spans="1:20">
      <c r="A153" s="45"/>
      <c r="B153" s="45"/>
      <c r="C153" s="45"/>
      <c r="D153" s="45"/>
      <c r="E153" s="45"/>
      <c r="F153" s="45"/>
      <c r="G153" s="45"/>
      <c r="H153" s="45"/>
      <c r="I153" s="45"/>
      <c r="J153" s="45"/>
      <c r="K153" s="45"/>
      <c r="L153" s="45"/>
      <c r="M153" s="45"/>
      <c r="N153" s="45"/>
      <c r="O153" s="45"/>
      <c r="P153" s="45"/>
      <c r="Q153" s="45"/>
      <c r="R153" s="45"/>
      <c r="S153" s="45"/>
      <c r="T153" s="45"/>
    </row>
    <row r="154" spans="1:20">
      <c r="A154" s="45"/>
      <c r="B154" s="45"/>
      <c r="C154" s="45"/>
      <c r="D154" s="45"/>
      <c r="E154" s="45"/>
      <c r="F154" s="45"/>
      <c r="G154" s="45"/>
      <c r="H154" s="45"/>
      <c r="I154" s="45"/>
      <c r="J154" s="45"/>
      <c r="K154" s="45"/>
      <c r="L154" s="45"/>
      <c r="M154" s="45"/>
      <c r="N154" s="45"/>
      <c r="O154" s="45"/>
      <c r="P154" s="45"/>
      <c r="Q154" s="45"/>
      <c r="R154" s="45"/>
      <c r="S154" s="45"/>
      <c r="T154" s="45"/>
    </row>
    <row r="155" spans="1:20">
      <c r="A155" s="45"/>
      <c r="B155" s="45"/>
      <c r="C155" s="45"/>
      <c r="D155" s="45"/>
      <c r="E155" s="45"/>
      <c r="F155" s="45"/>
      <c r="G155" s="45"/>
      <c r="H155" s="45"/>
      <c r="I155" s="45"/>
      <c r="J155" s="45"/>
      <c r="K155" s="45"/>
      <c r="L155" s="45"/>
      <c r="M155" s="45"/>
      <c r="N155" s="45"/>
      <c r="O155" s="45"/>
      <c r="P155" s="45"/>
      <c r="Q155" s="45"/>
      <c r="R155" s="45"/>
      <c r="S155" s="45"/>
      <c r="T155" s="45"/>
    </row>
    <row r="156" spans="1:20">
      <c r="A156" s="45"/>
      <c r="B156" s="45"/>
      <c r="C156" s="45"/>
      <c r="D156" s="45"/>
      <c r="E156" s="45"/>
      <c r="F156" s="45"/>
      <c r="G156" s="45"/>
      <c r="H156" s="45"/>
      <c r="I156" s="45"/>
      <c r="J156" s="45"/>
      <c r="K156" s="45"/>
      <c r="L156" s="45"/>
      <c r="M156" s="45"/>
      <c r="N156" s="45"/>
      <c r="O156" s="45"/>
      <c r="P156" s="45"/>
      <c r="Q156" s="45"/>
      <c r="R156" s="45"/>
      <c r="S156" s="45"/>
      <c r="T156" s="45"/>
    </row>
    <row r="157" spans="1:20">
      <c r="A157" s="45"/>
      <c r="B157" s="45"/>
      <c r="C157" s="45"/>
      <c r="D157" s="45"/>
      <c r="E157" s="45"/>
      <c r="F157" s="45"/>
      <c r="G157" s="45"/>
      <c r="H157" s="45"/>
      <c r="I157" s="45"/>
      <c r="J157" s="45"/>
      <c r="K157" s="45"/>
      <c r="L157" s="45"/>
      <c r="M157" s="45"/>
      <c r="N157" s="45"/>
      <c r="O157" s="45"/>
      <c r="P157" s="45"/>
      <c r="Q157" s="45"/>
      <c r="R157" s="45"/>
      <c r="S157" s="45"/>
      <c r="T157" s="45"/>
    </row>
    <row r="158" spans="1:20">
      <c r="A158" s="45"/>
      <c r="B158" s="45"/>
      <c r="C158" s="45"/>
      <c r="D158" s="45"/>
      <c r="E158" s="45"/>
      <c r="F158" s="45"/>
      <c r="G158" s="45"/>
      <c r="H158" s="45"/>
      <c r="I158" s="45"/>
      <c r="J158" s="45"/>
      <c r="K158" s="45"/>
      <c r="L158" s="45"/>
      <c r="M158" s="45"/>
      <c r="N158" s="45"/>
      <c r="O158" s="45"/>
      <c r="P158" s="45"/>
      <c r="Q158" s="45"/>
      <c r="R158" s="45"/>
      <c r="S158" s="45"/>
      <c r="T158" s="45"/>
    </row>
    <row r="159" spans="1:20">
      <c r="A159" s="45"/>
      <c r="B159" s="45"/>
      <c r="C159" s="45"/>
      <c r="D159" s="45"/>
      <c r="E159" s="45"/>
      <c r="F159" s="45"/>
      <c r="G159" s="45"/>
      <c r="H159" s="45"/>
      <c r="I159" s="45"/>
      <c r="J159" s="45"/>
      <c r="K159" s="45"/>
      <c r="L159" s="45"/>
      <c r="M159" s="45"/>
      <c r="N159" s="45"/>
      <c r="O159" s="45"/>
      <c r="P159" s="45"/>
      <c r="Q159" s="45"/>
      <c r="R159" s="45"/>
      <c r="S159" s="45"/>
      <c r="T159" s="45"/>
    </row>
    <row r="160" spans="1:20">
      <c r="A160" s="45"/>
      <c r="B160" s="45"/>
      <c r="C160" s="45"/>
      <c r="D160" s="45"/>
      <c r="E160" s="45"/>
      <c r="F160" s="45"/>
      <c r="G160" s="45"/>
      <c r="H160" s="45"/>
      <c r="I160" s="45"/>
      <c r="J160" s="45"/>
      <c r="K160" s="45"/>
      <c r="L160" s="45"/>
      <c r="M160" s="45"/>
      <c r="N160" s="45"/>
      <c r="O160" s="45"/>
      <c r="P160" s="45"/>
      <c r="Q160" s="45"/>
      <c r="R160" s="45"/>
      <c r="S160" s="45"/>
      <c r="T160" s="45"/>
    </row>
    <row r="161" spans="1:20">
      <c r="A161" s="45"/>
      <c r="B161" s="45"/>
      <c r="C161" s="45"/>
      <c r="D161" s="45"/>
      <c r="E161" s="45"/>
      <c r="F161" s="45"/>
      <c r="G161" s="45"/>
      <c r="H161" s="45"/>
      <c r="I161" s="45"/>
      <c r="J161" s="45"/>
      <c r="K161" s="45"/>
      <c r="L161" s="45"/>
      <c r="M161" s="45"/>
      <c r="N161" s="45"/>
      <c r="O161" s="45"/>
      <c r="P161" s="45"/>
      <c r="Q161" s="45"/>
      <c r="R161" s="45"/>
      <c r="S161" s="45"/>
      <c r="T161" s="45"/>
    </row>
    <row r="162" spans="1:20">
      <c r="A162" s="45"/>
      <c r="B162" s="45"/>
      <c r="C162" s="45"/>
      <c r="D162" s="45"/>
      <c r="E162" s="45"/>
      <c r="F162" s="45"/>
      <c r="G162" s="45"/>
      <c r="H162" s="45"/>
      <c r="I162" s="45"/>
      <c r="J162" s="45"/>
      <c r="K162" s="45"/>
      <c r="L162" s="45"/>
      <c r="M162" s="45"/>
      <c r="N162" s="45"/>
      <c r="O162" s="45"/>
      <c r="P162" s="45"/>
      <c r="Q162" s="45"/>
      <c r="R162" s="45"/>
      <c r="S162" s="45"/>
      <c r="T162" s="45"/>
    </row>
    <row r="163" spans="1:20">
      <c r="A163" s="45"/>
      <c r="B163" s="45"/>
      <c r="C163" s="45"/>
      <c r="D163" s="45"/>
      <c r="E163" s="45"/>
      <c r="F163" s="45"/>
      <c r="G163" s="45"/>
      <c r="H163" s="45"/>
      <c r="I163" s="45"/>
      <c r="J163" s="45"/>
      <c r="K163" s="45"/>
      <c r="L163" s="45"/>
      <c r="M163" s="45"/>
      <c r="N163" s="45"/>
      <c r="O163" s="45"/>
      <c r="P163" s="45"/>
      <c r="Q163" s="45"/>
      <c r="R163" s="45"/>
      <c r="S163" s="45"/>
      <c r="T163" s="45"/>
    </row>
    <row r="164" spans="1:20">
      <c r="A164" s="45"/>
      <c r="B164" s="45"/>
      <c r="C164" s="45"/>
      <c r="D164" s="45"/>
      <c r="E164" s="45"/>
      <c r="F164" s="45"/>
      <c r="G164" s="45"/>
      <c r="H164" s="45"/>
      <c r="I164" s="45"/>
      <c r="J164" s="45"/>
      <c r="K164" s="45"/>
      <c r="L164" s="45"/>
      <c r="M164" s="45"/>
      <c r="N164" s="45"/>
      <c r="O164" s="45"/>
      <c r="P164" s="45"/>
      <c r="Q164" s="45"/>
      <c r="R164" s="45"/>
      <c r="S164" s="45"/>
      <c r="T164" s="45"/>
    </row>
    <row r="165" spans="1:20">
      <c r="A165" s="45"/>
      <c r="B165" s="45"/>
      <c r="C165" s="45"/>
      <c r="D165" s="45"/>
      <c r="E165" s="45"/>
      <c r="F165" s="45"/>
      <c r="G165" s="45"/>
      <c r="H165" s="45"/>
      <c r="I165" s="45"/>
      <c r="J165" s="45"/>
      <c r="K165" s="45"/>
      <c r="L165" s="45"/>
      <c r="M165" s="45"/>
      <c r="N165" s="45"/>
      <c r="O165" s="45"/>
      <c r="P165" s="45"/>
      <c r="Q165" s="45"/>
      <c r="R165" s="45"/>
      <c r="S165" s="45"/>
      <c r="T165" s="45"/>
    </row>
    <row r="166" spans="1:20">
      <c r="A166" s="45"/>
      <c r="B166" s="45"/>
      <c r="C166" s="45"/>
      <c r="D166" s="45"/>
      <c r="E166" s="45"/>
      <c r="F166" s="45"/>
      <c r="G166" s="45"/>
      <c r="H166" s="45"/>
      <c r="I166" s="45"/>
      <c r="J166" s="45"/>
      <c r="K166" s="45"/>
      <c r="L166" s="45"/>
      <c r="M166" s="45"/>
      <c r="N166" s="45"/>
      <c r="O166" s="45"/>
      <c r="P166" s="45"/>
      <c r="Q166" s="45"/>
      <c r="R166" s="45"/>
      <c r="S166" s="45"/>
      <c r="T166" s="45"/>
    </row>
    <row r="167" spans="1:20">
      <c r="A167" s="45"/>
      <c r="B167" s="45"/>
      <c r="C167" s="45"/>
      <c r="D167" s="45"/>
      <c r="E167" s="45"/>
      <c r="F167" s="45"/>
      <c r="G167" s="45"/>
      <c r="H167" s="45"/>
      <c r="I167" s="45"/>
      <c r="J167" s="45"/>
      <c r="K167" s="45"/>
      <c r="L167" s="45"/>
      <c r="M167" s="45"/>
      <c r="N167" s="45"/>
      <c r="O167" s="45"/>
      <c r="P167" s="45"/>
      <c r="Q167" s="45"/>
      <c r="R167" s="45"/>
      <c r="S167" s="45"/>
      <c r="T167" s="45"/>
    </row>
    <row r="168" spans="1:20">
      <c r="A168" s="45"/>
      <c r="B168" s="45"/>
      <c r="C168" s="45"/>
      <c r="D168" s="45"/>
      <c r="E168" s="45"/>
      <c r="F168" s="45"/>
      <c r="G168" s="45"/>
      <c r="H168" s="45"/>
      <c r="I168" s="45"/>
      <c r="J168" s="45"/>
      <c r="K168" s="45"/>
      <c r="L168" s="45"/>
      <c r="M168" s="45"/>
      <c r="N168" s="45"/>
      <c r="O168" s="45"/>
      <c r="P168" s="45"/>
      <c r="Q168" s="45"/>
      <c r="R168" s="45"/>
      <c r="S168" s="45"/>
      <c r="T168" s="45"/>
    </row>
    <row r="169" spans="1:20">
      <c r="A169" s="45"/>
      <c r="B169" s="45"/>
      <c r="C169" s="45"/>
      <c r="D169" s="45"/>
      <c r="E169" s="45"/>
      <c r="F169" s="45"/>
      <c r="G169" s="45"/>
      <c r="H169" s="45"/>
      <c r="I169" s="45"/>
      <c r="J169" s="45"/>
      <c r="K169" s="45"/>
      <c r="L169" s="45"/>
      <c r="M169" s="45"/>
      <c r="N169" s="45"/>
      <c r="O169" s="45"/>
      <c r="P169" s="45"/>
      <c r="Q169" s="45"/>
      <c r="R169" s="45"/>
      <c r="S169" s="45"/>
      <c r="T169" s="45"/>
    </row>
    <row r="170" spans="1:20">
      <c r="A170" s="45"/>
      <c r="B170" s="45"/>
      <c r="C170" s="45"/>
      <c r="D170" s="45"/>
      <c r="E170" s="45"/>
      <c r="F170" s="45"/>
      <c r="G170" s="45"/>
      <c r="H170" s="45"/>
      <c r="I170" s="45"/>
      <c r="J170" s="45"/>
      <c r="K170" s="45"/>
      <c r="L170" s="45"/>
      <c r="M170" s="45"/>
      <c r="N170" s="45"/>
      <c r="O170" s="45"/>
      <c r="P170" s="45"/>
      <c r="Q170" s="45"/>
      <c r="R170" s="45"/>
      <c r="S170" s="45"/>
      <c r="T170" s="45"/>
    </row>
    <row r="171" spans="1:20">
      <c r="A171" s="45"/>
      <c r="B171" s="45"/>
      <c r="C171" s="45"/>
      <c r="D171" s="45"/>
      <c r="E171" s="45"/>
      <c r="F171" s="45"/>
      <c r="G171" s="45"/>
      <c r="H171" s="45"/>
      <c r="I171" s="45"/>
      <c r="J171" s="45"/>
      <c r="K171" s="45"/>
      <c r="L171" s="45"/>
      <c r="M171" s="45"/>
      <c r="N171" s="45"/>
      <c r="O171" s="45"/>
      <c r="P171" s="45"/>
      <c r="Q171" s="45"/>
      <c r="R171" s="45"/>
      <c r="S171" s="45"/>
      <c r="T171" s="45"/>
    </row>
    <row r="172" spans="1:20">
      <c r="A172" s="45"/>
      <c r="B172" s="45"/>
      <c r="C172" s="45"/>
      <c r="D172" s="45"/>
      <c r="E172" s="45"/>
      <c r="F172" s="45"/>
      <c r="G172" s="45"/>
      <c r="H172" s="45"/>
      <c r="I172" s="45"/>
      <c r="J172" s="45"/>
      <c r="K172" s="45"/>
      <c r="L172" s="45"/>
      <c r="M172" s="45"/>
      <c r="N172" s="45"/>
      <c r="O172" s="45"/>
      <c r="P172" s="45"/>
      <c r="Q172" s="45"/>
      <c r="R172" s="45"/>
      <c r="S172" s="45"/>
      <c r="T172" s="45"/>
    </row>
    <row r="173" spans="1:20">
      <c r="A173" s="45"/>
      <c r="B173" s="45"/>
      <c r="C173" s="45"/>
      <c r="D173" s="45"/>
      <c r="E173" s="45"/>
      <c r="F173" s="45"/>
      <c r="G173" s="45"/>
      <c r="H173" s="45"/>
      <c r="I173" s="45"/>
      <c r="J173" s="45"/>
      <c r="K173" s="45"/>
      <c r="L173" s="45"/>
      <c r="M173" s="45"/>
      <c r="N173" s="45"/>
      <c r="O173" s="45"/>
      <c r="P173" s="45"/>
      <c r="Q173" s="45"/>
      <c r="R173" s="45"/>
      <c r="S173" s="45"/>
      <c r="T173" s="45"/>
    </row>
    <row r="174" spans="1:20">
      <c r="A174" s="45"/>
      <c r="B174" s="45"/>
      <c r="C174" s="45"/>
      <c r="D174" s="45"/>
      <c r="E174" s="45"/>
      <c r="F174" s="45"/>
      <c r="G174" s="45"/>
      <c r="H174" s="45"/>
      <c r="I174" s="45"/>
      <c r="J174" s="45"/>
      <c r="K174" s="45"/>
      <c r="L174" s="45"/>
      <c r="M174" s="45"/>
      <c r="N174" s="45"/>
      <c r="O174" s="45"/>
      <c r="P174" s="45"/>
      <c r="Q174" s="45"/>
      <c r="R174" s="45"/>
      <c r="S174" s="45"/>
      <c r="T174" s="45"/>
    </row>
    <row r="175" spans="1:20">
      <c r="A175" s="45"/>
      <c r="B175" s="45"/>
      <c r="C175" s="45"/>
      <c r="D175" s="45"/>
      <c r="E175" s="45"/>
      <c r="F175" s="45"/>
      <c r="G175" s="45"/>
      <c r="H175" s="45"/>
      <c r="I175" s="45"/>
      <c r="J175" s="45"/>
      <c r="K175" s="45"/>
      <c r="L175" s="45"/>
      <c r="M175" s="45"/>
      <c r="N175" s="45"/>
      <c r="O175" s="45"/>
      <c r="P175" s="45"/>
      <c r="Q175" s="45"/>
      <c r="R175" s="45"/>
      <c r="S175" s="45"/>
      <c r="T175" s="45"/>
    </row>
    <row r="176" spans="1:20">
      <c r="A176" s="45"/>
      <c r="B176" s="45"/>
      <c r="C176" s="45"/>
      <c r="D176" s="45"/>
      <c r="E176" s="45"/>
      <c r="F176" s="45"/>
      <c r="G176" s="45"/>
      <c r="H176" s="45"/>
      <c r="I176" s="45"/>
      <c r="J176" s="45"/>
      <c r="K176" s="45"/>
      <c r="L176" s="45"/>
      <c r="M176" s="45"/>
      <c r="N176" s="45"/>
      <c r="O176" s="45"/>
      <c r="P176" s="45"/>
      <c r="Q176" s="45"/>
      <c r="R176" s="45"/>
      <c r="S176" s="45"/>
      <c r="T176" s="45"/>
    </row>
    <row r="177" spans="1:20">
      <c r="A177" s="45"/>
      <c r="B177" s="45"/>
      <c r="C177" s="45"/>
      <c r="D177" s="45"/>
      <c r="E177" s="45"/>
      <c r="F177" s="45"/>
      <c r="G177" s="45"/>
      <c r="H177" s="45"/>
      <c r="I177" s="45"/>
      <c r="J177" s="45"/>
      <c r="K177" s="45"/>
      <c r="L177" s="45"/>
      <c r="M177" s="45"/>
      <c r="N177" s="45"/>
      <c r="O177" s="45"/>
      <c r="P177" s="45"/>
      <c r="Q177" s="45"/>
      <c r="R177" s="45"/>
      <c r="S177" s="45"/>
      <c r="T177" s="45"/>
    </row>
    <row r="178" spans="1:20">
      <c r="A178" s="45"/>
      <c r="B178" s="45"/>
      <c r="C178" s="45"/>
      <c r="D178" s="45"/>
      <c r="E178" s="45"/>
      <c r="F178" s="45"/>
      <c r="G178" s="45"/>
      <c r="H178" s="45"/>
      <c r="I178" s="45"/>
      <c r="J178" s="45"/>
      <c r="K178" s="45"/>
      <c r="L178" s="45"/>
      <c r="M178" s="45"/>
      <c r="N178" s="45"/>
      <c r="O178" s="45"/>
      <c r="P178" s="45"/>
      <c r="Q178" s="45"/>
      <c r="R178" s="45"/>
      <c r="S178" s="45"/>
      <c r="T178" s="45"/>
    </row>
    <row r="179" spans="1:20">
      <c r="A179" s="45"/>
      <c r="B179" s="45"/>
      <c r="C179" s="45"/>
      <c r="D179" s="45"/>
      <c r="E179" s="45"/>
      <c r="F179" s="45"/>
      <c r="G179" s="45"/>
      <c r="H179" s="45"/>
      <c r="I179" s="45"/>
      <c r="J179" s="45"/>
      <c r="K179" s="45"/>
      <c r="L179" s="45"/>
      <c r="M179" s="45"/>
      <c r="N179" s="45"/>
      <c r="O179" s="45"/>
      <c r="P179" s="45"/>
      <c r="Q179" s="45"/>
      <c r="R179" s="45"/>
      <c r="S179" s="45"/>
      <c r="T179" s="45"/>
    </row>
    <row r="180" spans="1:20">
      <c r="A180" s="45"/>
      <c r="B180" s="45"/>
      <c r="C180" s="45"/>
      <c r="D180" s="45"/>
      <c r="E180" s="45"/>
      <c r="F180" s="45"/>
      <c r="G180" s="45"/>
      <c r="H180" s="45"/>
      <c r="I180" s="45"/>
      <c r="J180" s="45"/>
      <c r="K180" s="45"/>
      <c r="L180" s="45"/>
      <c r="M180" s="45"/>
      <c r="N180" s="45"/>
      <c r="O180" s="45"/>
      <c r="P180" s="45"/>
      <c r="Q180" s="45"/>
      <c r="R180" s="45"/>
      <c r="S180" s="45"/>
      <c r="T180" s="45"/>
    </row>
    <row r="181" spans="1:20">
      <c r="A181" s="45"/>
      <c r="B181" s="45"/>
      <c r="C181" s="45"/>
      <c r="D181" s="45"/>
      <c r="E181" s="45"/>
      <c r="F181" s="45"/>
      <c r="G181" s="45"/>
      <c r="H181" s="45"/>
      <c r="I181" s="45"/>
      <c r="J181" s="45"/>
      <c r="K181" s="45"/>
      <c r="L181" s="45"/>
      <c r="M181" s="45"/>
      <c r="N181" s="45"/>
      <c r="O181" s="45"/>
      <c r="P181" s="45"/>
      <c r="Q181" s="45"/>
      <c r="R181" s="45"/>
      <c r="S181" s="45"/>
      <c r="T181" s="45"/>
    </row>
    <row r="182" spans="1:20">
      <c r="A182" s="45"/>
      <c r="B182" s="45"/>
      <c r="C182" s="45"/>
      <c r="D182" s="45"/>
      <c r="E182" s="45"/>
      <c r="F182" s="45"/>
      <c r="G182" s="45"/>
      <c r="H182" s="45"/>
      <c r="I182" s="45"/>
      <c r="J182" s="45"/>
      <c r="K182" s="45"/>
      <c r="L182" s="45"/>
      <c r="M182" s="45"/>
      <c r="N182" s="45"/>
      <c r="O182" s="45"/>
      <c r="P182" s="45"/>
      <c r="Q182" s="45"/>
      <c r="R182" s="45"/>
      <c r="S182" s="45"/>
      <c r="T182" s="45"/>
    </row>
    <row r="183" spans="1:20">
      <c r="A183" s="45"/>
      <c r="B183" s="45"/>
      <c r="C183" s="45"/>
      <c r="D183" s="45"/>
      <c r="E183" s="45"/>
      <c r="F183" s="45"/>
      <c r="G183" s="45"/>
      <c r="H183" s="45"/>
      <c r="I183" s="45"/>
      <c r="J183" s="45"/>
      <c r="K183" s="45"/>
      <c r="L183" s="45"/>
      <c r="M183" s="45"/>
      <c r="N183" s="45"/>
      <c r="O183" s="45"/>
      <c r="P183" s="45"/>
      <c r="Q183" s="45"/>
      <c r="R183" s="45"/>
      <c r="S183" s="45"/>
      <c r="T183" s="45"/>
    </row>
    <row r="184" spans="1:20">
      <c r="A184" s="45"/>
      <c r="B184" s="45"/>
      <c r="C184" s="45"/>
      <c r="D184" s="45"/>
      <c r="E184" s="45"/>
      <c r="F184" s="45"/>
      <c r="G184" s="45"/>
      <c r="H184" s="45"/>
      <c r="I184" s="45"/>
      <c r="J184" s="45"/>
      <c r="K184" s="45"/>
      <c r="L184" s="45"/>
      <c r="M184" s="45"/>
      <c r="N184" s="45"/>
      <c r="O184" s="45"/>
      <c r="P184" s="45"/>
      <c r="Q184" s="45"/>
      <c r="R184" s="45"/>
      <c r="S184" s="45"/>
      <c r="T184" s="45"/>
    </row>
    <row r="185" spans="1:20">
      <c r="A185" s="45"/>
      <c r="B185" s="45"/>
      <c r="C185" s="45"/>
      <c r="D185" s="45"/>
      <c r="E185" s="45"/>
      <c r="F185" s="45"/>
      <c r="G185" s="45"/>
      <c r="H185" s="45"/>
      <c r="I185" s="45"/>
      <c r="J185" s="45"/>
      <c r="K185" s="45"/>
      <c r="L185" s="45"/>
      <c r="M185" s="45"/>
      <c r="N185" s="45"/>
      <c r="O185" s="45"/>
      <c r="P185" s="45"/>
      <c r="Q185" s="45"/>
      <c r="R185" s="45"/>
      <c r="S185" s="45"/>
      <c r="T185" s="45"/>
    </row>
    <row r="186" spans="1:20">
      <c r="A186" s="45"/>
      <c r="B186" s="45"/>
      <c r="C186" s="45"/>
      <c r="D186" s="45"/>
      <c r="E186" s="45"/>
      <c r="F186" s="45"/>
      <c r="G186" s="45"/>
      <c r="H186" s="45"/>
      <c r="I186" s="45"/>
      <c r="J186" s="45"/>
      <c r="K186" s="45"/>
      <c r="L186" s="45"/>
      <c r="M186" s="45"/>
      <c r="N186" s="45"/>
      <c r="O186" s="45"/>
      <c r="P186" s="45"/>
      <c r="Q186" s="45"/>
      <c r="R186" s="45"/>
      <c r="S186" s="45"/>
      <c r="T186" s="45"/>
    </row>
    <row r="187" spans="1:20">
      <c r="A187" s="45"/>
      <c r="B187" s="45"/>
      <c r="C187" s="45"/>
      <c r="D187" s="45"/>
      <c r="E187" s="45"/>
      <c r="F187" s="45"/>
      <c r="G187" s="45"/>
      <c r="H187" s="45"/>
      <c r="I187" s="45"/>
      <c r="J187" s="45"/>
      <c r="K187" s="45"/>
      <c r="L187" s="45"/>
      <c r="M187" s="45"/>
      <c r="N187" s="45"/>
      <c r="O187" s="45"/>
      <c r="P187" s="45"/>
      <c r="Q187" s="45"/>
      <c r="R187" s="45"/>
      <c r="S187" s="45"/>
      <c r="T187" s="45"/>
    </row>
    <row r="188" spans="1:20">
      <c r="A188" s="45"/>
      <c r="B188" s="45"/>
      <c r="C188" s="45"/>
      <c r="D188" s="45"/>
      <c r="E188" s="45"/>
      <c r="F188" s="45"/>
      <c r="G188" s="45"/>
      <c r="H188" s="45"/>
      <c r="I188" s="45"/>
      <c r="J188" s="45"/>
      <c r="K188" s="45"/>
      <c r="L188" s="45"/>
      <c r="M188" s="45"/>
      <c r="N188" s="45"/>
      <c r="O188" s="45"/>
      <c r="P188" s="45"/>
      <c r="Q188" s="45"/>
      <c r="R188" s="45"/>
      <c r="S188" s="45"/>
      <c r="T188" s="45"/>
    </row>
    <row r="189" spans="1:20">
      <c r="A189" s="45"/>
      <c r="B189" s="45"/>
      <c r="C189" s="45"/>
      <c r="D189" s="45"/>
      <c r="E189" s="45"/>
      <c r="F189" s="45"/>
      <c r="G189" s="45"/>
      <c r="H189" s="45"/>
      <c r="I189" s="45"/>
      <c r="J189" s="45"/>
      <c r="K189" s="45"/>
      <c r="L189" s="45"/>
      <c r="M189" s="45"/>
      <c r="N189" s="45"/>
      <c r="O189" s="45"/>
      <c r="P189" s="45"/>
      <c r="Q189" s="45"/>
      <c r="R189" s="45"/>
      <c r="S189" s="45"/>
      <c r="T189" s="45"/>
    </row>
    <row r="190" spans="1:20">
      <c r="A190" s="45"/>
      <c r="B190" s="45"/>
      <c r="C190" s="45"/>
      <c r="D190" s="45"/>
      <c r="E190" s="45"/>
      <c r="F190" s="45"/>
      <c r="G190" s="45"/>
      <c r="H190" s="45"/>
      <c r="I190" s="45"/>
      <c r="J190" s="45"/>
      <c r="K190" s="45"/>
      <c r="L190" s="45"/>
      <c r="M190" s="45"/>
      <c r="N190" s="45"/>
      <c r="O190" s="45"/>
      <c r="P190" s="45"/>
      <c r="Q190" s="45"/>
      <c r="R190" s="45"/>
      <c r="S190" s="45"/>
      <c r="T190" s="45"/>
    </row>
    <row r="191" spans="1:20">
      <c r="A191" s="45"/>
      <c r="B191" s="45"/>
      <c r="C191" s="45"/>
      <c r="D191" s="45"/>
      <c r="E191" s="45"/>
      <c r="F191" s="45"/>
      <c r="G191" s="45"/>
      <c r="H191" s="45"/>
      <c r="I191" s="45"/>
      <c r="J191" s="45"/>
      <c r="K191" s="45"/>
      <c r="L191" s="45"/>
      <c r="M191" s="45"/>
      <c r="N191" s="45"/>
      <c r="O191" s="45"/>
      <c r="P191" s="45"/>
      <c r="Q191" s="45"/>
      <c r="R191" s="45"/>
      <c r="S191" s="45"/>
      <c r="T191" s="45"/>
    </row>
    <row r="192" spans="1:20">
      <c r="A192" s="45"/>
      <c r="B192" s="45"/>
      <c r="C192" s="45"/>
      <c r="D192" s="45"/>
      <c r="E192" s="45"/>
      <c r="F192" s="45"/>
      <c r="G192" s="45"/>
      <c r="H192" s="45"/>
      <c r="I192" s="45"/>
      <c r="J192" s="45"/>
      <c r="K192" s="45"/>
      <c r="L192" s="45"/>
      <c r="M192" s="45"/>
      <c r="N192" s="45"/>
      <c r="O192" s="45"/>
      <c r="P192" s="45"/>
      <c r="Q192" s="45"/>
      <c r="R192" s="45"/>
      <c r="S192" s="45"/>
      <c r="T192" s="45"/>
    </row>
    <row r="193" spans="1:20">
      <c r="A193" s="45"/>
      <c r="B193" s="45"/>
      <c r="C193" s="45"/>
      <c r="D193" s="45"/>
      <c r="E193" s="45"/>
      <c r="F193" s="45"/>
      <c r="G193" s="45"/>
      <c r="H193" s="45"/>
      <c r="I193" s="45"/>
      <c r="J193" s="45"/>
      <c r="K193" s="45"/>
      <c r="L193" s="45"/>
      <c r="M193" s="45"/>
      <c r="N193" s="45"/>
      <c r="O193" s="45"/>
      <c r="P193" s="45"/>
      <c r="Q193" s="45"/>
      <c r="R193" s="45"/>
      <c r="S193" s="45"/>
      <c r="T193" s="45"/>
    </row>
    <row r="194" spans="1:20">
      <c r="A194" s="45"/>
      <c r="B194" s="45"/>
      <c r="C194" s="45"/>
      <c r="D194" s="45"/>
      <c r="E194" s="45"/>
      <c r="F194" s="45"/>
      <c r="G194" s="45"/>
      <c r="H194" s="45"/>
      <c r="I194" s="45"/>
      <c r="J194" s="45"/>
      <c r="K194" s="45"/>
      <c r="L194" s="45"/>
      <c r="M194" s="45"/>
      <c r="N194" s="45"/>
      <c r="O194" s="45"/>
      <c r="P194" s="45"/>
      <c r="Q194" s="45"/>
      <c r="R194" s="45"/>
      <c r="S194" s="45"/>
      <c r="T194" s="45"/>
    </row>
    <row r="195" spans="1:20">
      <c r="A195" s="45"/>
      <c r="B195" s="45"/>
      <c r="C195" s="45"/>
      <c r="D195" s="45"/>
      <c r="E195" s="45"/>
      <c r="F195" s="45"/>
      <c r="G195" s="45"/>
      <c r="H195" s="45"/>
      <c r="I195" s="45"/>
      <c r="J195" s="45"/>
      <c r="K195" s="45"/>
      <c r="L195" s="45"/>
      <c r="M195" s="45"/>
      <c r="N195" s="45"/>
      <c r="O195" s="45"/>
      <c r="P195" s="45"/>
      <c r="Q195" s="45"/>
      <c r="R195" s="45"/>
      <c r="S195" s="45"/>
      <c r="T195" s="45"/>
    </row>
    <row r="196" spans="1:20">
      <c r="A196" s="45"/>
      <c r="B196" s="45"/>
      <c r="C196" s="45"/>
      <c r="D196" s="45"/>
      <c r="E196" s="45"/>
      <c r="F196" s="45"/>
      <c r="G196" s="45"/>
      <c r="H196" s="45"/>
      <c r="I196" s="45"/>
      <c r="J196" s="45"/>
      <c r="K196" s="45"/>
      <c r="L196" s="45"/>
      <c r="M196" s="45"/>
      <c r="N196" s="45"/>
      <c r="O196" s="45"/>
      <c r="P196" s="45"/>
      <c r="Q196" s="45"/>
      <c r="R196" s="45"/>
      <c r="S196" s="45"/>
      <c r="T196" s="45"/>
    </row>
    <row r="197" spans="1:20">
      <c r="A197" s="45"/>
      <c r="B197" s="45"/>
      <c r="C197" s="45"/>
      <c r="D197" s="45"/>
      <c r="E197" s="45"/>
      <c r="F197" s="45"/>
      <c r="G197" s="45"/>
      <c r="H197" s="45"/>
      <c r="I197" s="45"/>
      <c r="J197" s="45"/>
      <c r="K197" s="45"/>
      <c r="L197" s="45"/>
      <c r="M197" s="45"/>
      <c r="N197" s="45"/>
      <c r="O197" s="45"/>
      <c r="P197" s="45"/>
      <c r="Q197" s="45"/>
      <c r="R197" s="45"/>
      <c r="S197" s="45"/>
      <c r="T197" s="45"/>
    </row>
    <row r="198" spans="1:20">
      <c r="A198" s="45"/>
      <c r="B198" s="45"/>
      <c r="C198" s="45"/>
      <c r="D198" s="45"/>
      <c r="E198" s="45"/>
      <c r="F198" s="45"/>
      <c r="G198" s="45"/>
      <c r="H198" s="45"/>
      <c r="I198" s="45"/>
      <c r="J198" s="45"/>
      <c r="K198" s="45"/>
      <c r="L198" s="45"/>
      <c r="M198" s="45"/>
      <c r="N198" s="45"/>
      <c r="O198" s="45"/>
      <c r="P198" s="45"/>
      <c r="Q198" s="45"/>
      <c r="R198" s="45"/>
      <c r="S198" s="45"/>
      <c r="T198" s="45"/>
    </row>
    <row r="199" spans="1:20">
      <c r="A199" s="45"/>
      <c r="B199" s="45"/>
      <c r="C199" s="45"/>
      <c r="D199" s="45"/>
      <c r="E199" s="45"/>
      <c r="F199" s="45"/>
      <c r="G199" s="45"/>
      <c r="H199" s="45"/>
      <c r="I199" s="45"/>
      <c r="J199" s="45"/>
      <c r="K199" s="45"/>
      <c r="L199" s="45"/>
      <c r="M199" s="45"/>
      <c r="N199" s="45"/>
      <c r="O199" s="45"/>
      <c r="P199" s="45"/>
      <c r="Q199" s="45"/>
      <c r="R199" s="45"/>
      <c r="S199" s="45"/>
      <c r="T199" s="45"/>
    </row>
    <row r="200" spans="1:20">
      <c r="A200" s="45"/>
      <c r="B200" s="45"/>
      <c r="C200" s="45"/>
      <c r="D200" s="45"/>
      <c r="E200" s="45"/>
      <c r="F200" s="45"/>
      <c r="G200" s="45"/>
      <c r="H200" s="45"/>
      <c r="I200" s="45"/>
      <c r="J200" s="45"/>
      <c r="K200" s="45"/>
      <c r="L200" s="45"/>
      <c r="M200" s="45"/>
      <c r="N200" s="45"/>
      <c r="O200" s="45"/>
      <c r="P200" s="45"/>
      <c r="Q200" s="45"/>
      <c r="R200" s="45"/>
      <c r="S200" s="45"/>
      <c r="T200" s="45"/>
    </row>
    <row r="201" spans="1:20">
      <c r="A201" s="45"/>
      <c r="B201" s="45"/>
      <c r="C201" s="45"/>
      <c r="D201" s="45"/>
      <c r="E201" s="45"/>
      <c r="F201" s="45"/>
      <c r="G201" s="45"/>
      <c r="H201" s="45"/>
      <c r="I201" s="45"/>
      <c r="J201" s="45"/>
      <c r="K201" s="45"/>
      <c r="L201" s="45"/>
      <c r="M201" s="45"/>
      <c r="N201" s="45"/>
      <c r="O201" s="45"/>
      <c r="P201" s="45"/>
      <c r="Q201" s="45"/>
      <c r="R201" s="45"/>
      <c r="S201" s="45"/>
      <c r="T201" s="45"/>
    </row>
    <row r="202" spans="1:20">
      <c r="A202" s="45"/>
      <c r="B202" s="45"/>
      <c r="C202" s="45"/>
      <c r="D202" s="45"/>
      <c r="E202" s="45"/>
      <c r="F202" s="45"/>
      <c r="G202" s="45"/>
      <c r="H202" s="45"/>
      <c r="I202" s="45"/>
      <c r="J202" s="45"/>
      <c r="K202" s="45"/>
      <c r="L202" s="45"/>
      <c r="M202" s="45"/>
      <c r="N202" s="45"/>
      <c r="O202" s="45"/>
      <c r="P202" s="45"/>
      <c r="Q202" s="45"/>
      <c r="R202" s="45"/>
      <c r="S202" s="45"/>
      <c r="T202" s="45"/>
    </row>
    <row r="203" spans="1:20">
      <c r="A203" s="45"/>
      <c r="B203" s="45"/>
      <c r="C203" s="45"/>
      <c r="D203" s="45"/>
      <c r="E203" s="45"/>
      <c r="F203" s="45"/>
      <c r="G203" s="45"/>
      <c r="H203" s="45"/>
      <c r="I203" s="45"/>
      <c r="J203" s="45"/>
      <c r="K203" s="45"/>
      <c r="L203" s="45"/>
      <c r="M203" s="45"/>
      <c r="N203" s="45"/>
      <c r="O203" s="45"/>
      <c r="P203" s="45"/>
      <c r="Q203" s="45"/>
      <c r="R203" s="45"/>
      <c r="S203" s="45"/>
      <c r="T203" s="45"/>
    </row>
    <row r="204" spans="1:20">
      <c r="A204" s="45"/>
      <c r="B204" s="45"/>
      <c r="C204" s="45"/>
      <c r="D204" s="45"/>
      <c r="E204" s="45"/>
      <c r="F204" s="45"/>
      <c r="G204" s="45"/>
      <c r="H204" s="45"/>
      <c r="I204" s="45"/>
      <c r="J204" s="45"/>
      <c r="K204" s="45"/>
      <c r="L204" s="45"/>
      <c r="M204" s="45"/>
      <c r="N204" s="45"/>
      <c r="O204" s="45"/>
      <c r="P204" s="45"/>
      <c r="Q204" s="45"/>
      <c r="R204" s="45"/>
      <c r="S204" s="45"/>
      <c r="T204" s="45"/>
    </row>
    <row r="205" spans="1:20">
      <c r="A205" s="45"/>
      <c r="B205" s="45"/>
      <c r="C205" s="45"/>
      <c r="D205" s="45"/>
      <c r="E205" s="45"/>
      <c r="F205" s="45"/>
      <c r="G205" s="45"/>
      <c r="H205" s="45"/>
      <c r="I205" s="45"/>
      <c r="J205" s="45"/>
      <c r="K205" s="45"/>
      <c r="L205" s="45"/>
      <c r="M205" s="45"/>
      <c r="N205" s="45"/>
      <c r="O205" s="45"/>
      <c r="P205" s="45"/>
      <c r="Q205" s="45"/>
      <c r="R205" s="45"/>
      <c r="S205" s="45"/>
      <c r="T205" s="45"/>
    </row>
    <row r="206" spans="1:20">
      <c r="A206" s="45"/>
      <c r="B206" s="45"/>
      <c r="C206" s="45"/>
      <c r="D206" s="45"/>
      <c r="E206" s="45"/>
      <c r="F206" s="45"/>
      <c r="G206" s="45"/>
      <c r="H206" s="45"/>
      <c r="I206" s="45"/>
      <c r="J206" s="45"/>
      <c r="K206" s="45"/>
      <c r="L206" s="45"/>
      <c r="M206" s="45"/>
      <c r="N206" s="45"/>
      <c r="O206" s="45"/>
      <c r="P206" s="45"/>
      <c r="Q206" s="45"/>
      <c r="R206" s="45"/>
      <c r="S206" s="45"/>
      <c r="T206" s="45"/>
    </row>
    <row r="207" spans="1:20">
      <c r="A207" s="45"/>
      <c r="B207" s="45"/>
      <c r="C207" s="45"/>
      <c r="D207" s="45"/>
      <c r="E207" s="45"/>
      <c r="F207" s="45"/>
      <c r="G207" s="45"/>
      <c r="H207" s="45"/>
      <c r="I207" s="45"/>
      <c r="J207" s="45"/>
      <c r="K207" s="45"/>
      <c r="L207" s="45"/>
      <c r="M207" s="45"/>
      <c r="N207" s="45"/>
      <c r="O207" s="45"/>
      <c r="P207" s="45"/>
      <c r="Q207" s="45"/>
      <c r="R207" s="45"/>
      <c r="S207" s="45"/>
      <c r="T207" s="45"/>
    </row>
    <row r="208" spans="1:20">
      <c r="A208" s="45"/>
      <c r="B208" s="45"/>
      <c r="C208" s="45"/>
      <c r="D208" s="45"/>
      <c r="E208" s="45"/>
      <c r="F208" s="45"/>
      <c r="G208" s="45"/>
      <c r="H208" s="45"/>
      <c r="I208" s="45"/>
      <c r="J208" s="45"/>
      <c r="K208" s="45"/>
      <c r="L208" s="45"/>
      <c r="M208" s="45"/>
      <c r="N208" s="45"/>
      <c r="O208" s="45"/>
      <c r="P208" s="45"/>
      <c r="Q208" s="45"/>
      <c r="R208" s="45"/>
      <c r="S208" s="45"/>
      <c r="T208" s="45"/>
    </row>
    <row r="209" spans="1:20">
      <c r="A209" s="45"/>
      <c r="B209" s="45"/>
      <c r="C209" s="45"/>
      <c r="D209" s="45"/>
      <c r="E209" s="45"/>
      <c r="F209" s="45"/>
      <c r="G209" s="45"/>
      <c r="H209" s="45"/>
      <c r="I209" s="45"/>
      <c r="J209" s="45"/>
      <c r="K209" s="45"/>
      <c r="L209" s="45"/>
      <c r="M209" s="45"/>
      <c r="N209" s="45"/>
      <c r="O209" s="45"/>
      <c r="P209" s="45"/>
      <c r="Q209" s="45"/>
      <c r="R209" s="45"/>
      <c r="S209" s="45"/>
      <c r="T209" s="45"/>
    </row>
    <row r="210" spans="1:20">
      <c r="A210" s="45"/>
      <c r="B210" s="45"/>
      <c r="C210" s="45"/>
      <c r="D210" s="45"/>
      <c r="E210" s="45"/>
      <c r="F210" s="45"/>
      <c r="G210" s="45"/>
      <c r="H210" s="45"/>
      <c r="I210" s="45"/>
      <c r="J210" s="45"/>
      <c r="K210" s="45"/>
      <c r="L210" s="45"/>
      <c r="M210" s="45"/>
      <c r="N210" s="45"/>
      <c r="O210" s="45"/>
      <c r="P210" s="45"/>
      <c r="Q210" s="45"/>
      <c r="R210" s="45"/>
      <c r="S210" s="45"/>
      <c r="T210" s="45"/>
    </row>
    <row r="211" spans="1:20">
      <c r="A211" s="45"/>
      <c r="B211" s="45"/>
      <c r="C211" s="45"/>
      <c r="D211" s="45"/>
      <c r="E211" s="45"/>
      <c r="F211" s="45"/>
      <c r="G211" s="45"/>
      <c r="H211" s="45"/>
      <c r="I211" s="45"/>
      <c r="J211" s="45"/>
      <c r="K211" s="45"/>
      <c r="L211" s="45"/>
      <c r="M211" s="45"/>
      <c r="N211" s="45"/>
      <c r="O211" s="45"/>
      <c r="P211" s="45"/>
      <c r="Q211" s="45"/>
      <c r="R211" s="45"/>
      <c r="S211" s="45"/>
      <c r="T211" s="45"/>
    </row>
    <row r="212" spans="1:20">
      <c r="A212" s="45"/>
      <c r="B212" s="45"/>
      <c r="C212" s="45"/>
      <c r="D212" s="45"/>
      <c r="E212" s="45"/>
      <c r="F212" s="45"/>
      <c r="G212" s="45"/>
      <c r="H212" s="45"/>
      <c r="I212" s="45"/>
      <c r="J212" s="45"/>
      <c r="K212" s="45"/>
      <c r="L212" s="45"/>
      <c r="M212" s="45"/>
      <c r="N212" s="45"/>
      <c r="O212" s="45"/>
      <c r="P212" s="45"/>
      <c r="Q212" s="45"/>
      <c r="R212" s="45"/>
      <c r="S212" s="45"/>
      <c r="T212" s="45"/>
    </row>
    <row r="213" spans="1:20">
      <c r="A213" s="45"/>
      <c r="B213" s="45"/>
      <c r="C213" s="45"/>
      <c r="D213" s="45"/>
      <c r="E213" s="45"/>
      <c r="F213" s="45"/>
      <c r="G213" s="45"/>
      <c r="H213" s="45"/>
      <c r="I213" s="45"/>
      <c r="J213" s="45"/>
      <c r="K213" s="45"/>
      <c r="L213" s="45"/>
      <c r="M213" s="45"/>
      <c r="N213" s="45"/>
      <c r="O213" s="45"/>
      <c r="P213" s="45"/>
      <c r="Q213" s="45"/>
      <c r="R213" s="45"/>
      <c r="S213" s="45"/>
      <c r="T213" s="45"/>
    </row>
    <row r="214" spans="1:20">
      <c r="A214" s="45"/>
      <c r="B214" s="45"/>
      <c r="C214" s="45"/>
      <c r="D214" s="45"/>
      <c r="E214" s="45"/>
      <c r="F214" s="45"/>
      <c r="G214" s="45"/>
      <c r="H214" s="45"/>
      <c r="I214" s="45"/>
      <c r="J214" s="45"/>
      <c r="K214" s="45"/>
      <c r="L214" s="45"/>
      <c r="M214" s="45"/>
      <c r="N214" s="45"/>
      <c r="O214" s="45"/>
      <c r="P214" s="45"/>
      <c r="Q214" s="45"/>
      <c r="R214" s="45"/>
      <c r="S214" s="45"/>
      <c r="T214" s="45"/>
    </row>
    <row r="215" spans="1:20">
      <c r="A215" s="45"/>
      <c r="B215" s="45"/>
      <c r="C215" s="45"/>
      <c r="D215" s="45"/>
      <c r="E215" s="45"/>
      <c r="F215" s="45"/>
      <c r="G215" s="45"/>
      <c r="H215" s="45"/>
      <c r="I215" s="45"/>
      <c r="J215" s="45"/>
      <c r="K215" s="45"/>
      <c r="L215" s="45"/>
      <c r="M215" s="45"/>
      <c r="N215" s="45"/>
      <c r="O215" s="45"/>
      <c r="P215" s="45"/>
      <c r="Q215" s="45"/>
      <c r="R215" s="45"/>
      <c r="S215" s="45"/>
      <c r="T215" s="45"/>
    </row>
    <row r="216" spans="1:20">
      <c r="A216" s="45"/>
      <c r="B216" s="45"/>
      <c r="C216" s="45"/>
      <c r="D216" s="45"/>
      <c r="E216" s="45"/>
      <c r="F216" s="45"/>
      <c r="G216" s="45"/>
      <c r="H216" s="45"/>
      <c r="I216" s="45"/>
      <c r="J216" s="45"/>
      <c r="K216" s="45"/>
      <c r="L216" s="45"/>
      <c r="M216" s="45"/>
      <c r="N216" s="45"/>
      <c r="O216" s="45"/>
      <c r="P216" s="45"/>
      <c r="Q216" s="45"/>
      <c r="R216" s="45"/>
      <c r="S216" s="45"/>
      <c r="T216" s="45"/>
    </row>
    <row r="217" spans="1:20">
      <c r="A217" s="45"/>
      <c r="B217" s="45"/>
      <c r="C217" s="45"/>
      <c r="D217" s="45"/>
      <c r="E217" s="45"/>
      <c r="F217" s="45"/>
      <c r="G217" s="45"/>
      <c r="H217" s="45"/>
      <c r="I217" s="45"/>
      <c r="J217" s="45"/>
      <c r="K217" s="45"/>
      <c r="L217" s="45"/>
      <c r="M217" s="45"/>
      <c r="N217" s="45"/>
      <c r="O217" s="45"/>
      <c r="P217" s="45"/>
      <c r="Q217" s="45"/>
      <c r="R217" s="45"/>
      <c r="S217" s="45"/>
      <c r="T217" s="45"/>
    </row>
    <row r="218" spans="1:20">
      <c r="A218" s="45"/>
      <c r="B218" s="45"/>
      <c r="C218" s="45"/>
      <c r="D218" s="45"/>
      <c r="E218" s="45"/>
      <c r="F218" s="45"/>
      <c r="G218" s="45"/>
      <c r="H218" s="45"/>
      <c r="I218" s="45"/>
      <c r="J218" s="45"/>
      <c r="K218" s="45"/>
      <c r="L218" s="45"/>
      <c r="M218" s="45"/>
      <c r="N218" s="45"/>
      <c r="O218" s="45"/>
      <c r="P218" s="45"/>
      <c r="Q218" s="45"/>
      <c r="R218" s="45"/>
      <c r="S218" s="45"/>
      <c r="T218" s="45"/>
    </row>
    <row r="219" spans="1:20">
      <c r="A219" s="45"/>
      <c r="B219" s="45"/>
      <c r="C219" s="45"/>
      <c r="D219" s="45"/>
      <c r="E219" s="45"/>
      <c r="F219" s="45"/>
      <c r="G219" s="45"/>
      <c r="H219" s="45"/>
      <c r="I219" s="45"/>
      <c r="J219" s="45"/>
      <c r="K219" s="45"/>
      <c r="L219" s="45"/>
      <c r="M219" s="45"/>
      <c r="N219" s="45"/>
      <c r="O219" s="45"/>
      <c r="P219" s="45"/>
      <c r="Q219" s="45"/>
      <c r="R219" s="45"/>
      <c r="S219" s="45"/>
      <c r="T219" s="45"/>
    </row>
    <row r="220" spans="1:20">
      <c r="A220" s="45"/>
      <c r="B220" s="45"/>
      <c r="C220" s="45"/>
      <c r="D220" s="45"/>
      <c r="E220" s="45"/>
      <c r="F220" s="45"/>
      <c r="G220" s="45"/>
      <c r="H220" s="45"/>
      <c r="I220" s="45"/>
      <c r="J220" s="45"/>
      <c r="K220" s="45"/>
      <c r="L220" s="45"/>
      <c r="M220" s="45"/>
      <c r="N220" s="45"/>
      <c r="O220" s="45"/>
      <c r="P220" s="45"/>
      <c r="Q220" s="45"/>
      <c r="R220" s="45"/>
      <c r="S220" s="45"/>
      <c r="T220" s="45"/>
    </row>
    <row r="221" spans="1:20">
      <c r="A221" s="45"/>
      <c r="B221" s="45"/>
      <c r="C221" s="45"/>
      <c r="D221" s="45"/>
      <c r="E221" s="45"/>
      <c r="F221" s="45"/>
      <c r="G221" s="45"/>
      <c r="H221" s="45"/>
      <c r="I221" s="45"/>
      <c r="J221" s="45"/>
      <c r="K221" s="45"/>
      <c r="L221" s="45"/>
      <c r="M221" s="45"/>
      <c r="N221" s="45"/>
      <c r="O221" s="45"/>
      <c r="P221" s="45"/>
      <c r="Q221" s="45"/>
      <c r="R221" s="45"/>
      <c r="S221" s="45"/>
      <c r="T221" s="45"/>
    </row>
    <row r="222" spans="1:20">
      <c r="A222" s="45"/>
      <c r="B222" s="45"/>
      <c r="C222" s="45"/>
      <c r="D222" s="45"/>
      <c r="E222" s="45"/>
      <c r="F222" s="45"/>
      <c r="G222" s="45"/>
      <c r="H222" s="45"/>
      <c r="I222" s="45"/>
      <c r="J222" s="45"/>
      <c r="K222" s="45"/>
      <c r="L222" s="45"/>
      <c r="M222" s="45"/>
      <c r="N222" s="45"/>
      <c r="O222" s="45"/>
      <c r="P222" s="45"/>
      <c r="Q222" s="45"/>
      <c r="R222" s="45"/>
      <c r="S222" s="45"/>
      <c r="T222" s="45"/>
    </row>
    <row r="223" spans="1:20">
      <c r="A223" s="45"/>
      <c r="B223" s="45"/>
      <c r="C223" s="45"/>
      <c r="D223" s="45"/>
      <c r="E223" s="45"/>
      <c r="F223" s="45"/>
      <c r="G223" s="45"/>
      <c r="H223" s="45"/>
      <c r="I223" s="45"/>
      <c r="J223" s="45"/>
      <c r="K223" s="45"/>
      <c r="L223" s="45"/>
      <c r="M223" s="45"/>
      <c r="N223" s="45"/>
      <c r="O223" s="45"/>
      <c r="P223" s="45"/>
      <c r="Q223" s="45"/>
      <c r="R223" s="45"/>
      <c r="S223" s="45"/>
      <c r="T223" s="45"/>
    </row>
    <row r="224" spans="1:20">
      <c r="A224" s="45"/>
      <c r="B224" s="45"/>
      <c r="C224" s="45"/>
      <c r="D224" s="45"/>
      <c r="E224" s="45"/>
      <c r="F224" s="45"/>
      <c r="G224" s="45"/>
      <c r="H224" s="45"/>
      <c r="I224" s="45"/>
      <c r="J224" s="45"/>
      <c r="K224" s="45"/>
      <c r="L224" s="45"/>
      <c r="M224" s="45"/>
      <c r="N224" s="45"/>
      <c r="O224" s="45"/>
      <c r="P224" s="45"/>
      <c r="Q224" s="45"/>
      <c r="R224" s="45"/>
      <c r="S224" s="45"/>
      <c r="T224" s="45"/>
    </row>
    <row r="225" spans="1:20">
      <c r="A225" s="45"/>
      <c r="B225" s="45"/>
      <c r="C225" s="45"/>
      <c r="D225" s="45"/>
      <c r="E225" s="45"/>
      <c r="F225" s="45"/>
      <c r="G225" s="45"/>
      <c r="H225" s="45"/>
      <c r="I225" s="45"/>
      <c r="J225" s="45"/>
      <c r="K225" s="45"/>
      <c r="L225" s="45"/>
      <c r="M225" s="45"/>
      <c r="N225" s="45"/>
      <c r="O225" s="45"/>
      <c r="P225" s="45"/>
      <c r="Q225" s="45"/>
      <c r="R225" s="45"/>
      <c r="S225" s="45"/>
      <c r="T225" s="45"/>
    </row>
    <row r="226" spans="1:20">
      <c r="A226" s="45"/>
      <c r="B226" s="45"/>
      <c r="C226" s="45"/>
      <c r="D226" s="45"/>
      <c r="E226" s="45"/>
      <c r="F226" s="45"/>
      <c r="G226" s="45"/>
      <c r="H226" s="45"/>
      <c r="I226" s="45"/>
      <c r="J226" s="45"/>
      <c r="K226" s="45"/>
      <c r="L226" s="45"/>
      <c r="M226" s="45"/>
      <c r="N226" s="45"/>
      <c r="O226" s="45"/>
      <c r="P226" s="45"/>
      <c r="Q226" s="45"/>
      <c r="R226" s="45"/>
      <c r="S226" s="45"/>
      <c r="T226" s="45"/>
    </row>
    <row r="227" spans="1:20">
      <c r="A227" s="45"/>
      <c r="B227" s="45"/>
      <c r="C227" s="45"/>
      <c r="D227" s="45"/>
      <c r="E227" s="45"/>
      <c r="F227" s="45"/>
      <c r="G227" s="45"/>
      <c r="H227" s="45"/>
      <c r="I227" s="45"/>
      <c r="J227" s="45"/>
      <c r="K227" s="45"/>
      <c r="L227" s="45"/>
      <c r="M227" s="45"/>
      <c r="N227" s="45"/>
      <c r="O227" s="45"/>
      <c r="P227" s="45"/>
      <c r="Q227" s="45"/>
      <c r="R227" s="45"/>
      <c r="S227" s="45"/>
      <c r="T227" s="45"/>
    </row>
    <row r="228" spans="1:20">
      <c r="A228" s="45"/>
      <c r="B228" s="45"/>
      <c r="C228" s="45"/>
      <c r="D228" s="45"/>
      <c r="E228" s="45"/>
      <c r="F228" s="45"/>
      <c r="G228" s="45"/>
      <c r="H228" s="45"/>
      <c r="I228" s="45"/>
      <c r="J228" s="45"/>
      <c r="K228" s="45"/>
      <c r="L228" s="45"/>
      <c r="M228" s="45"/>
      <c r="N228" s="45"/>
      <c r="O228" s="45"/>
      <c r="P228" s="45"/>
      <c r="Q228" s="45"/>
      <c r="R228" s="45"/>
      <c r="S228" s="45"/>
      <c r="T228" s="45"/>
    </row>
    <row r="229" spans="1:20">
      <c r="A229" s="45"/>
      <c r="B229" s="45"/>
      <c r="C229" s="45"/>
      <c r="D229" s="45"/>
      <c r="E229" s="45"/>
      <c r="F229" s="45"/>
      <c r="G229" s="45"/>
      <c r="H229" s="45"/>
      <c r="I229" s="45"/>
      <c r="J229" s="45"/>
      <c r="K229" s="45"/>
      <c r="L229" s="45"/>
      <c r="M229" s="45"/>
      <c r="N229" s="45"/>
      <c r="O229" s="45"/>
      <c r="P229" s="45"/>
      <c r="Q229" s="45"/>
      <c r="R229" s="45"/>
      <c r="S229" s="45"/>
      <c r="T229" s="45"/>
    </row>
    <row r="230" spans="1:20">
      <c r="A230" s="45"/>
      <c r="B230" s="45"/>
      <c r="C230" s="45"/>
      <c r="D230" s="45"/>
      <c r="E230" s="45"/>
      <c r="F230" s="45"/>
      <c r="G230" s="45"/>
      <c r="H230" s="45"/>
      <c r="I230" s="45"/>
      <c r="J230" s="45"/>
      <c r="K230" s="45"/>
      <c r="L230" s="45"/>
      <c r="M230" s="45"/>
      <c r="N230" s="45"/>
      <c r="O230" s="45"/>
      <c r="P230" s="45"/>
      <c r="Q230" s="45"/>
      <c r="R230" s="45"/>
      <c r="S230" s="45"/>
      <c r="T230" s="45"/>
    </row>
    <row r="231" spans="1:20">
      <c r="A231" s="45"/>
      <c r="B231" s="45"/>
      <c r="C231" s="45"/>
      <c r="D231" s="45"/>
      <c r="E231" s="45"/>
      <c r="F231" s="45"/>
      <c r="G231" s="45"/>
      <c r="H231" s="45"/>
      <c r="I231" s="45"/>
      <c r="J231" s="45"/>
      <c r="K231" s="45"/>
      <c r="L231" s="45"/>
      <c r="M231" s="45"/>
      <c r="N231" s="45"/>
      <c r="O231" s="45"/>
      <c r="P231" s="45"/>
      <c r="Q231" s="45"/>
      <c r="R231" s="45"/>
      <c r="S231" s="45"/>
      <c r="T231" s="45"/>
    </row>
    <row r="232" spans="1:20">
      <c r="A232" s="45"/>
      <c r="B232" s="45"/>
      <c r="C232" s="45"/>
      <c r="D232" s="45"/>
      <c r="E232" s="45"/>
      <c r="F232" s="45"/>
      <c r="G232" s="45"/>
      <c r="H232" s="45"/>
      <c r="I232" s="45"/>
      <c r="J232" s="45"/>
      <c r="K232" s="45"/>
      <c r="L232" s="45"/>
      <c r="M232" s="45"/>
      <c r="N232" s="45"/>
      <c r="O232" s="45"/>
      <c r="P232" s="45"/>
      <c r="Q232" s="45"/>
      <c r="R232" s="45"/>
      <c r="S232" s="45"/>
      <c r="T232" s="45"/>
    </row>
    <row r="233" spans="1:20">
      <c r="A233" s="45"/>
      <c r="B233" s="45"/>
      <c r="C233" s="45"/>
      <c r="D233" s="45"/>
      <c r="E233" s="45"/>
      <c r="F233" s="45"/>
      <c r="G233" s="45"/>
      <c r="H233" s="45"/>
      <c r="I233" s="45"/>
      <c r="J233" s="45"/>
      <c r="K233" s="45"/>
      <c r="L233" s="45"/>
      <c r="M233" s="45"/>
      <c r="N233" s="45"/>
      <c r="O233" s="45"/>
      <c r="P233" s="45"/>
      <c r="Q233" s="45"/>
      <c r="R233" s="45"/>
      <c r="S233" s="45"/>
      <c r="T233" s="45"/>
    </row>
    <row r="234" spans="1:20">
      <c r="A234" s="45"/>
      <c r="B234" s="45"/>
      <c r="C234" s="45"/>
      <c r="D234" s="45"/>
      <c r="E234" s="45"/>
      <c r="F234" s="45"/>
      <c r="G234" s="45"/>
      <c r="H234" s="45"/>
      <c r="I234" s="45"/>
      <c r="J234" s="45"/>
      <c r="K234" s="45"/>
      <c r="L234" s="45"/>
      <c r="M234" s="45"/>
      <c r="N234" s="45"/>
      <c r="O234" s="45"/>
      <c r="P234" s="45"/>
      <c r="Q234" s="45"/>
      <c r="R234" s="45"/>
      <c r="S234" s="45"/>
      <c r="T234" s="45"/>
    </row>
    <row r="235" spans="1:20">
      <c r="A235" s="45"/>
      <c r="B235" s="45"/>
      <c r="C235" s="45"/>
      <c r="D235" s="45"/>
      <c r="E235" s="45"/>
      <c r="F235" s="45"/>
      <c r="G235" s="45"/>
      <c r="H235" s="45"/>
      <c r="I235" s="45"/>
      <c r="J235" s="45"/>
      <c r="K235" s="45"/>
      <c r="L235" s="45"/>
      <c r="M235" s="45"/>
      <c r="N235" s="45"/>
      <c r="O235" s="45"/>
      <c r="P235" s="45"/>
      <c r="Q235" s="45"/>
      <c r="R235" s="45"/>
      <c r="S235" s="45"/>
      <c r="T235" s="45"/>
    </row>
    <row r="236" spans="1:20">
      <c r="A236" s="45"/>
      <c r="B236" s="45"/>
      <c r="C236" s="45"/>
      <c r="D236" s="45"/>
      <c r="E236" s="45"/>
      <c r="F236" s="45"/>
      <c r="G236" s="45"/>
      <c r="H236" s="45"/>
      <c r="I236" s="45"/>
      <c r="J236" s="45"/>
      <c r="K236" s="45"/>
      <c r="L236" s="45"/>
      <c r="M236" s="45"/>
      <c r="N236" s="45"/>
      <c r="O236" s="45"/>
      <c r="P236" s="45"/>
      <c r="Q236" s="45"/>
      <c r="R236" s="45"/>
      <c r="S236" s="45"/>
      <c r="T236" s="45"/>
    </row>
    <row r="237" spans="1:20">
      <c r="A237" s="45"/>
      <c r="B237" s="45"/>
      <c r="C237" s="45"/>
      <c r="D237" s="45"/>
      <c r="E237" s="45"/>
      <c r="F237" s="45"/>
      <c r="G237" s="45"/>
      <c r="H237" s="45"/>
      <c r="I237" s="45"/>
      <c r="J237" s="45"/>
      <c r="K237" s="45"/>
      <c r="L237" s="45"/>
      <c r="M237" s="45"/>
      <c r="N237" s="45"/>
      <c r="O237" s="45"/>
      <c r="P237" s="45"/>
      <c r="Q237" s="45"/>
      <c r="R237" s="45"/>
      <c r="S237" s="45"/>
      <c r="T237" s="45"/>
    </row>
    <row r="238" spans="1:20">
      <c r="A238" s="45"/>
      <c r="B238" s="45"/>
      <c r="C238" s="45"/>
      <c r="D238" s="45"/>
      <c r="E238" s="45"/>
      <c r="F238" s="45"/>
      <c r="G238" s="45"/>
      <c r="H238" s="45"/>
      <c r="I238" s="45"/>
      <c r="J238" s="45"/>
      <c r="K238" s="45"/>
      <c r="L238" s="45"/>
      <c r="M238" s="45"/>
      <c r="N238" s="45"/>
      <c r="O238" s="45"/>
      <c r="P238" s="45"/>
      <c r="Q238" s="45"/>
      <c r="R238" s="45"/>
      <c r="S238" s="45"/>
      <c r="T238" s="45"/>
    </row>
    <row r="239" spans="1:20">
      <c r="A239" s="45"/>
      <c r="B239" s="45"/>
      <c r="C239" s="45"/>
      <c r="D239" s="45"/>
      <c r="E239" s="45"/>
      <c r="F239" s="45"/>
      <c r="G239" s="45"/>
      <c r="H239" s="45"/>
      <c r="I239" s="45"/>
      <c r="J239" s="45"/>
      <c r="K239" s="45"/>
      <c r="L239" s="45"/>
      <c r="M239" s="45"/>
      <c r="N239" s="45"/>
      <c r="O239" s="45"/>
      <c r="P239" s="45"/>
      <c r="Q239" s="45"/>
      <c r="R239" s="45"/>
      <c r="S239" s="45"/>
      <c r="T239" s="45"/>
    </row>
    <row r="240" spans="1:20">
      <c r="A240" s="45"/>
      <c r="B240" s="45"/>
      <c r="C240" s="45"/>
      <c r="D240" s="45"/>
      <c r="E240" s="45"/>
      <c r="F240" s="45"/>
      <c r="G240" s="45"/>
      <c r="H240" s="45"/>
      <c r="I240" s="45"/>
      <c r="J240" s="45"/>
      <c r="K240" s="45"/>
      <c r="L240" s="45"/>
      <c r="M240" s="45"/>
      <c r="N240" s="45"/>
      <c r="O240" s="45"/>
      <c r="P240" s="45"/>
      <c r="Q240" s="45"/>
      <c r="R240" s="45"/>
      <c r="S240" s="45"/>
      <c r="T240" s="45"/>
    </row>
    <row r="241" spans="1:20">
      <c r="A241" s="45"/>
      <c r="B241" s="45"/>
      <c r="C241" s="45"/>
      <c r="D241" s="45"/>
      <c r="E241" s="45"/>
      <c r="F241" s="45"/>
      <c r="G241" s="45"/>
      <c r="H241" s="45"/>
      <c r="I241" s="45"/>
      <c r="J241" s="45"/>
      <c r="K241" s="45"/>
      <c r="L241" s="45"/>
      <c r="M241" s="45"/>
      <c r="N241" s="45"/>
      <c r="O241" s="45"/>
      <c r="P241" s="45"/>
      <c r="Q241" s="45"/>
      <c r="R241" s="45"/>
      <c r="S241" s="45"/>
      <c r="T241" s="45"/>
    </row>
    <row r="242" spans="1:20">
      <c r="A242" s="45"/>
      <c r="B242" s="45"/>
      <c r="C242" s="45"/>
      <c r="D242" s="45"/>
      <c r="E242" s="45"/>
      <c r="F242" s="45"/>
      <c r="G242" s="45"/>
      <c r="H242" s="45"/>
      <c r="I242" s="45"/>
      <c r="J242" s="45"/>
      <c r="K242" s="45"/>
      <c r="L242" s="45"/>
      <c r="M242" s="45"/>
      <c r="N242" s="45"/>
      <c r="O242" s="45"/>
      <c r="P242" s="45"/>
      <c r="Q242" s="45"/>
      <c r="R242" s="45"/>
      <c r="S242" s="45"/>
      <c r="T242" s="45"/>
    </row>
    <row r="243" spans="1:20">
      <c r="A243" s="45"/>
      <c r="B243" s="45"/>
      <c r="C243" s="45"/>
      <c r="D243" s="45"/>
      <c r="E243" s="45"/>
      <c r="F243" s="45"/>
      <c r="G243" s="45"/>
      <c r="H243" s="45"/>
      <c r="I243" s="45"/>
      <c r="J243" s="45"/>
      <c r="K243" s="45"/>
      <c r="L243" s="45"/>
      <c r="M243" s="45"/>
      <c r="N243" s="45"/>
      <c r="O243" s="45"/>
      <c r="P243" s="45"/>
      <c r="Q243" s="45"/>
      <c r="R243" s="45"/>
      <c r="S243" s="45"/>
      <c r="T243" s="45"/>
    </row>
    <row r="244" spans="1:20">
      <c r="A244" s="45"/>
      <c r="B244" s="45"/>
      <c r="C244" s="45"/>
      <c r="D244" s="45"/>
      <c r="E244" s="45"/>
      <c r="F244" s="45"/>
      <c r="G244" s="45"/>
      <c r="H244" s="45"/>
      <c r="I244" s="45"/>
      <c r="J244" s="45"/>
      <c r="K244" s="45"/>
      <c r="L244" s="45"/>
      <c r="M244" s="45"/>
      <c r="N244" s="45"/>
      <c r="O244" s="45"/>
      <c r="P244" s="45"/>
      <c r="Q244" s="45"/>
      <c r="R244" s="45"/>
      <c r="S244" s="45"/>
      <c r="T244" s="45"/>
    </row>
    <row r="245" spans="1:20">
      <c r="A245" s="45"/>
      <c r="B245" s="45"/>
      <c r="C245" s="45"/>
      <c r="D245" s="45"/>
      <c r="E245" s="45"/>
      <c r="F245" s="45"/>
      <c r="G245" s="45"/>
      <c r="H245" s="45"/>
      <c r="I245" s="45"/>
      <c r="J245" s="45"/>
      <c r="K245" s="45"/>
      <c r="L245" s="45"/>
      <c r="M245" s="45"/>
      <c r="N245" s="45"/>
      <c r="O245" s="45"/>
      <c r="P245" s="45"/>
      <c r="Q245" s="45"/>
      <c r="R245" s="45"/>
      <c r="S245" s="45"/>
      <c r="T245" s="45"/>
    </row>
    <row r="246" spans="1:20">
      <c r="A246" s="45"/>
      <c r="B246" s="45"/>
      <c r="C246" s="45"/>
      <c r="D246" s="45"/>
      <c r="E246" s="45"/>
      <c r="F246" s="45"/>
      <c r="G246" s="45"/>
      <c r="H246" s="45"/>
      <c r="I246" s="45"/>
      <c r="J246" s="45"/>
      <c r="K246" s="45"/>
      <c r="L246" s="45"/>
      <c r="M246" s="45"/>
      <c r="N246" s="45"/>
      <c r="O246" s="45"/>
      <c r="P246" s="45"/>
      <c r="Q246" s="45"/>
      <c r="R246" s="45"/>
      <c r="S246" s="45"/>
      <c r="T246" s="45"/>
    </row>
    <row r="247" spans="1:20">
      <c r="A247" s="45"/>
      <c r="B247" s="45"/>
      <c r="C247" s="45"/>
      <c r="D247" s="45"/>
      <c r="E247" s="45"/>
      <c r="F247" s="45"/>
      <c r="G247" s="45"/>
      <c r="H247" s="45"/>
      <c r="I247" s="45"/>
      <c r="J247" s="45"/>
      <c r="K247" s="45"/>
      <c r="L247" s="45"/>
      <c r="M247" s="45"/>
      <c r="N247" s="45"/>
      <c r="O247" s="45"/>
      <c r="P247" s="45"/>
      <c r="Q247" s="45"/>
      <c r="R247" s="45"/>
      <c r="S247" s="45"/>
      <c r="T247" s="45"/>
    </row>
    <row r="248" spans="1:20">
      <c r="A248" s="45"/>
      <c r="B248" s="45"/>
      <c r="C248" s="45"/>
      <c r="D248" s="45"/>
      <c r="E248" s="45"/>
      <c r="F248" s="45"/>
      <c r="G248" s="45"/>
      <c r="H248" s="45"/>
      <c r="I248" s="45"/>
      <c r="J248" s="45"/>
      <c r="K248" s="45"/>
      <c r="L248" s="45"/>
      <c r="M248" s="45"/>
      <c r="N248" s="45"/>
      <c r="O248" s="45"/>
      <c r="P248" s="45"/>
      <c r="Q248" s="45"/>
      <c r="R248" s="45"/>
      <c r="S248" s="45"/>
      <c r="T248" s="45"/>
    </row>
    <row r="249" spans="1:20">
      <c r="A249" s="45"/>
      <c r="B249" s="45"/>
      <c r="C249" s="45"/>
      <c r="D249" s="45"/>
      <c r="E249" s="45"/>
      <c r="F249" s="45"/>
      <c r="G249" s="45"/>
      <c r="H249" s="45"/>
      <c r="I249" s="45"/>
      <c r="J249" s="45"/>
      <c r="K249" s="45"/>
      <c r="L249" s="45"/>
      <c r="M249" s="45"/>
      <c r="N249" s="45"/>
      <c r="O249" s="45"/>
      <c r="P249" s="45"/>
      <c r="Q249" s="45"/>
      <c r="R249" s="45"/>
      <c r="S249" s="45"/>
      <c r="T249" s="45"/>
    </row>
    <row r="250" spans="1:20">
      <c r="A250" s="45"/>
      <c r="B250" s="45"/>
      <c r="C250" s="45"/>
      <c r="D250" s="45"/>
      <c r="E250" s="45"/>
      <c r="F250" s="45"/>
      <c r="G250" s="45"/>
      <c r="H250" s="45"/>
      <c r="I250" s="45"/>
      <c r="J250" s="45"/>
      <c r="K250" s="45"/>
      <c r="L250" s="45"/>
      <c r="M250" s="45"/>
      <c r="N250" s="45"/>
      <c r="O250" s="45"/>
      <c r="P250" s="45"/>
      <c r="Q250" s="45"/>
      <c r="R250" s="45"/>
      <c r="S250" s="45"/>
      <c r="T250" s="45"/>
    </row>
    <row r="251" spans="1:20">
      <c r="A251" s="45"/>
      <c r="B251" s="45"/>
      <c r="C251" s="45"/>
      <c r="D251" s="45"/>
      <c r="E251" s="45"/>
      <c r="F251" s="45"/>
      <c r="G251" s="45"/>
      <c r="H251" s="45"/>
      <c r="I251" s="45"/>
      <c r="J251" s="45"/>
      <c r="K251" s="45"/>
      <c r="L251" s="45"/>
      <c r="M251" s="45"/>
      <c r="N251" s="45"/>
      <c r="O251" s="45"/>
      <c r="P251" s="45"/>
      <c r="Q251" s="45"/>
      <c r="R251" s="45"/>
      <c r="S251" s="45"/>
      <c r="T251" s="45"/>
    </row>
    <row r="252" spans="1:20">
      <c r="A252" s="45"/>
      <c r="B252" s="45"/>
      <c r="C252" s="45"/>
      <c r="D252" s="45"/>
      <c r="E252" s="45"/>
      <c r="F252" s="45"/>
      <c r="G252" s="45"/>
      <c r="H252" s="45"/>
      <c r="I252" s="45"/>
      <c r="J252" s="45"/>
      <c r="K252" s="45"/>
      <c r="L252" s="45"/>
      <c r="M252" s="45"/>
      <c r="N252" s="45"/>
      <c r="O252" s="45"/>
      <c r="P252" s="45"/>
      <c r="Q252" s="45"/>
      <c r="R252" s="45"/>
      <c r="S252" s="45"/>
      <c r="T252" s="45"/>
    </row>
    <row r="253" spans="1:20">
      <c r="A253" s="45"/>
      <c r="B253" s="45"/>
      <c r="C253" s="45"/>
      <c r="D253" s="45"/>
      <c r="E253" s="45"/>
      <c r="F253" s="45"/>
      <c r="G253" s="45"/>
      <c r="H253" s="45"/>
      <c r="I253" s="45"/>
      <c r="J253" s="45"/>
      <c r="K253" s="45"/>
      <c r="L253" s="45"/>
      <c r="M253" s="45"/>
      <c r="N253" s="45"/>
      <c r="O253" s="45"/>
      <c r="P253" s="45"/>
      <c r="Q253" s="45"/>
      <c r="R253" s="45"/>
      <c r="S253" s="45"/>
      <c r="T253" s="45"/>
    </row>
    <row r="254" spans="1:20">
      <c r="A254" s="45"/>
      <c r="B254" s="45"/>
      <c r="C254" s="45"/>
      <c r="D254" s="45"/>
      <c r="E254" s="45"/>
      <c r="F254" s="45"/>
      <c r="G254" s="45"/>
      <c r="H254" s="45"/>
      <c r="I254" s="45"/>
      <c r="J254" s="45"/>
      <c r="K254" s="45"/>
      <c r="L254" s="45"/>
      <c r="M254" s="45"/>
      <c r="N254" s="45"/>
      <c r="O254" s="45"/>
      <c r="P254" s="45"/>
      <c r="Q254" s="45"/>
      <c r="R254" s="45"/>
      <c r="S254" s="45"/>
      <c r="T254" s="45"/>
    </row>
    <row r="255" spans="1:20">
      <c r="A255" s="45"/>
      <c r="B255" s="45"/>
      <c r="C255" s="45"/>
      <c r="D255" s="45"/>
      <c r="E255" s="45"/>
      <c r="F255" s="45"/>
      <c r="G255" s="45"/>
      <c r="H255" s="45"/>
      <c r="I255" s="45"/>
      <c r="J255" s="45"/>
      <c r="K255" s="45"/>
      <c r="L255" s="45"/>
      <c r="M255" s="45"/>
      <c r="N255" s="45"/>
      <c r="O255" s="45"/>
      <c r="P255" s="45"/>
      <c r="Q255" s="45"/>
      <c r="R255" s="45"/>
      <c r="S255" s="45"/>
      <c r="T255" s="45"/>
    </row>
    <row r="256" spans="1:20">
      <c r="A256" s="45"/>
      <c r="B256" s="45"/>
      <c r="C256" s="45"/>
      <c r="D256" s="45"/>
      <c r="E256" s="45"/>
      <c r="F256" s="45"/>
      <c r="G256" s="45"/>
      <c r="H256" s="45"/>
      <c r="I256" s="45"/>
      <c r="J256" s="45"/>
      <c r="K256" s="45"/>
      <c r="L256" s="45"/>
      <c r="M256" s="45"/>
      <c r="N256" s="45"/>
      <c r="O256" s="45"/>
      <c r="P256" s="45"/>
      <c r="Q256" s="45"/>
      <c r="R256" s="45"/>
      <c r="S256" s="45"/>
      <c r="T256" s="45"/>
    </row>
    <row r="257" spans="1:20">
      <c r="A257" s="45"/>
      <c r="B257" s="45"/>
      <c r="C257" s="45"/>
      <c r="D257" s="45"/>
      <c r="E257" s="45"/>
      <c r="F257" s="45"/>
      <c r="G257" s="45"/>
      <c r="H257" s="45"/>
      <c r="I257" s="45"/>
      <c r="J257" s="45"/>
      <c r="K257" s="45"/>
      <c r="L257" s="45"/>
      <c r="M257" s="45"/>
      <c r="N257" s="45"/>
      <c r="O257" s="45"/>
      <c r="P257" s="45"/>
      <c r="Q257" s="45"/>
      <c r="R257" s="45"/>
      <c r="S257" s="45"/>
      <c r="T257" s="45"/>
    </row>
    <row r="258" spans="1:20">
      <c r="A258" s="45"/>
      <c r="B258" s="45"/>
      <c r="C258" s="45"/>
      <c r="D258" s="45"/>
      <c r="E258" s="45"/>
      <c r="F258" s="45"/>
      <c r="G258" s="45"/>
      <c r="H258" s="45"/>
      <c r="I258" s="45"/>
      <c r="J258" s="45"/>
      <c r="K258" s="45"/>
      <c r="L258" s="45"/>
      <c r="M258" s="45"/>
      <c r="N258" s="45"/>
      <c r="O258" s="45"/>
      <c r="P258" s="45"/>
      <c r="Q258" s="45"/>
      <c r="R258" s="45"/>
      <c r="S258" s="45"/>
      <c r="T258" s="45"/>
    </row>
    <row r="259" spans="1:20">
      <c r="A259" s="45"/>
      <c r="B259" s="45"/>
      <c r="C259" s="45"/>
      <c r="D259" s="45"/>
      <c r="E259" s="45"/>
      <c r="F259" s="45"/>
      <c r="G259" s="45"/>
      <c r="H259" s="45"/>
      <c r="I259" s="45"/>
      <c r="J259" s="45"/>
      <c r="K259" s="45"/>
      <c r="L259" s="45"/>
      <c r="M259" s="45"/>
      <c r="N259" s="45"/>
      <c r="O259" s="45"/>
      <c r="P259" s="45"/>
      <c r="Q259" s="45"/>
      <c r="R259" s="45"/>
      <c r="S259" s="45"/>
      <c r="T259" s="45"/>
    </row>
    <row r="260" spans="1:20">
      <c r="A260" s="45"/>
      <c r="B260" s="45"/>
      <c r="C260" s="45"/>
      <c r="D260" s="45"/>
      <c r="E260" s="45"/>
      <c r="F260" s="45"/>
      <c r="G260" s="45"/>
      <c r="H260" s="45"/>
      <c r="I260" s="45"/>
      <c r="J260" s="45"/>
      <c r="K260" s="45"/>
      <c r="L260" s="45"/>
      <c r="M260" s="45"/>
      <c r="N260" s="45"/>
      <c r="O260" s="45"/>
      <c r="P260" s="45"/>
      <c r="Q260" s="45"/>
      <c r="R260" s="45"/>
      <c r="S260" s="45"/>
      <c r="T260" s="45"/>
    </row>
    <row r="261" spans="1:20">
      <c r="A261" s="45"/>
      <c r="B261" s="45"/>
      <c r="C261" s="45"/>
      <c r="D261" s="45"/>
      <c r="E261" s="45"/>
      <c r="F261" s="45"/>
      <c r="G261" s="45"/>
      <c r="H261" s="45"/>
      <c r="I261" s="45"/>
      <c r="J261" s="45"/>
      <c r="K261" s="45"/>
      <c r="L261" s="45"/>
      <c r="M261" s="45"/>
      <c r="N261" s="45"/>
      <c r="O261" s="45"/>
      <c r="P261" s="45"/>
      <c r="Q261" s="45"/>
      <c r="R261" s="45"/>
      <c r="S261" s="45"/>
      <c r="T261" s="45"/>
    </row>
    <row r="262" spans="1:20">
      <c r="A262" s="45"/>
      <c r="B262" s="45"/>
      <c r="C262" s="45"/>
      <c r="D262" s="45"/>
      <c r="E262" s="45"/>
      <c r="F262" s="45"/>
      <c r="G262" s="45"/>
      <c r="H262" s="45"/>
      <c r="I262" s="45"/>
      <c r="J262" s="45"/>
      <c r="K262" s="45"/>
      <c r="L262" s="45"/>
      <c r="M262" s="45"/>
      <c r="N262" s="45"/>
      <c r="O262" s="45"/>
      <c r="P262" s="45"/>
      <c r="Q262" s="45"/>
      <c r="R262" s="45"/>
      <c r="S262" s="45"/>
      <c r="T262" s="45"/>
    </row>
    <row r="263" spans="1:20">
      <c r="A263" s="45"/>
      <c r="B263" s="45"/>
      <c r="C263" s="45"/>
      <c r="D263" s="45"/>
      <c r="E263" s="45"/>
      <c r="F263" s="45"/>
      <c r="G263" s="45"/>
      <c r="H263" s="45"/>
      <c r="I263" s="45"/>
      <c r="J263" s="45"/>
      <c r="K263" s="45"/>
      <c r="L263" s="45"/>
      <c r="M263" s="45"/>
      <c r="N263" s="45"/>
      <c r="O263" s="45"/>
      <c r="P263" s="45"/>
      <c r="Q263" s="45"/>
      <c r="R263" s="45"/>
      <c r="S263" s="45"/>
      <c r="T263" s="45"/>
    </row>
    <row r="264" spans="1:20">
      <c r="A264" s="45"/>
      <c r="B264" s="45"/>
      <c r="C264" s="45"/>
      <c r="D264" s="45"/>
      <c r="E264" s="45"/>
      <c r="F264" s="45"/>
      <c r="G264" s="45"/>
      <c r="H264" s="45"/>
      <c r="I264" s="45"/>
      <c r="J264" s="45"/>
      <c r="K264" s="45"/>
      <c r="L264" s="45"/>
      <c r="M264" s="45"/>
      <c r="N264" s="45"/>
      <c r="O264" s="45"/>
      <c r="P264" s="45"/>
      <c r="Q264" s="45"/>
      <c r="R264" s="45"/>
      <c r="S264" s="45"/>
      <c r="T264" s="45"/>
    </row>
    <row r="265" spans="1:20">
      <c r="A265" s="45"/>
      <c r="B265" s="45"/>
      <c r="C265" s="45"/>
      <c r="D265" s="45"/>
      <c r="E265" s="45"/>
      <c r="F265" s="45"/>
      <c r="G265" s="45"/>
      <c r="H265" s="45"/>
      <c r="I265" s="45"/>
      <c r="J265" s="45"/>
      <c r="K265" s="45"/>
      <c r="L265" s="45"/>
      <c r="M265" s="45"/>
      <c r="N265" s="45"/>
      <c r="O265" s="45"/>
      <c r="P265" s="45"/>
      <c r="Q265" s="45"/>
      <c r="R265" s="45"/>
      <c r="S265" s="45"/>
      <c r="T265" s="45"/>
    </row>
    <row r="266" spans="1:20">
      <c r="A266" s="45"/>
      <c r="B266" s="45"/>
      <c r="C266" s="45"/>
      <c r="D266" s="45"/>
      <c r="E266" s="45"/>
      <c r="F266" s="45"/>
      <c r="G266" s="45"/>
      <c r="H266" s="45"/>
      <c r="I266" s="45"/>
      <c r="J266" s="45"/>
      <c r="K266" s="45"/>
      <c r="L266" s="45"/>
      <c r="M266" s="45"/>
      <c r="N266" s="45"/>
      <c r="O266" s="45"/>
      <c r="P266" s="45"/>
      <c r="Q266" s="45"/>
      <c r="R266" s="45"/>
      <c r="S266" s="45"/>
      <c r="T266" s="45"/>
    </row>
    <row r="267" spans="1:20">
      <c r="A267" s="45"/>
      <c r="B267" s="45"/>
      <c r="C267" s="45"/>
      <c r="D267" s="45"/>
      <c r="E267" s="45"/>
      <c r="F267" s="45"/>
      <c r="G267" s="45"/>
      <c r="H267" s="45"/>
      <c r="I267" s="45"/>
      <c r="J267" s="45"/>
      <c r="K267" s="45"/>
      <c r="L267" s="45"/>
      <c r="M267" s="45"/>
      <c r="N267" s="45"/>
      <c r="O267" s="45"/>
      <c r="P267" s="45"/>
      <c r="Q267" s="45"/>
      <c r="R267" s="45"/>
      <c r="S267" s="45"/>
      <c r="T267" s="45"/>
    </row>
    <row r="268" spans="1:20">
      <c r="A268" s="45"/>
      <c r="B268" s="45"/>
      <c r="C268" s="45"/>
      <c r="D268" s="45"/>
      <c r="E268" s="45"/>
      <c r="F268" s="45"/>
      <c r="G268" s="45"/>
      <c r="H268" s="45"/>
      <c r="I268" s="45"/>
      <c r="J268" s="45"/>
      <c r="K268" s="45"/>
      <c r="L268" s="45"/>
      <c r="M268" s="45"/>
      <c r="N268" s="45"/>
      <c r="O268" s="45"/>
      <c r="P268" s="45"/>
      <c r="Q268" s="45"/>
      <c r="R268" s="45"/>
      <c r="S268" s="45"/>
      <c r="T268" s="45"/>
    </row>
    <row r="269" spans="1:20">
      <c r="A269" s="45"/>
      <c r="B269" s="45"/>
      <c r="C269" s="45"/>
      <c r="D269" s="45"/>
      <c r="E269" s="45"/>
      <c r="F269" s="45"/>
      <c r="G269" s="45"/>
      <c r="H269" s="45"/>
      <c r="I269" s="45"/>
      <c r="J269" s="45"/>
      <c r="K269" s="45"/>
      <c r="L269" s="45"/>
      <c r="M269" s="45"/>
      <c r="N269" s="45"/>
      <c r="O269" s="45"/>
      <c r="P269" s="45"/>
      <c r="Q269" s="45"/>
      <c r="R269" s="45"/>
      <c r="S269" s="45"/>
      <c r="T269" s="45"/>
    </row>
    <row r="270" spans="1:20">
      <c r="A270" s="45"/>
      <c r="B270" s="45"/>
      <c r="C270" s="45"/>
      <c r="D270" s="45"/>
      <c r="E270" s="45"/>
      <c r="F270" s="45"/>
      <c r="G270" s="45"/>
      <c r="H270" s="45"/>
      <c r="I270" s="45"/>
      <c r="J270" s="45"/>
      <c r="K270" s="45"/>
      <c r="L270" s="45"/>
      <c r="M270" s="45"/>
      <c r="N270" s="45"/>
      <c r="O270" s="45"/>
      <c r="P270" s="45"/>
      <c r="Q270" s="45"/>
      <c r="R270" s="45"/>
      <c r="S270" s="45"/>
      <c r="T270" s="45"/>
    </row>
    <row r="271" spans="1:20">
      <c r="A271" s="45"/>
      <c r="B271" s="45"/>
      <c r="C271" s="45"/>
      <c r="D271" s="45"/>
      <c r="E271" s="45"/>
      <c r="F271" s="45"/>
      <c r="G271" s="45"/>
      <c r="H271" s="45"/>
      <c r="I271" s="45"/>
      <c r="J271" s="45"/>
      <c r="K271" s="45"/>
      <c r="L271" s="45"/>
      <c r="M271" s="45"/>
      <c r="N271" s="45"/>
      <c r="O271" s="45"/>
      <c r="P271" s="45"/>
      <c r="Q271" s="45"/>
      <c r="R271" s="45"/>
      <c r="S271" s="45"/>
      <c r="T271" s="45"/>
    </row>
    <row r="272" spans="1:20">
      <c r="A272" s="45"/>
      <c r="B272" s="45"/>
      <c r="C272" s="45"/>
      <c r="D272" s="45"/>
      <c r="E272" s="45"/>
      <c r="F272" s="45"/>
      <c r="G272" s="45"/>
      <c r="H272" s="45"/>
      <c r="I272" s="45"/>
      <c r="J272" s="45"/>
      <c r="K272" s="45"/>
      <c r="L272" s="45"/>
      <c r="M272" s="45"/>
      <c r="N272" s="45"/>
      <c r="O272" s="45"/>
      <c r="P272" s="45"/>
      <c r="Q272" s="45"/>
      <c r="R272" s="45"/>
      <c r="S272" s="45"/>
      <c r="T272" s="45"/>
    </row>
    <row r="273" spans="1:20">
      <c r="A273" s="45"/>
      <c r="B273" s="45"/>
      <c r="C273" s="45"/>
      <c r="D273" s="45"/>
      <c r="E273" s="45"/>
      <c r="F273" s="45"/>
      <c r="G273" s="45"/>
      <c r="H273" s="45"/>
      <c r="I273" s="45"/>
      <c r="J273" s="45"/>
      <c r="K273" s="45"/>
      <c r="L273" s="45"/>
      <c r="M273" s="45"/>
      <c r="N273" s="45"/>
      <c r="O273" s="45"/>
      <c r="P273" s="45"/>
      <c r="Q273" s="45"/>
      <c r="R273" s="45"/>
      <c r="S273" s="45"/>
      <c r="T273" s="45"/>
    </row>
    <row r="274" spans="1:20">
      <c r="A274" s="45"/>
      <c r="B274" s="45"/>
      <c r="C274" s="45"/>
      <c r="D274" s="45"/>
      <c r="E274" s="45"/>
      <c r="F274" s="45"/>
      <c r="G274" s="45"/>
      <c r="H274" s="45"/>
      <c r="I274" s="45"/>
      <c r="J274" s="45"/>
      <c r="K274" s="45"/>
      <c r="L274" s="45"/>
      <c r="M274" s="45"/>
      <c r="N274" s="45"/>
      <c r="O274" s="45"/>
      <c r="P274" s="45"/>
      <c r="Q274" s="45"/>
      <c r="R274" s="45"/>
      <c r="S274" s="45"/>
      <c r="T274" s="45"/>
    </row>
    <row r="275" spans="1:20">
      <c r="A275" s="45"/>
      <c r="B275" s="45"/>
      <c r="C275" s="45"/>
      <c r="D275" s="45"/>
      <c r="E275" s="45"/>
      <c r="F275" s="45"/>
      <c r="G275" s="45"/>
      <c r="H275" s="45"/>
      <c r="I275" s="45"/>
      <c r="J275" s="45"/>
      <c r="K275" s="45"/>
      <c r="L275" s="45"/>
      <c r="M275" s="45"/>
      <c r="N275" s="45"/>
      <c r="O275" s="45"/>
      <c r="P275" s="45"/>
      <c r="Q275" s="45"/>
      <c r="R275" s="45"/>
      <c r="S275" s="45"/>
      <c r="T275" s="45"/>
    </row>
    <row r="276" spans="1:20">
      <c r="A276" s="45"/>
      <c r="B276" s="45"/>
      <c r="C276" s="45"/>
      <c r="D276" s="45"/>
      <c r="E276" s="45"/>
      <c r="F276" s="45"/>
      <c r="G276" s="45"/>
      <c r="H276" s="45"/>
      <c r="I276" s="45"/>
      <c r="J276" s="45"/>
      <c r="K276" s="45"/>
      <c r="L276" s="45"/>
      <c r="M276" s="45"/>
      <c r="N276" s="45"/>
      <c r="O276" s="45"/>
      <c r="P276" s="45"/>
      <c r="Q276" s="45"/>
      <c r="R276" s="45"/>
      <c r="S276" s="45"/>
      <c r="T276" s="45"/>
    </row>
    <row r="277" spans="1:20">
      <c r="A277" s="45"/>
      <c r="B277" s="45"/>
      <c r="C277" s="45"/>
      <c r="D277" s="45"/>
      <c r="E277" s="45"/>
      <c r="F277" s="45"/>
      <c r="G277" s="45"/>
      <c r="H277" s="45"/>
      <c r="I277" s="45"/>
      <c r="J277" s="45"/>
      <c r="K277" s="45"/>
      <c r="L277" s="45"/>
      <c r="M277" s="45"/>
      <c r="N277" s="45"/>
      <c r="O277" s="45"/>
      <c r="P277" s="45"/>
      <c r="Q277" s="45"/>
      <c r="R277" s="45"/>
      <c r="S277" s="45"/>
      <c r="T277" s="45"/>
    </row>
    <row r="278" spans="1:20">
      <c r="A278" s="45"/>
      <c r="B278" s="45"/>
      <c r="C278" s="45"/>
      <c r="D278" s="45"/>
      <c r="E278" s="45"/>
      <c r="F278" s="45"/>
      <c r="G278" s="45"/>
      <c r="H278" s="45"/>
      <c r="I278" s="45"/>
      <c r="J278" s="45"/>
      <c r="K278" s="45"/>
      <c r="L278" s="45"/>
      <c r="M278" s="45"/>
      <c r="N278" s="45"/>
      <c r="O278" s="45"/>
      <c r="P278" s="45"/>
      <c r="Q278" s="45"/>
      <c r="R278" s="45"/>
      <c r="S278" s="45"/>
      <c r="T278" s="45"/>
    </row>
    <row r="279" spans="1:20">
      <c r="A279" s="45"/>
      <c r="B279" s="45"/>
      <c r="C279" s="45"/>
      <c r="D279" s="45"/>
      <c r="E279" s="45"/>
      <c r="F279" s="45"/>
      <c r="G279" s="45"/>
      <c r="H279" s="45"/>
      <c r="I279" s="45"/>
      <c r="J279" s="45"/>
      <c r="K279" s="45"/>
      <c r="L279" s="45"/>
      <c r="M279" s="45"/>
      <c r="N279" s="45"/>
      <c r="O279" s="45"/>
      <c r="P279" s="45"/>
      <c r="Q279" s="45"/>
      <c r="R279" s="45"/>
      <c r="S279" s="45"/>
      <c r="T279" s="45"/>
    </row>
    <row r="280" spans="1:20">
      <c r="A280" s="45"/>
      <c r="B280" s="45"/>
      <c r="C280" s="45"/>
      <c r="D280" s="45"/>
      <c r="E280" s="45"/>
      <c r="F280" s="45"/>
      <c r="G280" s="45"/>
      <c r="H280" s="45"/>
      <c r="I280" s="45"/>
      <c r="J280" s="45"/>
      <c r="K280" s="45"/>
      <c r="L280" s="45"/>
      <c r="M280" s="45"/>
      <c r="N280" s="45"/>
      <c r="O280" s="45"/>
      <c r="P280" s="45"/>
      <c r="Q280" s="45"/>
      <c r="R280" s="45"/>
      <c r="S280" s="45"/>
      <c r="T280" s="45"/>
    </row>
    <row r="281" spans="1:20">
      <c r="A281" s="45"/>
      <c r="B281" s="45"/>
      <c r="C281" s="45"/>
      <c r="D281" s="45"/>
      <c r="E281" s="45"/>
      <c r="F281" s="45"/>
      <c r="G281" s="45"/>
      <c r="H281" s="45"/>
      <c r="I281" s="45"/>
      <c r="J281" s="45"/>
      <c r="K281" s="45"/>
      <c r="L281" s="45"/>
      <c r="M281" s="45"/>
      <c r="N281" s="45"/>
      <c r="O281" s="45"/>
      <c r="P281" s="45"/>
      <c r="Q281" s="45"/>
      <c r="R281" s="45"/>
      <c r="S281" s="45"/>
      <c r="T281" s="45"/>
    </row>
    <row r="282" spans="1:20">
      <c r="A282" s="45"/>
      <c r="B282" s="45"/>
      <c r="C282" s="45"/>
      <c r="D282" s="45"/>
      <c r="E282" s="45"/>
      <c r="F282" s="45"/>
      <c r="G282" s="45"/>
      <c r="H282" s="45"/>
      <c r="I282" s="45"/>
      <c r="J282" s="45"/>
      <c r="K282" s="45"/>
      <c r="L282" s="45"/>
      <c r="M282" s="45"/>
      <c r="N282" s="45"/>
      <c r="O282" s="45"/>
      <c r="P282" s="45"/>
      <c r="Q282" s="45"/>
      <c r="R282" s="45"/>
      <c r="S282" s="45"/>
      <c r="T282" s="45"/>
    </row>
    <row r="283" spans="1:20">
      <c r="A283" s="45"/>
      <c r="B283" s="45"/>
      <c r="C283" s="45"/>
      <c r="D283" s="45"/>
      <c r="E283" s="45"/>
      <c r="F283" s="45"/>
      <c r="G283" s="45"/>
      <c r="H283" s="45"/>
      <c r="I283" s="45"/>
      <c r="J283" s="45"/>
      <c r="K283" s="45"/>
      <c r="L283" s="45"/>
      <c r="M283" s="45"/>
      <c r="N283" s="45"/>
      <c r="O283" s="45"/>
      <c r="P283" s="45"/>
      <c r="Q283" s="45"/>
      <c r="R283" s="45"/>
      <c r="S283" s="45"/>
      <c r="T283" s="45"/>
    </row>
    <row r="284" spans="1:20">
      <c r="A284" s="45"/>
      <c r="B284" s="45"/>
      <c r="C284" s="45"/>
      <c r="D284" s="45"/>
      <c r="E284" s="45"/>
      <c r="F284" s="45"/>
      <c r="G284" s="45"/>
      <c r="H284" s="45"/>
      <c r="I284" s="45"/>
      <c r="J284" s="45"/>
      <c r="K284" s="45"/>
      <c r="L284" s="45"/>
      <c r="M284" s="45"/>
      <c r="N284" s="45"/>
      <c r="O284" s="45"/>
      <c r="P284" s="45"/>
      <c r="Q284" s="45"/>
      <c r="R284" s="45"/>
      <c r="S284" s="45"/>
      <c r="T284" s="45"/>
    </row>
    <row r="285" spans="1:20">
      <c r="A285" s="45"/>
      <c r="B285" s="45"/>
      <c r="C285" s="45"/>
      <c r="D285" s="45"/>
      <c r="E285" s="45"/>
      <c r="F285" s="45"/>
      <c r="G285" s="45"/>
      <c r="H285" s="45"/>
      <c r="I285" s="45"/>
      <c r="J285" s="45"/>
      <c r="K285" s="45"/>
      <c r="L285" s="45"/>
      <c r="M285" s="45"/>
      <c r="N285" s="45"/>
      <c r="O285" s="45"/>
      <c r="P285" s="45"/>
      <c r="Q285" s="45"/>
      <c r="R285" s="45"/>
      <c r="S285" s="45"/>
      <c r="T285" s="45"/>
    </row>
    <row r="286" spans="1:20">
      <c r="A286" s="45"/>
      <c r="B286" s="45"/>
      <c r="C286" s="45"/>
      <c r="D286" s="45"/>
      <c r="E286" s="45"/>
      <c r="F286" s="45"/>
      <c r="G286" s="45"/>
      <c r="H286" s="45"/>
      <c r="I286" s="45"/>
      <c r="J286" s="45"/>
      <c r="K286" s="45"/>
      <c r="L286" s="45"/>
      <c r="M286" s="45"/>
      <c r="N286" s="45"/>
      <c r="O286" s="45"/>
      <c r="P286" s="45"/>
      <c r="Q286" s="45"/>
      <c r="R286" s="45"/>
      <c r="S286" s="45"/>
      <c r="T286" s="45"/>
    </row>
    <row r="287" spans="1:20">
      <c r="A287" s="45"/>
      <c r="B287" s="45"/>
      <c r="C287" s="45"/>
      <c r="D287" s="45"/>
      <c r="E287" s="45"/>
      <c r="F287" s="45"/>
      <c r="G287" s="45"/>
      <c r="H287" s="45"/>
      <c r="I287" s="45"/>
      <c r="J287" s="45"/>
      <c r="K287" s="45"/>
      <c r="L287" s="45"/>
      <c r="M287" s="45"/>
      <c r="N287" s="45"/>
      <c r="O287" s="45"/>
      <c r="P287" s="45"/>
      <c r="Q287" s="45"/>
      <c r="R287" s="45"/>
      <c r="S287" s="45"/>
      <c r="T287" s="45"/>
    </row>
    <row r="288" spans="1:20">
      <c r="A288" s="45"/>
      <c r="B288" s="45"/>
      <c r="C288" s="45"/>
      <c r="D288" s="45"/>
      <c r="E288" s="45"/>
      <c r="F288" s="45"/>
      <c r="G288" s="45"/>
      <c r="H288" s="45"/>
      <c r="I288" s="45"/>
      <c r="J288" s="45"/>
      <c r="K288" s="45"/>
      <c r="L288" s="45"/>
      <c r="M288" s="45"/>
      <c r="N288" s="45"/>
      <c r="O288" s="45"/>
      <c r="P288" s="45"/>
      <c r="Q288" s="45"/>
      <c r="R288" s="45"/>
      <c r="S288" s="45"/>
      <c r="T288" s="45"/>
    </row>
    <row r="289" spans="1:20">
      <c r="A289" s="45"/>
      <c r="B289" s="45"/>
      <c r="C289" s="45"/>
      <c r="D289" s="45"/>
      <c r="E289" s="45"/>
      <c r="F289" s="45"/>
      <c r="G289" s="45"/>
      <c r="H289" s="45"/>
      <c r="I289" s="45"/>
      <c r="J289" s="45"/>
      <c r="K289" s="45"/>
      <c r="L289" s="45"/>
      <c r="M289" s="45"/>
      <c r="N289" s="45"/>
      <c r="O289" s="45"/>
      <c r="P289" s="45"/>
      <c r="Q289" s="45"/>
      <c r="R289" s="45"/>
      <c r="S289" s="45"/>
      <c r="T289" s="45"/>
    </row>
    <row r="290" spans="1:20">
      <c r="A290" s="45"/>
      <c r="B290" s="45"/>
      <c r="C290" s="45"/>
      <c r="D290" s="45"/>
      <c r="E290" s="45"/>
      <c r="F290" s="45"/>
      <c r="G290" s="45"/>
      <c r="H290" s="45"/>
      <c r="I290" s="45"/>
      <c r="J290" s="45"/>
      <c r="K290" s="45"/>
      <c r="L290" s="45"/>
      <c r="M290" s="45"/>
      <c r="N290" s="45"/>
      <c r="O290" s="45"/>
      <c r="P290" s="45"/>
      <c r="Q290" s="45"/>
      <c r="R290" s="45"/>
      <c r="S290" s="45"/>
      <c r="T290" s="45"/>
    </row>
    <row r="291" spans="1:20">
      <c r="A291" s="45"/>
      <c r="B291" s="45"/>
      <c r="C291" s="45"/>
      <c r="D291" s="45"/>
      <c r="E291" s="45"/>
      <c r="F291" s="45"/>
      <c r="G291" s="45"/>
      <c r="H291" s="45"/>
      <c r="I291" s="45"/>
      <c r="J291" s="45"/>
      <c r="K291" s="45"/>
      <c r="L291" s="45"/>
      <c r="M291" s="45"/>
      <c r="N291" s="45"/>
      <c r="O291" s="45"/>
      <c r="P291" s="45"/>
      <c r="Q291" s="45"/>
      <c r="R291" s="45"/>
      <c r="S291" s="45"/>
      <c r="T291" s="45"/>
    </row>
    <row r="292" spans="1:20">
      <c r="A292" s="45"/>
      <c r="B292" s="45"/>
      <c r="C292" s="45"/>
      <c r="D292" s="45"/>
      <c r="E292" s="45"/>
      <c r="F292" s="45"/>
      <c r="G292" s="45"/>
      <c r="H292" s="45"/>
      <c r="I292" s="45"/>
      <c r="J292" s="45"/>
      <c r="K292" s="45"/>
      <c r="L292" s="45"/>
      <c r="M292" s="45"/>
      <c r="N292" s="45"/>
      <c r="O292" s="45"/>
      <c r="P292" s="45"/>
      <c r="Q292" s="45"/>
      <c r="R292" s="45"/>
      <c r="S292" s="45"/>
      <c r="T292" s="45"/>
    </row>
    <row r="293" spans="1:20">
      <c r="A293" s="45"/>
      <c r="B293" s="45"/>
      <c r="C293" s="45"/>
      <c r="D293" s="45"/>
      <c r="E293" s="45"/>
      <c r="F293" s="45"/>
      <c r="G293" s="45"/>
      <c r="H293" s="45"/>
      <c r="I293" s="45"/>
      <c r="J293" s="45"/>
      <c r="K293" s="45"/>
      <c r="L293" s="45"/>
      <c r="M293" s="45"/>
      <c r="N293" s="45"/>
      <c r="O293" s="45"/>
      <c r="P293" s="45"/>
      <c r="Q293" s="45"/>
      <c r="R293" s="45"/>
      <c r="S293" s="45"/>
      <c r="T293" s="45"/>
    </row>
    <row r="294" spans="1:20">
      <c r="A294" s="45"/>
      <c r="B294" s="45"/>
      <c r="C294" s="45"/>
      <c r="D294" s="45"/>
      <c r="E294" s="45"/>
      <c r="F294" s="45"/>
      <c r="G294" s="45"/>
      <c r="H294" s="45"/>
      <c r="I294" s="45"/>
      <c r="J294" s="45"/>
      <c r="K294" s="45"/>
      <c r="L294" s="45"/>
      <c r="M294" s="45"/>
      <c r="N294" s="45"/>
      <c r="O294" s="45"/>
      <c r="P294" s="45"/>
      <c r="Q294" s="45"/>
      <c r="R294" s="45"/>
      <c r="S294" s="45"/>
      <c r="T294" s="45"/>
    </row>
    <row r="295" spans="1:20">
      <c r="A295" s="45"/>
      <c r="B295" s="45"/>
      <c r="C295" s="45"/>
      <c r="D295" s="45"/>
      <c r="E295" s="45"/>
      <c r="F295" s="45"/>
      <c r="G295" s="45"/>
      <c r="H295" s="45"/>
      <c r="I295" s="45"/>
      <c r="J295" s="45"/>
      <c r="K295" s="45"/>
      <c r="L295" s="45"/>
      <c r="M295" s="45"/>
      <c r="N295" s="45"/>
      <c r="O295" s="45"/>
      <c r="P295" s="45"/>
      <c r="Q295" s="45"/>
      <c r="R295" s="45"/>
      <c r="S295" s="45"/>
      <c r="T295" s="45"/>
    </row>
    <row r="296" spans="1:20">
      <c r="A296" s="45"/>
      <c r="B296" s="45"/>
      <c r="C296" s="45"/>
      <c r="D296" s="45"/>
      <c r="E296" s="45"/>
      <c r="F296" s="45"/>
      <c r="G296" s="45"/>
      <c r="H296" s="45"/>
      <c r="I296" s="45"/>
      <c r="J296" s="45"/>
      <c r="K296" s="45"/>
      <c r="L296" s="45"/>
      <c r="M296" s="45"/>
      <c r="N296" s="45"/>
      <c r="O296" s="45"/>
      <c r="P296" s="45"/>
      <c r="Q296" s="45"/>
      <c r="R296" s="45"/>
      <c r="S296" s="45"/>
      <c r="T296" s="45"/>
    </row>
    <row r="297" spans="1:20">
      <c r="A297" s="45"/>
      <c r="B297" s="45"/>
      <c r="C297" s="45"/>
      <c r="D297" s="45"/>
      <c r="E297" s="45"/>
      <c r="F297" s="45"/>
      <c r="G297" s="45"/>
      <c r="H297" s="45"/>
      <c r="I297" s="45"/>
      <c r="J297" s="45"/>
      <c r="K297" s="45"/>
      <c r="L297" s="45"/>
      <c r="M297" s="45"/>
      <c r="N297" s="45"/>
      <c r="O297" s="45"/>
      <c r="P297" s="45"/>
      <c r="Q297" s="45"/>
      <c r="R297" s="45"/>
      <c r="S297" s="45"/>
      <c r="T297" s="45"/>
    </row>
    <row r="298" spans="1:20">
      <c r="A298" s="45"/>
      <c r="B298" s="45"/>
      <c r="C298" s="45"/>
      <c r="D298" s="45"/>
      <c r="E298" s="45"/>
      <c r="F298" s="45"/>
      <c r="G298" s="45"/>
      <c r="H298" s="45"/>
      <c r="I298" s="45"/>
      <c r="J298" s="45"/>
      <c r="K298" s="45"/>
      <c r="L298" s="45"/>
      <c r="M298" s="45"/>
      <c r="N298" s="45"/>
      <c r="O298" s="45"/>
      <c r="P298" s="45"/>
      <c r="Q298" s="45"/>
      <c r="R298" s="45"/>
      <c r="S298" s="45"/>
      <c r="T298" s="45"/>
    </row>
    <row r="299" spans="1:20">
      <c r="A299" s="45"/>
      <c r="B299" s="45"/>
      <c r="C299" s="45"/>
      <c r="D299" s="45"/>
      <c r="E299" s="45"/>
      <c r="F299" s="45"/>
      <c r="G299" s="45"/>
      <c r="H299" s="45"/>
      <c r="I299" s="45"/>
      <c r="J299" s="45"/>
      <c r="K299" s="45"/>
      <c r="L299" s="45"/>
      <c r="M299" s="45"/>
      <c r="N299" s="45"/>
      <c r="O299" s="45"/>
      <c r="P299" s="45"/>
      <c r="Q299" s="45"/>
      <c r="R299" s="45"/>
      <c r="S299" s="45"/>
      <c r="T299" s="45"/>
    </row>
    <row r="300" spans="1:20">
      <c r="A300" s="45"/>
      <c r="B300" s="45"/>
      <c r="C300" s="45"/>
      <c r="D300" s="45"/>
      <c r="E300" s="45"/>
      <c r="F300" s="45"/>
      <c r="G300" s="45"/>
      <c r="H300" s="45"/>
      <c r="I300" s="45"/>
      <c r="J300" s="45"/>
      <c r="K300" s="45"/>
      <c r="L300" s="45"/>
      <c r="M300" s="45"/>
      <c r="N300" s="45"/>
      <c r="O300" s="45"/>
      <c r="P300" s="45"/>
      <c r="Q300" s="45"/>
      <c r="R300" s="45"/>
      <c r="S300" s="45"/>
      <c r="T300" s="45"/>
    </row>
    <row r="301" spans="1:20">
      <c r="A301" s="45"/>
      <c r="B301" s="45"/>
      <c r="C301" s="45"/>
      <c r="D301" s="45"/>
      <c r="E301" s="45"/>
      <c r="F301" s="45"/>
      <c r="G301" s="45"/>
      <c r="H301" s="45"/>
      <c r="I301" s="45"/>
      <c r="J301" s="45"/>
      <c r="K301" s="45"/>
      <c r="L301" s="45"/>
      <c r="M301" s="45"/>
      <c r="N301" s="45"/>
      <c r="O301" s="45"/>
      <c r="P301" s="45"/>
      <c r="Q301" s="45"/>
      <c r="R301" s="45"/>
      <c r="S301" s="45"/>
      <c r="T301" s="45"/>
    </row>
    <row r="302" spans="1:20">
      <c r="A302" s="45"/>
      <c r="B302" s="45"/>
      <c r="C302" s="45"/>
      <c r="D302" s="45"/>
      <c r="E302" s="45"/>
      <c r="F302" s="45"/>
      <c r="G302" s="45"/>
      <c r="H302" s="45"/>
      <c r="I302" s="45"/>
      <c r="J302" s="45"/>
      <c r="K302" s="45"/>
      <c r="L302" s="45"/>
      <c r="M302" s="45"/>
      <c r="N302" s="45"/>
      <c r="O302" s="45"/>
      <c r="P302" s="45"/>
      <c r="Q302" s="45"/>
      <c r="R302" s="45"/>
      <c r="S302" s="45"/>
      <c r="T302" s="45"/>
    </row>
    <row r="303" spans="1:20">
      <c r="A303" s="45"/>
      <c r="B303" s="45"/>
      <c r="C303" s="45"/>
      <c r="D303" s="45"/>
      <c r="E303" s="45"/>
      <c r="F303" s="45"/>
      <c r="G303" s="45"/>
      <c r="H303" s="45"/>
      <c r="I303" s="45"/>
      <c r="J303" s="45"/>
      <c r="K303" s="45"/>
      <c r="L303" s="45"/>
      <c r="M303" s="45"/>
      <c r="N303" s="45"/>
      <c r="O303" s="45"/>
      <c r="P303" s="45"/>
      <c r="Q303" s="45"/>
      <c r="R303" s="45"/>
      <c r="S303" s="45"/>
      <c r="T303" s="45"/>
    </row>
    <row r="304" spans="1:20">
      <c r="A304" s="45"/>
      <c r="B304" s="45"/>
      <c r="C304" s="45"/>
      <c r="D304" s="45"/>
      <c r="E304" s="45"/>
      <c r="F304" s="45"/>
      <c r="G304" s="45"/>
      <c r="H304" s="45"/>
      <c r="I304" s="45"/>
      <c r="J304" s="45"/>
      <c r="K304" s="45"/>
      <c r="L304" s="45"/>
      <c r="M304" s="45"/>
      <c r="N304" s="45"/>
      <c r="O304" s="45"/>
      <c r="P304" s="45"/>
      <c r="Q304" s="45"/>
      <c r="R304" s="45"/>
      <c r="S304" s="45"/>
      <c r="T304" s="45"/>
    </row>
    <row r="305" spans="1:20">
      <c r="A305" s="45"/>
      <c r="B305" s="45"/>
      <c r="C305" s="45"/>
      <c r="D305" s="45"/>
      <c r="E305" s="45"/>
      <c r="F305" s="45"/>
      <c r="G305" s="45"/>
      <c r="H305" s="45"/>
      <c r="I305" s="45"/>
      <c r="J305" s="45"/>
      <c r="K305" s="45"/>
      <c r="L305" s="45"/>
      <c r="M305" s="45"/>
      <c r="N305" s="45"/>
      <c r="O305" s="45"/>
      <c r="P305" s="45"/>
      <c r="Q305" s="45"/>
      <c r="R305" s="45"/>
      <c r="S305" s="45"/>
      <c r="T305" s="45"/>
    </row>
    <row r="306" spans="1:20">
      <c r="A306" s="45"/>
      <c r="B306" s="45"/>
      <c r="C306" s="45"/>
      <c r="D306" s="45"/>
      <c r="E306" s="45"/>
      <c r="F306" s="45"/>
      <c r="G306" s="45"/>
      <c r="H306" s="45"/>
      <c r="I306" s="45"/>
      <c r="J306" s="45"/>
      <c r="K306" s="45"/>
      <c r="L306" s="45"/>
      <c r="M306" s="45"/>
      <c r="N306" s="45"/>
      <c r="O306" s="45"/>
      <c r="P306" s="45"/>
      <c r="Q306" s="45"/>
      <c r="R306" s="45"/>
      <c r="S306" s="45"/>
      <c r="T306" s="45"/>
    </row>
    <row r="307" spans="1:20">
      <c r="A307" s="45"/>
      <c r="B307" s="45"/>
      <c r="C307" s="45"/>
      <c r="D307" s="45"/>
      <c r="E307" s="45"/>
      <c r="F307" s="45"/>
      <c r="G307" s="45"/>
      <c r="H307" s="45"/>
      <c r="I307" s="45"/>
      <c r="J307" s="45"/>
      <c r="K307" s="45"/>
      <c r="L307" s="45"/>
      <c r="M307" s="45"/>
      <c r="N307" s="45"/>
      <c r="O307" s="45"/>
      <c r="P307" s="45"/>
      <c r="Q307" s="45"/>
      <c r="R307" s="45"/>
      <c r="S307" s="45"/>
      <c r="T307" s="45"/>
    </row>
    <row r="308" spans="1:20">
      <c r="A308" s="45"/>
      <c r="B308" s="45"/>
      <c r="C308" s="45"/>
      <c r="D308" s="45"/>
      <c r="E308" s="45"/>
      <c r="F308" s="45"/>
      <c r="G308" s="45"/>
      <c r="H308" s="45"/>
      <c r="I308" s="45"/>
      <c r="J308" s="45"/>
      <c r="K308" s="45"/>
      <c r="L308" s="45"/>
      <c r="M308" s="45"/>
      <c r="N308" s="45"/>
      <c r="O308" s="45"/>
      <c r="P308" s="45"/>
      <c r="Q308" s="45"/>
      <c r="R308" s="45"/>
      <c r="S308" s="45"/>
      <c r="T308" s="45"/>
    </row>
    <row r="309" spans="1:20">
      <c r="A309" s="45"/>
      <c r="B309" s="45"/>
      <c r="C309" s="45"/>
      <c r="D309" s="45"/>
      <c r="E309" s="45"/>
      <c r="F309" s="45"/>
      <c r="G309" s="45"/>
      <c r="H309" s="45"/>
      <c r="I309" s="45"/>
      <c r="J309" s="45"/>
      <c r="K309" s="45"/>
      <c r="L309" s="45"/>
      <c r="M309" s="45"/>
      <c r="N309" s="45"/>
      <c r="O309" s="45"/>
      <c r="P309" s="45"/>
      <c r="Q309" s="45"/>
      <c r="R309" s="45"/>
      <c r="S309" s="45"/>
      <c r="T309" s="45"/>
    </row>
    <row r="310" spans="1:20">
      <c r="A310" s="45"/>
      <c r="B310" s="45"/>
      <c r="C310" s="45"/>
      <c r="D310" s="45"/>
      <c r="E310" s="45"/>
      <c r="F310" s="45"/>
      <c r="G310" s="45"/>
      <c r="H310" s="45"/>
      <c r="I310" s="45"/>
      <c r="J310" s="45"/>
      <c r="K310" s="45"/>
      <c r="L310" s="45"/>
      <c r="M310" s="45"/>
      <c r="N310" s="45"/>
      <c r="O310" s="45"/>
      <c r="P310" s="45"/>
      <c r="Q310" s="45"/>
      <c r="R310" s="45"/>
      <c r="S310" s="45"/>
      <c r="T310" s="45"/>
    </row>
    <row r="311" spans="1:20">
      <c r="A311" s="45"/>
      <c r="B311" s="45"/>
      <c r="C311" s="45"/>
      <c r="D311" s="45"/>
      <c r="E311" s="45"/>
      <c r="F311" s="45"/>
      <c r="G311" s="45"/>
      <c r="H311" s="45"/>
      <c r="I311" s="45"/>
      <c r="J311" s="45"/>
      <c r="K311" s="45"/>
      <c r="L311" s="45"/>
      <c r="M311" s="45"/>
      <c r="N311" s="45"/>
      <c r="O311" s="45"/>
      <c r="P311" s="45"/>
      <c r="Q311" s="45"/>
      <c r="R311" s="45"/>
      <c r="S311" s="45"/>
      <c r="T311" s="45"/>
    </row>
    <row r="312" spans="1:20">
      <c r="A312" s="45"/>
      <c r="B312" s="45"/>
      <c r="C312" s="45"/>
      <c r="D312" s="45"/>
      <c r="E312" s="45"/>
      <c r="F312" s="45"/>
      <c r="G312" s="45"/>
      <c r="H312" s="45"/>
      <c r="I312" s="45"/>
      <c r="J312" s="45"/>
      <c r="K312" s="45"/>
      <c r="L312" s="45"/>
      <c r="M312" s="45"/>
      <c r="N312" s="45"/>
      <c r="O312" s="45"/>
      <c r="P312" s="45"/>
      <c r="Q312" s="45"/>
      <c r="R312" s="45"/>
      <c r="S312" s="45"/>
      <c r="T312" s="45"/>
    </row>
    <row r="313" spans="1:20">
      <c r="A313" s="45"/>
      <c r="B313" s="45"/>
      <c r="C313" s="45"/>
      <c r="D313" s="45"/>
      <c r="E313" s="45"/>
      <c r="F313" s="45"/>
      <c r="G313" s="45"/>
      <c r="H313" s="45"/>
      <c r="I313" s="45"/>
      <c r="J313" s="45"/>
      <c r="K313" s="45"/>
      <c r="L313" s="45"/>
      <c r="M313" s="45"/>
      <c r="N313" s="45"/>
      <c r="O313" s="45"/>
      <c r="P313" s="45"/>
      <c r="Q313" s="45"/>
      <c r="R313" s="45"/>
      <c r="S313" s="45"/>
      <c r="T313" s="45"/>
    </row>
    <row r="314" spans="1:20">
      <c r="A314" s="45"/>
      <c r="B314" s="45"/>
      <c r="C314" s="45"/>
      <c r="D314" s="45"/>
      <c r="E314" s="45"/>
      <c r="F314" s="45"/>
      <c r="G314" s="45"/>
      <c r="H314" s="45"/>
      <c r="I314" s="45"/>
      <c r="J314" s="45"/>
      <c r="K314" s="45"/>
      <c r="L314" s="45"/>
      <c r="M314" s="45"/>
      <c r="N314" s="45"/>
      <c r="O314" s="45"/>
      <c r="P314" s="45"/>
      <c r="Q314" s="45"/>
      <c r="R314" s="45"/>
      <c r="S314" s="45"/>
      <c r="T314" s="45"/>
    </row>
    <row r="315" spans="1:20">
      <c r="A315" s="45"/>
      <c r="B315" s="45"/>
      <c r="C315" s="45"/>
      <c r="D315" s="45"/>
      <c r="E315" s="45"/>
      <c r="F315" s="45"/>
      <c r="G315" s="45"/>
      <c r="H315" s="45"/>
      <c r="I315" s="45"/>
      <c r="J315" s="45"/>
      <c r="K315" s="45"/>
      <c r="L315" s="45"/>
      <c r="M315" s="45"/>
      <c r="N315" s="45"/>
      <c r="O315" s="45"/>
      <c r="P315" s="45"/>
      <c r="Q315" s="45"/>
      <c r="R315" s="45"/>
      <c r="S315" s="45"/>
      <c r="T315" s="45"/>
    </row>
    <row r="316" spans="1:20">
      <c r="A316" s="45"/>
      <c r="B316" s="45"/>
      <c r="C316" s="45"/>
      <c r="D316" s="45"/>
      <c r="E316" s="45"/>
      <c r="F316" s="45"/>
      <c r="G316" s="45"/>
      <c r="H316" s="45"/>
      <c r="I316" s="45"/>
      <c r="J316" s="45"/>
      <c r="K316" s="45"/>
      <c r="L316" s="45"/>
      <c r="M316" s="45"/>
      <c r="N316" s="45"/>
      <c r="O316" s="45"/>
      <c r="P316" s="45"/>
      <c r="Q316" s="45"/>
      <c r="R316" s="45"/>
      <c r="S316" s="45"/>
      <c r="T316" s="45"/>
    </row>
    <row r="317" spans="1:20">
      <c r="A317" s="45"/>
      <c r="B317" s="45"/>
      <c r="C317" s="45"/>
      <c r="D317" s="45"/>
      <c r="E317" s="45"/>
      <c r="F317" s="45"/>
      <c r="G317" s="45"/>
      <c r="H317" s="45"/>
      <c r="I317" s="45"/>
      <c r="J317" s="45"/>
      <c r="K317" s="45"/>
      <c r="L317" s="45"/>
      <c r="M317" s="45"/>
      <c r="N317" s="45"/>
      <c r="O317" s="45"/>
      <c r="P317" s="45"/>
      <c r="Q317" s="45"/>
      <c r="R317" s="45"/>
      <c r="S317" s="45"/>
      <c r="T317" s="45"/>
    </row>
    <row r="318" spans="1:20">
      <c r="A318" s="45"/>
      <c r="B318" s="45"/>
      <c r="C318" s="45"/>
      <c r="D318" s="45"/>
      <c r="E318" s="45"/>
      <c r="F318" s="45"/>
      <c r="G318" s="45"/>
      <c r="H318" s="45"/>
      <c r="I318" s="45"/>
      <c r="J318" s="45"/>
      <c r="K318" s="45"/>
      <c r="L318" s="45"/>
      <c r="M318" s="45"/>
      <c r="N318" s="45"/>
      <c r="O318" s="45"/>
      <c r="P318" s="45"/>
      <c r="Q318" s="45"/>
      <c r="R318" s="45"/>
      <c r="S318" s="45"/>
      <c r="T318" s="45"/>
    </row>
    <row r="319" spans="1:20">
      <c r="A319" s="45"/>
      <c r="B319" s="45"/>
      <c r="C319" s="45"/>
      <c r="D319" s="45"/>
      <c r="E319" s="45"/>
      <c r="F319" s="45"/>
      <c r="G319" s="45"/>
      <c r="H319" s="45"/>
      <c r="I319" s="45"/>
      <c r="J319" s="45"/>
      <c r="K319" s="45"/>
      <c r="L319" s="45"/>
      <c r="M319" s="45"/>
      <c r="N319" s="45"/>
      <c r="O319" s="45"/>
      <c r="P319" s="45"/>
      <c r="Q319" s="45"/>
      <c r="R319" s="45"/>
      <c r="S319" s="45"/>
      <c r="T319" s="45"/>
    </row>
    <row r="320" spans="1:20">
      <c r="A320" s="45"/>
      <c r="B320" s="45"/>
      <c r="C320" s="45"/>
      <c r="D320" s="45"/>
      <c r="E320" s="45"/>
      <c r="F320" s="45"/>
      <c r="G320" s="45"/>
      <c r="H320" s="45"/>
      <c r="I320" s="45"/>
      <c r="J320" s="45"/>
      <c r="K320" s="45"/>
      <c r="L320" s="45"/>
      <c r="M320" s="45"/>
      <c r="N320" s="45"/>
      <c r="O320" s="45"/>
      <c r="P320" s="45"/>
      <c r="Q320" s="45"/>
      <c r="R320" s="45"/>
      <c r="S320" s="45"/>
      <c r="T320" s="45"/>
    </row>
    <row r="321" spans="1:20">
      <c r="A321" s="45"/>
      <c r="B321" s="45"/>
      <c r="C321" s="45"/>
      <c r="D321" s="45"/>
      <c r="E321" s="45"/>
      <c r="F321" s="45"/>
      <c r="G321" s="45"/>
      <c r="H321" s="45"/>
      <c r="I321" s="45"/>
      <c r="J321" s="45"/>
      <c r="K321" s="45"/>
      <c r="L321" s="45"/>
      <c r="M321" s="45"/>
      <c r="N321" s="45"/>
      <c r="O321" s="45"/>
      <c r="P321" s="45"/>
      <c r="Q321" s="45"/>
      <c r="R321" s="45"/>
      <c r="S321" s="45"/>
      <c r="T321" s="45"/>
    </row>
    <row r="322" spans="1:20">
      <c r="A322" s="45"/>
      <c r="B322" s="45"/>
      <c r="C322" s="45"/>
      <c r="D322" s="45"/>
      <c r="E322" s="45"/>
      <c r="F322" s="45"/>
      <c r="G322" s="45"/>
      <c r="H322" s="45"/>
      <c r="I322" s="45"/>
      <c r="J322" s="45"/>
      <c r="K322" s="45"/>
      <c r="L322" s="45"/>
      <c r="M322" s="45"/>
      <c r="N322" s="45"/>
      <c r="O322" s="45"/>
      <c r="P322" s="45"/>
      <c r="Q322" s="45"/>
      <c r="R322" s="45"/>
      <c r="S322" s="45"/>
      <c r="T322" s="45"/>
    </row>
    <row r="323" spans="1:20">
      <c r="A323" s="45"/>
      <c r="B323" s="45"/>
      <c r="C323" s="45"/>
      <c r="D323" s="45"/>
      <c r="E323" s="45"/>
      <c r="F323" s="45"/>
      <c r="G323" s="45"/>
      <c r="H323" s="45"/>
      <c r="I323" s="45"/>
      <c r="J323" s="45"/>
      <c r="K323" s="45"/>
      <c r="L323" s="45"/>
      <c r="M323" s="45"/>
      <c r="N323" s="45"/>
      <c r="O323" s="45"/>
      <c r="P323" s="45"/>
      <c r="Q323" s="45"/>
      <c r="R323" s="45"/>
      <c r="S323" s="45"/>
      <c r="T323" s="45"/>
    </row>
    <row r="324" spans="1:20">
      <c r="A324" s="45"/>
      <c r="B324" s="45"/>
      <c r="C324" s="45"/>
      <c r="D324" s="45"/>
      <c r="E324" s="45"/>
      <c r="F324" s="45"/>
      <c r="G324" s="45"/>
      <c r="H324" s="45"/>
      <c r="I324" s="45"/>
      <c r="J324" s="45"/>
      <c r="K324" s="45"/>
      <c r="L324" s="45"/>
      <c r="M324" s="45"/>
      <c r="N324" s="45"/>
      <c r="O324" s="45"/>
      <c r="P324" s="45"/>
      <c r="Q324" s="45"/>
      <c r="R324" s="45"/>
      <c r="S324" s="45"/>
      <c r="T324" s="45"/>
    </row>
    <row r="325" spans="1:20">
      <c r="A325" s="45"/>
      <c r="B325" s="45"/>
      <c r="C325" s="45"/>
      <c r="D325" s="45"/>
      <c r="E325" s="45"/>
      <c r="F325" s="45"/>
      <c r="G325" s="45"/>
      <c r="H325" s="45"/>
      <c r="I325" s="45"/>
      <c r="J325" s="45"/>
      <c r="K325" s="45"/>
      <c r="L325" s="45"/>
      <c r="M325" s="45"/>
      <c r="N325" s="45"/>
      <c r="O325" s="45"/>
      <c r="P325" s="45"/>
      <c r="Q325" s="45"/>
      <c r="R325" s="45"/>
      <c r="S325" s="45"/>
      <c r="T325" s="45"/>
    </row>
    <row r="326" spans="1:20">
      <c r="A326" s="45"/>
      <c r="B326" s="45"/>
      <c r="C326" s="45"/>
      <c r="D326" s="45"/>
      <c r="E326" s="45"/>
      <c r="F326" s="45"/>
      <c r="G326" s="45"/>
      <c r="H326" s="45"/>
      <c r="I326" s="45"/>
      <c r="J326" s="45"/>
      <c r="K326" s="45"/>
      <c r="L326" s="45"/>
      <c r="M326" s="45"/>
      <c r="N326" s="45"/>
      <c r="O326" s="45"/>
      <c r="P326" s="45"/>
      <c r="Q326" s="45"/>
      <c r="R326" s="45"/>
      <c r="S326" s="45"/>
      <c r="T326" s="45"/>
    </row>
    <row r="327" spans="1:20">
      <c r="A327" s="45"/>
      <c r="B327" s="45"/>
      <c r="C327" s="45"/>
      <c r="D327" s="45"/>
      <c r="E327" s="45"/>
      <c r="F327" s="45"/>
      <c r="G327" s="45"/>
      <c r="H327" s="45"/>
      <c r="I327" s="45"/>
      <c r="J327" s="45"/>
      <c r="K327" s="45"/>
      <c r="L327" s="45"/>
      <c r="M327" s="45"/>
      <c r="N327" s="45"/>
      <c r="O327" s="45"/>
      <c r="P327" s="45"/>
      <c r="Q327" s="45"/>
      <c r="R327" s="45"/>
      <c r="S327" s="45"/>
      <c r="T327" s="45"/>
    </row>
    <row r="328" spans="1:20">
      <c r="A328" s="45"/>
      <c r="B328" s="45"/>
      <c r="C328" s="45"/>
      <c r="D328" s="45"/>
      <c r="E328" s="45"/>
      <c r="F328" s="45"/>
      <c r="G328" s="45"/>
      <c r="H328" s="45"/>
      <c r="I328" s="45"/>
      <c r="J328" s="45"/>
      <c r="K328" s="45"/>
      <c r="L328" s="45"/>
      <c r="M328" s="45"/>
      <c r="N328" s="45"/>
      <c r="O328" s="45"/>
      <c r="P328" s="45"/>
      <c r="Q328" s="45"/>
      <c r="R328" s="45"/>
      <c r="S328" s="45"/>
      <c r="T328" s="45"/>
    </row>
    <row r="329" spans="1:20">
      <c r="A329" s="45"/>
      <c r="B329" s="45"/>
      <c r="C329" s="45"/>
      <c r="D329" s="45"/>
      <c r="E329" s="45"/>
      <c r="F329" s="45"/>
      <c r="G329" s="45"/>
      <c r="H329" s="45"/>
      <c r="I329" s="45"/>
      <c r="J329" s="45"/>
      <c r="K329" s="45"/>
      <c r="L329" s="45"/>
      <c r="M329" s="45"/>
      <c r="N329" s="45"/>
      <c r="O329" s="45"/>
      <c r="P329" s="45"/>
      <c r="Q329" s="45"/>
      <c r="R329" s="45"/>
      <c r="S329" s="45"/>
      <c r="T329" s="45"/>
    </row>
    <row r="330" spans="1:20">
      <c r="A330" s="45"/>
      <c r="B330" s="45"/>
      <c r="C330" s="45"/>
      <c r="D330" s="45"/>
      <c r="E330" s="45"/>
      <c r="F330" s="45"/>
      <c r="G330" s="45"/>
      <c r="H330" s="45"/>
      <c r="I330" s="45"/>
      <c r="J330" s="45"/>
      <c r="K330" s="45"/>
      <c r="L330" s="45"/>
      <c r="M330" s="45"/>
      <c r="N330" s="45"/>
      <c r="O330" s="45"/>
      <c r="P330" s="45"/>
      <c r="Q330" s="45"/>
      <c r="R330" s="45"/>
      <c r="S330" s="45"/>
      <c r="T330" s="45"/>
    </row>
    <row r="331" spans="1:20">
      <c r="A331" s="45"/>
      <c r="B331" s="45"/>
      <c r="C331" s="45"/>
      <c r="D331" s="45"/>
      <c r="E331" s="45"/>
      <c r="F331" s="45"/>
      <c r="G331" s="45"/>
      <c r="H331" s="45"/>
      <c r="I331" s="45"/>
      <c r="J331" s="45"/>
      <c r="K331" s="45"/>
      <c r="L331" s="45"/>
      <c r="M331" s="45"/>
      <c r="N331" s="45"/>
      <c r="O331" s="45"/>
      <c r="P331" s="45"/>
      <c r="Q331" s="45"/>
      <c r="R331" s="45"/>
      <c r="S331" s="45"/>
      <c r="T331" s="45"/>
    </row>
    <row r="332" spans="1:20">
      <c r="A332" s="45"/>
      <c r="B332" s="45"/>
      <c r="C332" s="45"/>
      <c r="D332" s="45"/>
      <c r="E332" s="45"/>
      <c r="F332" s="45"/>
      <c r="G332" s="45"/>
      <c r="H332" s="45"/>
      <c r="I332" s="45"/>
      <c r="J332" s="45"/>
      <c r="K332" s="45"/>
      <c r="L332" s="45"/>
      <c r="M332" s="45"/>
      <c r="N332" s="45"/>
      <c r="O332" s="45"/>
      <c r="P332" s="45"/>
      <c r="Q332" s="45"/>
      <c r="R332" s="45"/>
      <c r="S332" s="45"/>
      <c r="T332" s="45"/>
    </row>
    <row r="333" spans="1:20">
      <c r="A333" s="45"/>
      <c r="B333" s="45"/>
      <c r="C333" s="45"/>
      <c r="D333" s="45"/>
      <c r="E333" s="45"/>
      <c r="F333" s="45"/>
      <c r="G333" s="45"/>
      <c r="H333" s="45"/>
      <c r="I333" s="45"/>
      <c r="J333" s="45"/>
      <c r="K333" s="45"/>
      <c r="L333" s="45"/>
      <c r="M333" s="45"/>
      <c r="N333" s="45"/>
      <c r="O333" s="45"/>
      <c r="P333" s="45"/>
      <c r="Q333" s="45"/>
      <c r="R333" s="45"/>
      <c r="S333" s="45"/>
      <c r="T333" s="45"/>
    </row>
    <row r="334" spans="1:20">
      <c r="A334" s="45"/>
      <c r="B334" s="45"/>
      <c r="C334" s="45"/>
      <c r="D334" s="45"/>
      <c r="E334" s="45"/>
      <c r="F334" s="45"/>
      <c r="G334" s="45"/>
      <c r="H334" s="45"/>
      <c r="I334" s="45"/>
      <c r="J334" s="45"/>
      <c r="K334" s="45"/>
      <c r="L334" s="45"/>
      <c r="M334" s="45"/>
      <c r="N334" s="45"/>
      <c r="O334" s="45"/>
      <c r="P334" s="45"/>
      <c r="Q334" s="45"/>
      <c r="R334" s="45"/>
      <c r="S334" s="45"/>
      <c r="T334" s="45"/>
    </row>
    <row r="335" spans="1:20">
      <c r="A335" s="45"/>
      <c r="B335" s="45"/>
      <c r="C335" s="45"/>
      <c r="D335" s="45"/>
      <c r="E335" s="45"/>
      <c r="F335" s="45"/>
      <c r="G335" s="45"/>
      <c r="H335" s="45"/>
      <c r="I335" s="45"/>
      <c r="J335" s="45"/>
      <c r="K335" s="45"/>
      <c r="L335" s="45"/>
      <c r="M335" s="45"/>
      <c r="N335" s="45"/>
      <c r="O335" s="45"/>
      <c r="P335" s="45"/>
      <c r="Q335" s="45"/>
      <c r="R335" s="45"/>
      <c r="S335" s="45"/>
      <c r="T335" s="45"/>
    </row>
    <row r="336" spans="1:20">
      <c r="A336" s="45"/>
      <c r="B336" s="45"/>
      <c r="C336" s="45"/>
      <c r="D336" s="45"/>
      <c r="E336" s="45"/>
      <c r="F336" s="45"/>
      <c r="G336" s="45"/>
      <c r="H336" s="45"/>
      <c r="I336" s="45"/>
      <c r="J336" s="45"/>
      <c r="K336" s="45"/>
      <c r="L336" s="45"/>
      <c r="M336" s="45"/>
      <c r="N336" s="45"/>
      <c r="O336" s="45"/>
      <c r="P336" s="45"/>
      <c r="Q336" s="45"/>
      <c r="R336" s="45"/>
      <c r="S336" s="45"/>
      <c r="T336" s="45"/>
    </row>
    <row r="337" spans="1:20">
      <c r="A337" s="45"/>
      <c r="B337" s="45"/>
      <c r="C337" s="45"/>
      <c r="D337" s="45"/>
      <c r="E337" s="45"/>
      <c r="F337" s="45"/>
      <c r="G337" s="45"/>
      <c r="H337" s="45"/>
      <c r="I337" s="45"/>
      <c r="J337" s="45"/>
      <c r="K337" s="45"/>
      <c r="L337" s="45"/>
      <c r="M337" s="45"/>
      <c r="N337" s="45"/>
      <c r="O337" s="45"/>
      <c r="P337" s="45"/>
      <c r="Q337" s="45"/>
      <c r="R337" s="45"/>
      <c r="S337" s="45"/>
      <c r="T337" s="45"/>
    </row>
    <row r="338" spans="1:20">
      <c r="A338" s="45"/>
      <c r="B338" s="45"/>
      <c r="C338" s="45"/>
      <c r="D338" s="45"/>
      <c r="E338" s="45"/>
      <c r="F338" s="45"/>
      <c r="G338" s="45"/>
      <c r="H338" s="45"/>
      <c r="I338" s="45"/>
      <c r="J338" s="45"/>
      <c r="K338" s="45"/>
      <c r="L338" s="45"/>
      <c r="M338" s="45"/>
      <c r="N338" s="45"/>
      <c r="O338" s="45"/>
      <c r="P338" s="45"/>
      <c r="Q338" s="45"/>
      <c r="R338" s="45"/>
      <c r="S338" s="45"/>
      <c r="T338" s="45"/>
    </row>
    <row r="339" spans="1:20">
      <c r="A339" s="45"/>
      <c r="B339" s="45"/>
      <c r="C339" s="45"/>
      <c r="D339" s="45"/>
      <c r="E339" s="45"/>
      <c r="F339" s="45"/>
      <c r="G339" s="45"/>
      <c r="H339" s="45"/>
      <c r="I339" s="45"/>
      <c r="J339" s="45"/>
      <c r="K339" s="45"/>
      <c r="L339" s="45"/>
      <c r="M339" s="45"/>
      <c r="N339" s="45"/>
      <c r="O339" s="45"/>
      <c r="P339" s="45"/>
      <c r="Q339" s="45"/>
      <c r="R339" s="45"/>
      <c r="S339" s="45"/>
      <c r="T339" s="45"/>
    </row>
    <row r="340" spans="1:20">
      <c r="A340" s="45"/>
      <c r="B340" s="45"/>
      <c r="C340" s="45"/>
      <c r="D340" s="45"/>
      <c r="E340" s="45"/>
      <c r="F340" s="45"/>
      <c r="G340" s="45"/>
      <c r="H340" s="45"/>
      <c r="I340" s="45"/>
      <c r="J340" s="45"/>
      <c r="K340" s="45"/>
      <c r="L340" s="45"/>
      <c r="M340" s="45"/>
      <c r="N340" s="45"/>
      <c r="O340" s="45"/>
      <c r="P340" s="45"/>
      <c r="Q340" s="45"/>
      <c r="R340" s="45"/>
      <c r="S340" s="45"/>
      <c r="T340" s="45"/>
    </row>
    <row r="341" spans="1:20">
      <c r="A341" s="45"/>
      <c r="B341" s="45"/>
      <c r="C341" s="45"/>
      <c r="D341" s="45"/>
      <c r="E341" s="45"/>
      <c r="F341" s="45"/>
      <c r="G341" s="45"/>
      <c r="H341" s="45"/>
      <c r="I341" s="45"/>
      <c r="J341" s="45"/>
      <c r="K341" s="45"/>
      <c r="L341" s="45"/>
      <c r="M341" s="45"/>
      <c r="N341" s="45"/>
      <c r="O341" s="45"/>
      <c r="P341" s="45"/>
      <c r="Q341" s="45"/>
      <c r="R341" s="45"/>
      <c r="S341" s="45"/>
      <c r="T341" s="45"/>
    </row>
    <row r="342" spans="1:20">
      <c r="A342" s="45"/>
      <c r="B342" s="45"/>
      <c r="C342" s="45"/>
      <c r="D342" s="45"/>
      <c r="E342" s="45"/>
      <c r="F342" s="45"/>
      <c r="G342" s="45"/>
      <c r="H342" s="45"/>
      <c r="I342" s="45"/>
      <c r="J342" s="45"/>
      <c r="K342" s="45"/>
      <c r="L342" s="45"/>
      <c r="M342" s="45"/>
      <c r="N342" s="45"/>
      <c r="O342" s="45"/>
      <c r="P342" s="45"/>
      <c r="Q342" s="45"/>
      <c r="R342" s="45"/>
      <c r="S342" s="45"/>
      <c r="T342" s="45"/>
    </row>
    <row r="343" spans="1:20">
      <c r="A343" s="45"/>
      <c r="B343" s="45"/>
      <c r="C343" s="45"/>
      <c r="D343" s="45"/>
      <c r="E343" s="45"/>
      <c r="F343" s="45"/>
      <c r="G343" s="45"/>
      <c r="H343" s="45"/>
      <c r="I343" s="45"/>
      <c r="J343" s="45"/>
      <c r="K343" s="45"/>
      <c r="L343" s="45"/>
      <c r="M343" s="45"/>
      <c r="N343" s="45"/>
      <c r="O343" s="45"/>
      <c r="P343" s="45"/>
      <c r="Q343" s="45"/>
      <c r="R343" s="45"/>
      <c r="S343" s="45"/>
      <c r="T343" s="45"/>
    </row>
    <row r="344" spans="1:20">
      <c r="A344" s="45"/>
      <c r="B344" s="45"/>
      <c r="C344" s="45"/>
      <c r="D344" s="45"/>
      <c r="E344" s="45"/>
      <c r="F344" s="45"/>
      <c r="G344" s="45"/>
      <c r="H344" s="45"/>
      <c r="I344" s="45"/>
      <c r="J344" s="45"/>
      <c r="K344" s="45"/>
      <c r="L344" s="45"/>
      <c r="M344" s="45"/>
      <c r="N344" s="45"/>
      <c r="O344" s="45"/>
      <c r="P344" s="45"/>
      <c r="Q344" s="45"/>
      <c r="R344" s="45"/>
      <c r="S344" s="45"/>
      <c r="T344" s="45"/>
    </row>
    <row r="345" spans="1:20">
      <c r="A345" s="45"/>
      <c r="B345" s="45"/>
      <c r="C345" s="45"/>
      <c r="D345" s="45"/>
      <c r="E345" s="45"/>
      <c r="F345" s="45"/>
      <c r="G345" s="45"/>
      <c r="H345" s="45"/>
      <c r="I345" s="45"/>
      <c r="J345" s="45"/>
      <c r="K345" s="45"/>
      <c r="L345" s="45"/>
      <c r="M345" s="45"/>
      <c r="N345" s="45"/>
      <c r="O345" s="45"/>
      <c r="P345" s="45"/>
      <c r="Q345" s="45"/>
      <c r="R345" s="45"/>
      <c r="S345" s="45"/>
      <c r="T345" s="45"/>
    </row>
    <row r="346" spans="1:20">
      <c r="A346" s="45"/>
      <c r="B346" s="45"/>
      <c r="C346" s="45"/>
      <c r="D346" s="45"/>
      <c r="E346" s="45"/>
      <c r="F346" s="45"/>
      <c r="G346" s="45"/>
      <c r="H346" s="45"/>
      <c r="I346" s="45"/>
      <c r="J346" s="45"/>
      <c r="K346" s="45"/>
      <c r="L346" s="45"/>
      <c r="M346" s="45"/>
      <c r="N346" s="45"/>
      <c r="O346" s="45"/>
      <c r="P346" s="45"/>
      <c r="Q346" s="45"/>
      <c r="R346" s="45"/>
      <c r="S346" s="45"/>
      <c r="T346" s="45"/>
    </row>
    <row r="347" spans="1:20">
      <c r="A347" s="45"/>
      <c r="B347" s="45"/>
      <c r="C347" s="45"/>
      <c r="D347" s="45"/>
      <c r="E347" s="45"/>
      <c r="F347" s="45"/>
      <c r="G347" s="45"/>
      <c r="H347" s="45"/>
      <c r="I347" s="45"/>
      <c r="J347" s="45"/>
      <c r="K347" s="45"/>
      <c r="L347" s="45"/>
      <c r="M347" s="45"/>
      <c r="N347" s="45"/>
      <c r="O347" s="45"/>
      <c r="P347" s="45"/>
      <c r="Q347" s="45"/>
      <c r="R347" s="45"/>
      <c r="S347" s="45"/>
      <c r="T347" s="45"/>
    </row>
    <row r="348" spans="1:20">
      <c r="A348" s="45"/>
      <c r="B348" s="45"/>
      <c r="C348" s="45"/>
      <c r="D348" s="45"/>
      <c r="E348" s="45"/>
      <c r="F348" s="45"/>
      <c r="G348" s="45"/>
      <c r="H348" s="45"/>
      <c r="I348" s="45"/>
      <c r="J348" s="45"/>
      <c r="K348" s="45"/>
      <c r="L348" s="45"/>
      <c r="M348" s="45"/>
      <c r="N348" s="45"/>
      <c r="O348" s="45"/>
      <c r="P348" s="45"/>
      <c r="Q348" s="45"/>
      <c r="R348" s="45"/>
      <c r="S348" s="45"/>
      <c r="T348" s="45"/>
    </row>
    <row r="349" spans="1:20">
      <c r="A349" s="45"/>
      <c r="B349" s="45"/>
      <c r="C349" s="45"/>
      <c r="D349" s="45"/>
      <c r="E349" s="45"/>
      <c r="F349" s="45"/>
      <c r="G349" s="45"/>
      <c r="H349" s="45"/>
      <c r="I349" s="45"/>
      <c r="J349" s="45"/>
      <c r="K349" s="45"/>
      <c r="L349" s="45"/>
      <c r="M349" s="45"/>
      <c r="N349" s="45"/>
      <c r="O349" s="45"/>
      <c r="P349" s="45"/>
      <c r="Q349" s="45"/>
      <c r="R349" s="45"/>
      <c r="S349" s="45"/>
      <c r="T349" s="45"/>
    </row>
    <row r="350" spans="1:20">
      <c r="A350" s="45"/>
      <c r="B350" s="45"/>
      <c r="C350" s="45"/>
      <c r="D350" s="45"/>
      <c r="E350" s="45"/>
      <c r="F350" s="45"/>
      <c r="G350" s="45"/>
      <c r="H350" s="45"/>
      <c r="I350" s="45"/>
      <c r="J350" s="45"/>
      <c r="K350" s="45"/>
      <c r="L350" s="45"/>
      <c r="M350" s="45"/>
      <c r="N350" s="45"/>
      <c r="O350" s="45"/>
      <c r="P350" s="45"/>
      <c r="Q350" s="45"/>
      <c r="R350" s="45"/>
      <c r="S350" s="45"/>
      <c r="T350" s="45"/>
    </row>
    <row r="351" spans="1:20">
      <c r="A351" s="45"/>
      <c r="B351" s="45"/>
      <c r="C351" s="45"/>
      <c r="D351" s="45"/>
      <c r="E351" s="45"/>
      <c r="F351" s="45"/>
      <c r="G351" s="45"/>
      <c r="H351" s="45"/>
      <c r="I351" s="45"/>
      <c r="J351" s="45"/>
      <c r="K351" s="45"/>
      <c r="L351" s="45"/>
      <c r="M351" s="45"/>
      <c r="N351" s="45"/>
      <c r="O351" s="45"/>
      <c r="P351" s="45"/>
      <c r="Q351" s="45"/>
      <c r="R351" s="45"/>
      <c r="S351" s="45"/>
      <c r="T351" s="45"/>
    </row>
    <row r="352" spans="1:20">
      <c r="A352" s="45"/>
      <c r="B352" s="45"/>
      <c r="C352" s="45"/>
      <c r="D352" s="45"/>
      <c r="E352" s="45"/>
      <c r="F352" s="45"/>
      <c r="G352" s="45"/>
      <c r="H352" s="45"/>
      <c r="I352" s="45"/>
      <c r="J352" s="45"/>
      <c r="K352" s="45"/>
      <c r="L352" s="45"/>
      <c r="M352" s="45"/>
      <c r="N352" s="45"/>
      <c r="O352" s="45"/>
      <c r="P352" s="45"/>
      <c r="Q352" s="45"/>
      <c r="R352" s="45"/>
      <c r="S352" s="45"/>
      <c r="T352" s="45"/>
    </row>
    <row r="353" spans="1:20">
      <c r="A353" s="45"/>
      <c r="B353" s="45"/>
      <c r="C353" s="45"/>
      <c r="D353" s="45"/>
      <c r="E353" s="45"/>
      <c r="F353" s="45"/>
      <c r="G353" s="45"/>
      <c r="H353" s="45"/>
      <c r="I353" s="45"/>
      <c r="J353" s="45"/>
      <c r="K353" s="45"/>
      <c r="L353" s="45"/>
      <c r="M353" s="45"/>
      <c r="N353" s="45"/>
      <c r="O353" s="45"/>
      <c r="P353" s="45"/>
      <c r="Q353" s="45"/>
      <c r="R353" s="45"/>
      <c r="S353" s="45"/>
      <c r="T353" s="45"/>
    </row>
    <row r="354" spans="1:20">
      <c r="A354" s="45"/>
      <c r="B354" s="45"/>
      <c r="C354" s="45"/>
      <c r="D354" s="45"/>
      <c r="E354" s="45"/>
      <c r="F354" s="45"/>
      <c r="G354" s="45"/>
      <c r="H354" s="45"/>
      <c r="I354" s="45"/>
      <c r="J354" s="45"/>
      <c r="K354" s="45"/>
      <c r="L354" s="45"/>
      <c r="M354" s="45"/>
      <c r="N354" s="45"/>
      <c r="O354" s="45"/>
      <c r="P354" s="45"/>
      <c r="Q354" s="45"/>
      <c r="R354" s="45"/>
      <c r="S354" s="45"/>
      <c r="T354" s="45"/>
    </row>
    <row r="355" spans="1:20">
      <c r="A355" s="45"/>
      <c r="B355" s="45"/>
      <c r="C355" s="45"/>
      <c r="D355" s="45"/>
      <c r="E355" s="45"/>
      <c r="F355" s="45"/>
      <c r="G355" s="45"/>
      <c r="H355" s="45"/>
      <c r="I355" s="45"/>
      <c r="J355" s="45"/>
      <c r="K355" s="45"/>
      <c r="L355" s="45"/>
      <c r="M355" s="45"/>
      <c r="N355" s="45"/>
      <c r="O355" s="45"/>
      <c r="P355" s="45"/>
      <c r="Q355" s="45"/>
      <c r="R355" s="45"/>
      <c r="S355" s="45"/>
      <c r="T355" s="45"/>
    </row>
    <row r="356" spans="1:20">
      <c r="A356" s="45"/>
      <c r="B356" s="45"/>
      <c r="C356" s="45"/>
      <c r="D356" s="45"/>
      <c r="E356" s="45"/>
      <c r="F356" s="45"/>
      <c r="G356" s="45"/>
      <c r="H356" s="45"/>
      <c r="I356" s="45"/>
      <c r="J356" s="45"/>
      <c r="K356" s="45"/>
      <c r="L356" s="45"/>
      <c r="M356" s="45"/>
      <c r="N356" s="45"/>
      <c r="O356" s="45"/>
      <c r="P356" s="45"/>
      <c r="Q356" s="45"/>
      <c r="R356" s="45"/>
      <c r="S356" s="45"/>
      <c r="T356" s="45"/>
    </row>
    <row r="357" spans="1:20">
      <c r="A357" s="45"/>
      <c r="B357" s="45"/>
      <c r="C357" s="45"/>
      <c r="D357" s="45"/>
      <c r="E357" s="45"/>
      <c r="F357" s="45"/>
      <c r="G357" s="45"/>
      <c r="H357" s="45"/>
      <c r="I357" s="45"/>
      <c r="J357" s="45"/>
      <c r="K357" s="45"/>
      <c r="L357" s="45"/>
      <c r="M357" s="45"/>
      <c r="N357" s="45"/>
      <c r="O357" s="45"/>
      <c r="P357" s="45"/>
      <c r="Q357" s="45"/>
      <c r="R357" s="45"/>
      <c r="S357" s="45"/>
      <c r="T357" s="45"/>
    </row>
    <row r="358" spans="1:20">
      <c r="A358" s="45"/>
      <c r="B358" s="45"/>
      <c r="C358" s="45"/>
      <c r="D358" s="45"/>
      <c r="E358" s="45"/>
      <c r="F358" s="45"/>
      <c r="G358" s="45"/>
      <c r="H358" s="45"/>
      <c r="I358" s="45"/>
      <c r="J358" s="45"/>
      <c r="K358" s="45"/>
      <c r="L358" s="45"/>
      <c r="M358" s="45"/>
      <c r="N358" s="45"/>
      <c r="O358" s="45"/>
      <c r="P358" s="45"/>
      <c r="Q358" s="45"/>
      <c r="R358" s="45"/>
      <c r="S358" s="45"/>
      <c r="T358" s="45"/>
    </row>
    <row r="359" spans="1:20">
      <c r="A359" s="45"/>
      <c r="B359" s="45"/>
      <c r="C359" s="45"/>
      <c r="D359" s="45"/>
      <c r="E359" s="45"/>
      <c r="F359" s="45"/>
      <c r="G359" s="45"/>
      <c r="H359" s="45"/>
      <c r="I359" s="45"/>
      <c r="J359" s="45"/>
      <c r="K359" s="45"/>
      <c r="L359" s="45"/>
      <c r="M359" s="45"/>
      <c r="N359" s="45"/>
      <c r="O359" s="45"/>
      <c r="P359" s="45"/>
      <c r="Q359" s="45"/>
      <c r="R359" s="45"/>
      <c r="S359" s="45"/>
      <c r="T359" s="45"/>
    </row>
    <row r="360" spans="1:20">
      <c r="A360" s="45"/>
      <c r="B360" s="45"/>
      <c r="C360" s="45"/>
      <c r="D360" s="45"/>
      <c r="E360" s="45"/>
      <c r="F360" s="45"/>
      <c r="G360" s="45"/>
      <c r="H360" s="45"/>
      <c r="I360" s="45"/>
      <c r="J360" s="45"/>
      <c r="K360" s="45"/>
      <c r="L360" s="45"/>
      <c r="M360" s="45"/>
      <c r="N360" s="45"/>
      <c r="O360" s="45"/>
      <c r="P360" s="45"/>
      <c r="Q360" s="45"/>
      <c r="R360" s="45"/>
      <c r="S360" s="45"/>
      <c r="T360" s="45"/>
    </row>
    <row r="361" spans="1:20">
      <c r="A361" s="45"/>
      <c r="B361" s="45"/>
      <c r="C361" s="45"/>
      <c r="D361" s="45"/>
      <c r="E361" s="45"/>
      <c r="F361" s="45"/>
      <c r="G361" s="45"/>
      <c r="H361" s="45"/>
      <c r="I361" s="45"/>
      <c r="J361" s="45"/>
      <c r="K361" s="45"/>
      <c r="L361" s="45"/>
      <c r="M361" s="45"/>
      <c r="N361" s="45"/>
      <c r="O361" s="45"/>
      <c r="P361" s="45"/>
      <c r="Q361" s="45"/>
      <c r="R361" s="45"/>
      <c r="S361" s="45"/>
      <c r="T361" s="45"/>
    </row>
    <row r="362" spans="1:20">
      <c r="A362" s="45"/>
      <c r="B362" s="45"/>
      <c r="C362" s="45"/>
      <c r="D362" s="45"/>
      <c r="E362" s="45"/>
      <c r="F362" s="45"/>
      <c r="G362" s="45"/>
      <c r="H362" s="45"/>
      <c r="I362" s="45"/>
      <c r="J362" s="45"/>
      <c r="K362" s="45"/>
      <c r="L362" s="45"/>
      <c r="M362" s="45"/>
      <c r="N362" s="45"/>
      <c r="O362" s="45"/>
      <c r="P362" s="45"/>
      <c r="Q362" s="45"/>
      <c r="R362" s="45"/>
      <c r="S362" s="45"/>
      <c r="T362" s="45"/>
    </row>
    <row r="363" spans="1:20">
      <c r="A363" s="45"/>
      <c r="B363" s="45"/>
      <c r="C363" s="45"/>
      <c r="D363" s="45"/>
      <c r="E363" s="45"/>
      <c r="F363" s="45"/>
      <c r="G363" s="45"/>
      <c r="H363" s="45"/>
      <c r="I363" s="45"/>
      <c r="J363" s="45"/>
      <c r="K363" s="45"/>
      <c r="L363" s="45"/>
      <c r="M363" s="45"/>
      <c r="N363" s="45"/>
      <c r="O363" s="45"/>
      <c r="P363" s="45"/>
      <c r="Q363" s="45"/>
      <c r="R363" s="45"/>
      <c r="S363" s="45"/>
      <c r="T363" s="45"/>
    </row>
    <row r="364" spans="1:20">
      <c r="A364" s="45"/>
      <c r="B364" s="45"/>
      <c r="C364" s="45"/>
      <c r="D364" s="45"/>
      <c r="E364" s="45"/>
      <c r="F364" s="45"/>
      <c r="G364" s="45"/>
      <c r="H364" s="45"/>
      <c r="I364" s="45"/>
      <c r="J364" s="45"/>
      <c r="K364" s="45"/>
      <c r="L364" s="45"/>
      <c r="M364" s="45"/>
      <c r="N364" s="45"/>
      <c r="O364" s="45"/>
      <c r="P364" s="45"/>
      <c r="Q364" s="45"/>
      <c r="R364" s="45"/>
      <c r="S364" s="45"/>
      <c r="T364" s="45"/>
    </row>
    <row r="365" spans="1:20">
      <c r="A365" s="45"/>
      <c r="B365" s="45"/>
      <c r="C365" s="45"/>
      <c r="D365" s="45"/>
      <c r="E365" s="45"/>
      <c r="F365" s="45"/>
      <c r="G365" s="45"/>
      <c r="H365" s="45"/>
      <c r="I365" s="45"/>
      <c r="J365" s="45"/>
      <c r="K365" s="45"/>
      <c r="L365" s="45"/>
      <c r="M365" s="45"/>
      <c r="N365" s="45"/>
      <c r="O365" s="45"/>
      <c r="P365" s="45"/>
      <c r="Q365" s="45"/>
      <c r="R365" s="45"/>
      <c r="S365" s="45"/>
      <c r="T365" s="45"/>
    </row>
    <row r="366" spans="1:20">
      <c r="A366" s="45"/>
      <c r="B366" s="45"/>
      <c r="C366" s="45"/>
      <c r="D366" s="45"/>
      <c r="E366" s="45"/>
      <c r="F366" s="45"/>
      <c r="G366" s="45"/>
      <c r="H366" s="45"/>
      <c r="I366" s="45"/>
      <c r="J366" s="45"/>
      <c r="K366" s="45"/>
      <c r="L366" s="45"/>
      <c r="M366" s="45"/>
      <c r="N366" s="45"/>
      <c r="O366" s="45"/>
      <c r="P366" s="45"/>
      <c r="Q366" s="45"/>
      <c r="R366" s="45"/>
      <c r="S366" s="45"/>
      <c r="T366" s="45"/>
    </row>
    <row r="367" spans="1:20">
      <c r="A367" s="45"/>
      <c r="B367" s="45"/>
      <c r="C367" s="45"/>
      <c r="D367" s="45"/>
      <c r="E367" s="45"/>
      <c r="F367" s="45"/>
      <c r="G367" s="45"/>
      <c r="H367" s="45"/>
      <c r="I367" s="45"/>
      <c r="J367" s="45"/>
      <c r="K367" s="45"/>
      <c r="L367" s="45"/>
      <c r="M367" s="45"/>
      <c r="N367" s="45"/>
      <c r="O367" s="45"/>
      <c r="P367" s="45"/>
      <c r="Q367" s="45"/>
      <c r="R367" s="45"/>
      <c r="S367" s="45"/>
      <c r="T367" s="45"/>
    </row>
    <row r="368" spans="1:20">
      <c r="A368" s="45"/>
      <c r="B368" s="45"/>
      <c r="C368" s="45"/>
      <c r="D368" s="45"/>
      <c r="E368" s="45"/>
      <c r="F368" s="45"/>
      <c r="G368" s="45"/>
      <c r="H368" s="45"/>
      <c r="I368" s="45"/>
      <c r="J368" s="45"/>
      <c r="K368" s="45"/>
      <c r="L368" s="45"/>
      <c r="M368" s="45"/>
      <c r="N368" s="45"/>
      <c r="O368" s="45"/>
      <c r="P368" s="45"/>
      <c r="Q368" s="45"/>
      <c r="R368" s="45"/>
      <c r="S368" s="45"/>
      <c r="T368" s="45"/>
    </row>
    <row r="369" spans="1:20">
      <c r="A369" s="45"/>
      <c r="B369" s="45"/>
      <c r="C369" s="45"/>
      <c r="D369" s="45"/>
      <c r="E369" s="45"/>
      <c r="F369" s="45"/>
      <c r="G369" s="45"/>
      <c r="H369" s="45"/>
      <c r="I369" s="45"/>
      <c r="J369" s="45"/>
      <c r="K369" s="45"/>
      <c r="L369" s="45"/>
      <c r="M369" s="45"/>
      <c r="N369" s="45"/>
      <c r="O369" s="45"/>
      <c r="P369" s="45"/>
      <c r="Q369" s="45"/>
      <c r="R369" s="45"/>
      <c r="S369" s="45"/>
      <c r="T369" s="45"/>
    </row>
    <row r="370" spans="1:20">
      <c r="A370" s="45"/>
      <c r="B370" s="45"/>
      <c r="C370" s="45"/>
      <c r="D370" s="45"/>
      <c r="E370" s="45"/>
      <c r="F370" s="45"/>
      <c r="G370" s="45"/>
      <c r="H370" s="45"/>
      <c r="I370" s="45"/>
      <c r="J370" s="45"/>
      <c r="K370" s="45"/>
      <c r="L370" s="45"/>
      <c r="M370" s="45"/>
      <c r="N370" s="45"/>
      <c r="O370" s="45"/>
      <c r="P370" s="45"/>
      <c r="Q370" s="45"/>
      <c r="R370" s="45"/>
      <c r="S370" s="45"/>
      <c r="T370" s="45"/>
    </row>
    <row r="371" spans="1:20">
      <c r="A371" s="45"/>
      <c r="B371" s="45"/>
      <c r="C371" s="45"/>
      <c r="D371" s="45"/>
      <c r="E371" s="45"/>
      <c r="F371" s="45"/>
      <c r="G371" s="45"/>
      <c r="H371" s="45"/>
      <c r="I371" s="45"/>
      <c r="J371" s="45"/>
      <c r="K371" s="45"/>
      <c r="L371" s="45"/>
      <c r="M371" s="45"/>
      <c r="N371" s="45"/>
      <c r="O371" s="45"/>
      <c r="P371" s="45"/>
      <c r="Q371" s="45"/>
      <c r="R371" s="45"/>
      <c r="S371" s="45"/>
      <c r="T371" s="45"/>
    </row>
    <row r="372" spans="1:20">
      <c r="A372" s="45"/>
      <c r="B372" s="45"/>
      <c r="C372" s="45"/>
      <c r="D372" s="45"/>
      <c r="E372" s="45"/>
      <c r="F372" s="45"/>
      <c r="G372" s="45"/>
      <c r="H372" s="45"/>
      <c r="I372" s="45"/>
      <c r="J372" s="45"/>
      <c r="K372" s="45"/>
      <c r="L372" s="45"/>
      <c r="M372" s="45"/>
      <c r="N372" s="45"/>
      <c r="O372" s="45"/>
      <c r="P372" s="45"/>
      <c r="Q372" s="45"/>
      <c r="R372" s="45"/>
      <c r="S372" s="45"/>
      <c r="T372" s="45"/>
    </row>
    <row r="373" spans="1:20">
      <c r="A373" s="45"/>
      <c r="B373" s="45"/>
      <c r="C373" s="45"/>
      <c r="D373" s="45"/>
      <c r="E373" s="45"/>
      <c r="F373" s="45"/>
      <c r="G373" s="45"/>
      <c r="H373" s="45"/>
      <c r="I373" s="45"/>
      <c r="J373" s="45"/>
      <c r="K373" s="45"/>
      <c r="L373" s="45"/>
      <c r="M373" s="45"/>
      <c r="N373" s="45"/>
      <c r="O373" s="45"/>
      <c r="P373" s="45"/>
      <c r="Q373" s="45"/>
      <c r="R373" s="45"/>
      <c r="S373" s="45"/>
      <c r="T373" s="45"/>
    </row>
    <row r="374" spans="1:20">
      <c r="A374" s="45"/>
      <c r="B374" s="45"/>
      <c r="C374" s="45"/>
      <c r="D374" s="45"/>
      <c r="E374" s="45"/>
      <c r="F374" s="45"/>
      <c r="G374" s="45"/>
      <c r="H374" s="45"/>
      <c r="I374" s="45"/>
      <c r="J374" s="45"/>
      <c r="K374" s="45"/>
      <c r="L374" s="45"/>
      <c r="M374" s="45"/>
      <c r="N374" s="45"/>
      <c r="O374" s="45"/>
      <c r="P374" s="45"/>
      <c r="Q374" s="45"/>
      <c r="R374" s="45"/>
      <c r="S374" s="45"/>
      <c r="T374" s="45"/>
    </row>
    <row r="375" spans="1:20">
      <c r="A375" s="45"/>
      <c r="B375" s="45"/>
      <c r="C375" s="45"/>
      <c r="D375" s="45"/>
      <c r="E375" s="45"/>
      <c r="F375" s="45"/>
      <c r="G375" s="45"/>
      <c r="H375" s="45"/>
      <c r="I375" s="45"/>
      <c r="J375" s="45"/>
      <c r="K375" s="45"/>
      <c r="L375" s="45"/>
      <c r="M375" s="45"/>
      <c r="N375" s="45"/>
      <c r="O375" s="45"/>
      <c r="P375" s="45"/>
      <c r="Q375" s="45"/>
      <c r="R375" s="45"/>
      <c r="S375" s="45"/>
      <c r="T375" s="45"/>
    </row>
    <row r="376" spans="1:20">
      <c r="A376" s="45"/>
      <c r="B376" s="45"/>
      <c r="C376" s="45"/>
      <c r="D376" s="45"/>
      <c r="E376" s="45"/>
      <c r="F376" s="45"/>
      <c r="G376" s="45"/>
      <c r="H376" s="45"/>
      <c r="I376" s="45"/>
      <c r="J376" s="45"/>
      <c r="K376" s="45"/>
      <c r="L376" s="45"/>
      <c r="M376" s="45"/>
      <c r="N376" s="45"/>
      <c r="O376" s="45"/>
      <c r="P376" s="45"/>
      <c r="Q376" s="45"/>
      <c r="R376" s="45"/>
      <c r="S376" s="45"/>
      <c r="T376" s="45"/>
    </row>
    <row r="377" spans="1:20">
      <c r="A377" s="45"/>
      <c r="B377" s="45"/>
      <c r="C377" s="45"/>
      <c r="D377" s="45"/>
      <c r="E377" s="45"/>
      <c r="F377" s="45"/>
      <c r="G377" s="45"/>
      <c r="H377" s="45"/>
      <c r="I377" s="45"/>
      <c r="J377" s="45"/>
      <c r="K377" s="45"/>
      <c r="L377" s="45"/>
      <c r="M377" s="45"/>
      <c r="N377" s="45"/>
      <c r="O377" s="45"/>
      <c r="P377" s="45"/>
      <c r="Q377" s="45"/>
      <c r="R377" s="45"/>
      <c r="S377" s="45"/>
      <c r="T377" s="45"/>
    </row>
    <row r="378" spans="1:20">
      <c r="A378" s="45"/>
      <c r="B378" s="45"/>
      <c r="C378" s="45"/>
      <c r="D378" s="45"/>
      <c r="E378" s="45"/>
      <c r="F378" s="45"/>
      <c r="G378" s="45"/>
      <c r="H378" s="45"/>
      <c r="I378" s="45"/>
      <c r="J378" s="45"/>
      <c r="K378" s="45"/>
      <c r="L378" s="45"/>
      <c r="M378" s="45"/>
      <c r="N378" s="45"/>
      <c r="O378" s="45"/>
      <c r="P378" s="45"/>
      <c r="Q378" s="45"/>
      <c r="R378" s="45"/>
      <c r="S378" s="45"/>
      <c r="T378" s="45"/>
    </row>
    <row r="379" spans="1:20">
      <c r="A379" s="45"/>
      <c r="B379" s="45"/>
      <c r="C379" s="45"/>
      <c r="D379" s="45"/>
      <c r="E379" s="45"/>
      <c r="F379" s="45"/>
      <c r="G379" s="45"/>
      <c r="H379" s="45"/>
      <c r="I379" s="45"/>
      <c r="J379" s="45"/>
      <c r="K379" s="45"/>
      <c r="L379" s="45"/>
      <c r="M379" s="45"/>
      <c r="N379" s="45"/>
      <c r="O379" s="45"/>
      <c r="P379" s="45"/>
      <c r="Q379" s="45"/>
      <c r="R379" s="45"/>
      <c r="S379" s="45"/>
      <c r="T379" s="45"/>
    </row>
    <row r="380" spans="1:20">
      <c r="A380" s="45"/>
      <c r="B380" s="45"/>
      <c r="C380" s="45"/>
      <c r="D380" s="45"/>
      <c r="E380" s="45"/>
      <c r="F380" s="45"/>
      <c r="G380" s="45"/>
      <c r="H380" s="45"/>
      <c r="I380" s="45"/>
      <c r="J380" s="45"/>
      <c r="K380" s="45"/>
      <c r="L380" s="45"/>
      <c r="M380" s="45"/>
      <c r="N380" s="45"/>
      <c r="O380" s="45"/>
      <c r="P380" s="45"/>
      <c r="Q380" s="45"/>
      <c r="R380" s="45"/>
      <c r="S380" s="45"/>
      <c r="T380" s="45"/>
    </row>
    <row r="381" spans="1:20">
      <c r="A381" s="45"/>
      <c r="B381" s="45"/>
      <c r="C381" s="45"/>
      <c r="D381" s="45"/>
      <c r="E381" s="45"/>
      <c r="F381" s="45"/>
      <c r="G381" s="45"/>
      <c r="H381" s="45"/>
      <c r="I381" s="45"/>
      <c r="J381" s="45"/>
      <c r="K381" s="45"/>
      <c r="L381" s="45"/>
      <c r="M381" s="45"/>
      <c r="N381" s="45"/>
      <c r="O381" s="45"/>
      <c r="P381" s="45"/>
      <c r="Q381" s="45"/>
      <c r="R381" s="45"/>
      <c r="S381" s="45"/>
      <c r="T381" s="45"/>
    </row>
    <row r="382" spans="1:20">
      <c r="A382" s="45"/>
      <c r="B382" s="45"/>
      <c r="C382" s="45"/>
      <c r="D382" s="45"/>
      <c r="E382" s="45"/>
      <c r="F382" s="45"/>
      <c r="G382" s="45"/>
      <c r="H382" s="45"/>
      <c r="I382" s="45"/>
      <c r="J382" s="45"/>
      <c r="K382" s="45"/>
      <c r="L382" s="45"/>
      <c r="M382" s="45"/>
      <c r="N382" s="45"/>
      <c r="O382" s="45"/>
      <c r="P382" s="45"/>
      <c r="Q382" s="45"/>
      <c r="R382" s="45"/>
      <c r="S382" s="45"/>
      <c r="T382" s="45"/>
    </row>
    <row r="383" spans="1:20">
      <c r="A383" s="45"/>
      <c r="B383" s="45"/>
      <c r="C383" s="45"/>
      <c r="D383" s="45"/>
      <c r="E383" s="45"/>
      <c r="F383" s="45"/>
      <c r="G383" s="45"/>
      <c r="H383" s="45"/>
      <c r="I383" s="45"/>
      <c r="J383" s="45"/>
      <c r="K383" s="45"/>
      <c r="L383" s="45"/>
      <c r="M383" s="45"/>
      <c r="N383" s="45"/>
      <c r="O383" s="45"/>
      <c r="P383" s="45"/>
      <c r="Q383" s="45"/>
      <c r="R383" s="45"/>
      <c r="S383" s="45"/>
      <c r="T383" s="45"/>
    </row>
    <row r="384" spans="1:20">
      <c r="A384" s="45"/>
      <c r="B384" s="45"/>
      <c r="C384" s="45"/>
      <c r="D384" s="45"/>
      <c r="E384" s="45"/>
      <c r="F384" s="45"/>
      <c r="G384" s="45"/>
      <c r="H384" s="45"/>
      <c r="I384" s="45"/>
      <c r="J384" s="45"/>
      <c r="K384" s="45"/>
      <c r="L384" s="45"/>
      <c r="M384" s="45"/>
      <c r="N384" s="45"/>
      <c r="O384" s="45"/>
      <c r="P384" s="45"/>
      <c r="Q384" s="45"/>
      <c r="R384" s="45"/>
      <c r="S384" s="45"/>
      <c r="T384" s="45"/>
    </row>
    <row r="385" spans="1:20">
      <c r="A385" s="45"/>
      <c r="B385" s="45"/>
      <c r="C385" s="45"/>
      <c r="D385" s="45"/>
      <c r="E385" s="45"/>
      <c r="F385" s="45"/>
      <c r="G385" s="45"/>
      <c r="H385" s="45"/>
      <c r="I385" s="45"/>
      <c r="J385" s="45"/>
      <c r="K385" s="45"/>
      <c r="L385" s="45"/>
      <c r="M385" s="45"/>
      <c r="N385" s="45"/>
      <c r="O385" s="45"/>
      <c r="P385" s="45"/>
      <c r="Q385" s="45"/>
      <c r="R385" s="45"/>
      <c r="S385" s="45"/>
      <c r="T385" s="45"/>
    </row>
    <row r="386" spans="1:20">
      <c r="A386" s="45"/>
      <c r="B386" s="45"/>
      <c r="C386" s="45"/>
      <c r="D386" s="45"/>
      <c r="E386" s="45"/>
      <c r="F386" s="45"/>
      <c r="G386" s="45"/>
      <c r="H386" s="45"/>
      <c r="I386" s="45"/>
      <c r="J386" s="45"/>
      <c r="K386" s="45"/>
      <c r="L386" s="45"/>
      <c r="M386" s="45"/>
      <c r="N386" s="45"/>
      <c r="O386" s="45"/>
      <c r="P386" s="45"/>
      <c r="Q386" s="45"/>
      <c r="R386" s="45"/>
      <c r="S386" s="45"/>
      <c r="T386" s="45"/>
    </row>
    <row r="387" spans="1:20">
      <c r="A387" s="45"/>
      <c r="B387" s="45"/>
      <c r="C387" s="45"/>
      <c r="D387" s="45"/>
      <c r="E387" s="45"/>
      <c r="F387" s="45"/>
      <c r="G387" s="45"/>
      <c r="H387" s="45"/>
      <c r="I387" s="45"/>
      <c r="J387" s="45"/>
      <c r="K387" s="45"/>
      <c r="L387" s="45"/>
      <c r="M387" s="45"/>
      <c r="N387" s="45"/>
      <c r="O387" s="45"/>
      <c r="P387" s="45"/>
      <c r="Q387" s="45"/>
      <c r="R387" s="45"/>
      <c r="S387" s="45"/>
      <c r="T387" s="45"/>
    </row>
    <row r="388" spans="1:20">
      <c r="A388" s="45"/>
      <c r="B388" s="45"/>
      <c r="C388" s="45"/>
      <c r="D388" s="45"/>
      <c r="E388" s="45"/>
      <c r="F388" s="45"/>
      <c r="G388" s="45"/>
      <c r="H388" s="45"/>
      <c r="I388" s="45"/>
      <c r="J388" s="45"/>
      <c r="K388" s="45"/>
      <c r="L388" s="45"/>
      <c r="M388" s="45"/>
      <c r="N388" s="45"/>
      <c r="O388" s="45"/>
      <c r="P388" s="45"/>
      <c r="Q388" s="45"/>
      <c r="R388" s="45"/>
      <c r="S388" s="45"/>
      <c r="T388" s="45"/>
    </row>
    <row r="389" spans="1:20">
      <c r="A389" s="45"/>
      <c r="B389" s="45"/>
      <c r="C389" s="45"/>
      <c r="D389" s="45"/>
      <c r="E389" s="45"/>
      <c r="F389" s="45"/>
      <c r="G389" s="45"/>
      <c r="H389" s="45"/>
      <c r="I389" s="45"/>
      <c r="J389" s="45"/>
      <c r="K389" s="45"/>
      <c r="L389" s="45"/>
      <c r="M389" s="45"/>
      <c r="N389" s="45"/>
      <c r="O389" s="45"/>
      <c r="P389" s="45"/>
      <c r="Q389" s="45"/>
      <c r="R389" s="45"/>
      <c r="S389" s="45"/>
      <c r="T389" s="45"/>
    </row>
    <row r="390" spans="1:20">
      <c r="A390" s="45"/>
      <c r="B390" s="45"/>
      <c r="C390" s="45"/>
      <c r="D390" s="45"/>
      <c r="E390" s="45"/>
      <c r="F390" s="45"/>
      <c r="G390" s="45"/>
      <c r="H390" s="45"/>
      <c r="I390" s="45"/>
      <c r="J390" s="45"/>
      <c r="K390" s="45"/>
      <c r="L390" s="45"/>
      <c r="M390" s="45"/>
      <c r="N390" s="45"/>
      <c r="O390" s="45"/>
      <c r="P390" s="45"/>
      <c r="Q390" s="45"/>
      <c r="R390" s="45"/>
      <c r="S390" s="45"/>
      <c r="T390" s="45"/>
    </row>
    <row r="391" spans="1:20">
      <c r="A391" s="45"/>
      <c r="B391" s="45"/>
      <c r="C391" s="45"/>
      <c r="D391" s="45"/>
      <c r="E391" s="45"/>
      <c r="F391" s="45"/>
      <c r="G391" s="45"/>
      <c r="H391" s="45"/>
      <c r="I391" s="45"/>
      <c r="J391" s="45"/>
      <c r="K391" s="45"/>
      <c r="L391" s="45"/>
      <c r="M391" s="45"/>
      <c r="N391" s="45"/>
      <c r="O391" s="45"/>
      <c r="P391" s="45"/>
      <c r="Q391" s="45"/>
      <c r="R391" s="45"/>
      <c r="S391" s="45"/>
      <c r="T391" s="45"/>
    </row>
    <row r="392" spans="1:20">
      <c r="A392" s="45"/>
      <c r="B392" s="45"/>
      <c r="C392" s="45"/>
      <c r="D392" s="45"/>
      <c r="E392" s="45"/>
      <c r="F392" s="45"/>
      <c r="G392" s="45"/>
      <c r="H392" s="45"/>
      <c r="I392" s="45"/>
      <c r="J392" s="45"/>
      <c r="K392" s="45"/>
      <c r="L392" s="45"/>
      <c r="M392" s="45"/>
      <c r="N392" s="45"/>
      <c r="O392" s="45"/>
      <c r="P392" s="45"/>
      <c r="Q392" s="45"/>
      <c r="R392" s="45"/>
      <c r="S392" s="45"/>
      <c r="T392" s="45"/>
    </row>
    <row r="393" spans="1:20">
      <c r="A393" s="45"/>
      <c r="B393" s="45"/>
      <c r="C393" s="45"/>
      <c r="D393" s="45"/>
      <c r="E393" s="45"/>
      <c r="F393" s="45"/>
      <c r="G393" s="45"/>
      <c r="H393" s="45"/>
      <c r="I393" s="45"/>
      <c r="J393" s="45"/>
      <c r="K393" s="45"/>
      <c r="L393" s="45"/>
      <c r="M393" s="45"/>
      <c r="N393" s="45"/>
      <c r="O393" s="45"/>
      <c r="P393" s="45"/>
      <c r="Q393" s="45"/>
      <c r="R393" s="45"/>
      <c r="S393" s="45"/>
      <c r="T393" s="45"/>
    </row>
    <row r="394" spans="1:20">
      <c r="A394" s="45"/>
      <c r="B394" s="45"/>
      <c r="C394" s="45"/>
      <c r="D394" s="45"/>
      <c r="E394" s="45"/>
      <c r="F394" s="45"/>
      <c r="G394" s="45"/>
      <c r="H394" s="45"/>
      <c r="I394" s="45"/>
      <c r="J394" s="45"/>
      <c r="K394" s="45"/>
      <c r="L394" s="45"/>
      <c r="M394" s="45"/>
      <c r="N394" s="45"/>
      <c r="O394" s="45"/>
      <c r="P394" s="45"/>
      <c r="Q394" s="45"/>
      <c r="R394" s="45"/>
      <c r="S394" s="45"/>
      <c r="T394" s="45"/>
    </row>
    <row r="395" spans="1:20">
      <c r="A395" s="45"/>
      <c r="B395" s="45"/>
      <c r="C395" s="45"/>
      <c r="D395" s="45"/>
      <c r="E395" s="45"/>
      <c r="F395" s="45"/>
      <c r="G395" s="45"/>
      <c r="H395" s="45"/>
      <c r="I395" s="45"/>
      <c r="J395" s="45"/>
      <c r="K395" s="45"/>
      <c r="L395" s="45"/>
      <c r="M395" s="45"/>
      <c r="N395" s="45"/>
      <c r="O395" s="45"/>
      <c r="P395" s="45"/>
      <c r="Q395" s="45"/>
      <c r="R395" s="45"/>
      <c r="S395" s="45"/>
      <c r="T395" s="45"/>
    </row>
    <row r="396" spans="1:20">
      <c r="A396" s="45"/>
      <c r="B396" s="45"/>
      <c r="C396" s="45"/>
      <c r="D396" s="45"/>
      <c r="E396" s="45"/>
      <c r="F396" s="45"/>
      <c r="G396" s="45"/>
      <c r="H396" s="45"/>
      <c r="I396" s="45"/>
      <c r="J396" s="45"/>
      <c r="K396" s="45"/>
      <c r="L396" s="45"/>
      <c r="M396" s="45"/>
      <c r="N396" s="45"/>
      <c r="O396" s="45"/>
      <c r="P396" s="45"/>
      <c r="Q396" s="45"/>
      <c r="R396" s="45"/>
      <c r="S396" s="45"/>
      <c r="T396" s="45"/>
    </row>
    <row r="397" spans="1:20">
      <c r="A397" s="45"/>
      <c r="B397" s="45"/>
      <c r="C397" s="45"/>
      <c r="D397" s="45"/>
      <c r="E397" s="45"/>
      <c r="F397" s="45"/>
      <c r="G397" s="45"/>
      <c r="H397" s="45"/>
      <c r="I397" s="45"/>
      <c r="J397" s="45"/>
      <c r="K397" s="45"/>
      <c r="L397" s="45"/>
      <c r="M397" s="45"/>
      <c r="N397" s="45"/>
      <c r="O397" s="45"/>
      <c r="P397" s="45"/>
      <c r="Q397" s="45"/>
      <c r="R397" s="45"/>
      <c r="S397" s="45"/>
      <c r="T397" s="45"/>
    </row>
    <row r="398" spans="1:20">
      <c r="A398" s="45"/>
      <c r="B398" s="45"/>
      <c r="C398" s="45"/>
      <c r="D398" s="45"/>
      <c r="E398" s="45"/>
      <c r="F398" s="45"/>
      <c r="G398" s="45"/>
      <c r="H398" s="45"/>
      <c r="I398" s="45"/>
      <c r="J398" s="45"/>
      <c r="K398" s="45"/>
      <c r="L398" s="45"/>
      <c r="M398" s="45"/>
      <c r="N398" s="45"/>
      <c r="O398" s="45"/>
      <c r="P398" s="45"/>
      <c r="Q398" s="45"/>
      <c r="R398" s="45"/>
      <c r="S398" s="45"/>
      <c r="T398" s="45"/>
    </row>
    <row r="399" spans="1:20">
      <c r="A399" s="45"/>
      <c r="B399" s="45"/>
      <c r="C399" s="45"/>
      <c r="D399" s="45"/>
      <c r="E399" s="45"/>
      <c r="F399" s="45"/>
      <c r="G399" s="45"/>
      <c r="H399" s="45"/>
      <c r="I399" s="45"/>
      <c r="J399" s="45"/>
      <c r="K399" s="45"/>
      <c r="L399" s="45"/>
      <c r="M399" s="45"/>
      <c r="N399" s="45"/>
      <c r="O399" s="45"/>
      <c r="P399" s="45"/>
      <c r="Q399" s="45"/>
      <c r="R399" s="45"/>
      <c r="S399" s="45"/>
      <c r="T399" s="45"/>
    </row>
    <row r="400" spans="1:20">
      <c r="A400" s="45"/>
      <c r="B400" s="45"/>
      <c r="C400" s="45"/>
      <c r="D400" s="45"/>
      <c r="E400" s="45"/>
      <c r="F400" s="45"/>
      <c r="G400" s="45"/>
      <c r="H400" s="45"/>
      <c r="I400" s="45"/>
      <c r="J400" s="45"/>
      <c r="K400" s="45"/>
      <c r="L400" s="45"/>
      <c r="M400" s="45"/>
      <c r="N400" s="45"/>
      <c r="O400" s="45"/>
      <c r="P400" s="45"/>
      <c r="Q400" s="45"/>
      <c r="R400" s="45"/>
      <c r="S400" s="45"/>
      <c r="T400" s="45"/>
    </row>
    <row r="401" spans="1:20">
      <c r="A401" s="45"/>
      <c r="B401" s="45"/>
      <c r="C401" s="45"/>
      <c r="D401" s="45"/>
      <c r="E401" s="45"/>
      <c r="F401" s="45"/>
      <c r="G401" s="45"/>
      <c r="H401" s="45"/>
      <c r="I401" s="45"/>
      <c r="J401" s="45"/>
      <c r="K401" s="45"/>
      <c r="L401" s="45"/>
      <c r="M401" s="45"/>
      <c r="N401" s="45"/>
      <c r="O401" s="45"/>
      <c r="P401" s="45"/>
      <c r="Q401" s="45"/>
      <c r="R401" s="45"/>
      <c r="S401" s="45"/>
      <c r="T401" s="45"/>
    </row>
    <row r="402" spans="1:20">
      <c r="A402" s="45"/>
      <c r="B402" s="45"/>
      <c r="C402" s="45"/>
      <c r="D402" s="45"/>
      <c r="E402" s="45"/>
      <c r="F402" s="45"/>
      <c r="G402" s="45"/>
      <c r="H402" s="45"/>
      <c r="I402" s="45"/>
      <c r="J402" s="45"/>
      <c r="K402" s="45"/>
      <c r="L402" s="45"/>
      <c r="M402" s="45"/>
      <c r="N402" s="45"/>
      <c r="O402" s="45"/>
      <c r="P402" s="45"/>
      <c r="Q402" s="45"/>
      <c r="R402" s="45"/>
      <c r="S402" s="45"/>
      <c r="T402" s="45"/>
    </row>
    <row r="403" spans="1:20">
      <c r="A403" s="45"/>
      <c r="B403" s="45"/>
      <c r="C403" s="45"/>
      <c r="D403" s="45"/>
      <c r="E403" s="45"/>
      <c r="F403" s="45"/>
      <c r="G403" s="45"/>
      <c r="H403" s="45"/>
      <c r="I403" s="45"/>
      <c r="J403" s="45"/>
      <c r="K403" s="45"/>
      <c r="L403" s="45"/>
      <c r="M403" s="45"/>
      <c r="N403" s="45"/>
      <c r="O403" s="45"/>
      <c r="P403" s="45"/>
      <c r="Q403" s="45"/>
      <c r="R403" s="45"/>
      <c r="S403" s="45"/>
      <c r="T403" s="45"/>
    </row>
    <row r="404" spans="1:20">
      <c r="A404" s="45"/>
      <c r="B404" s="45"/>
      <c r="C404" s="45"/>
      <c r="D404" s="45"/>
      <c r="E404" s="45"/>
      <c r="F404" s="45"/>
      <c r="G404" s="45"/>
      <c r="H404" s="45"/>
      <c r="I404" s="45"/>
      <c r="J404" s="45"/>
      <c r="K404" s="45"/>
      <c r="L404" s="45"/>
      <c r="M404" s="45"/>
      <c r="N404" s="45"/>
      <c r="O404" s="45"/>
      <c r="P404" s="45"/>
      <c r="Q404" s="45"/>
      <c r="R404" s="45"/>
      <c r="S404" s="45"/>
      <c r="T404" s="45"/>
    </row>
    <row r="405" spans="1:20">
      <c r="A405" s="45"/>
      <c r="B405" s="45"/>
      <c r="C405" s="45"/>
      <c r="D405" s="45"/>
      <c r="E405" s="45"/>
      <c r="F405" s="45"/>
      <c r="G405" s="45"/>
      <c r="H405" s="45"/>
      <c r="I405" s="45"/>
      <c r="J405" s="45"/>
      <c r="K405" s="45"/>
      <c r="L405" s="45"/>
      <c r="M405" s="45"/>
      <c r="N405" s="45"/>
      <c r="O405" s="45"/>
      <c r="P405" s="45"/>
      <c r="Q405" s="45"/>
      <c r="R405" s="45"/>
      <c r="S405" s="45"/>
      <c r="T405" s="45"/>
    </row>
    <row r="406" spans="1:20">
      <c r="A406" s="45"/>
      <c r="B406" s="45"/>
      <c r="C406" s="45"/>
      <c r="D406" s="45"/>
      <c r="E406" s="45"/>
      <c r="F406" s="45"/>
      <c r="G406" s="45"/>
      <c r="H406" s="45"/>
      <c r="I406" s="45"/>
      <c r="J406" s="45"/>
      <c r="K406" s="45"/>
      <c r="L406" s="45"/>
      <c r="M406" s="45"/>
      <c r="N406" s="45"/>
      <c r="O406" s="45"/>
      <c r="P406" s="45"/>
      <c r="Q406" s="45"/>
      <c r="R406" s="45"/>
      <c r="S406" s="45"/>
      <c r="T406" s="45"/>
    </row>
    <row r="407" spans="1:20">
      <c r="A407" s="45"/>
      <c r="B407" s="45"/>
      <c r="C407" s="45"/>
      <c r="D407" s="45"/>
      <c r="E407" s="45"/>
      <c r="F407" s="45"/>
      <c r="G407" s="45"/>
      <c r="H407" s="45"/>
      <c r="I407" s="45"/>
      <c r="J407" s="45"/>
      <c r="K407" s="45"/>
      <c r="L407" s="45"/>
      <c r="M407" s="45"/>
      <c r="N407" s="45"/>
      <c r="O407" s="45"/>
      <c r="P407" s="45"/>
      <c r="Q407" s="45"/>
      <c r="R407" s="45"/>
      <c r="S407" s="45"/>
      <c r="T407" s="45"/>
    </row>
    <row r="408" spans="1:20">
      <c r="A408" s="45"/>
      <c r="B408" s="45"/>
      <c r="C408" s="45"/>
      <c r="D408" s="45"/>
      <c r="E408" s="45"/>
      <c r="F408" s="45"/>
      <c r="G408" s="45"/>
      <c r="H408" s="45"/>
      <c r="I408" s="45"/>
      <c r="J408" s="45"/>
      <c r="K408" s="45"/>
      <c r="L408" s="45"/>
      <c r="M408" s="45"/>
      <c r="N408" s="45"/>
      <c r="O408" s="45"/>
      <c r="P408" s="45"/>
      <c r="Q408" s="45"/>
      <c r="R408" s="45"/>
      <c r="S408" s="45"/>
      <c r="T408" s="45"/>
    </row>
    <row r="409" spans="1:20">
      <c r="A409" s="45"/>
      <c r="B409" s="45"/>
      <c r="C409" s="45"/>
      <c r="D409" s="45"/>
      <c r="E409" s="45"/>
      <c r="F409" s="45"/>
      <c r="G409" s="45"/>
      <c r="H409" s="45"/>
      <c r="I409" s="45"/>
      <c r="J409" s="45"/>
      <c r="K409" s="45"/>
      <c r="L409" s="45"/>
      <c r="M409" s="45"/>
      <c r="N409" s="45"/>
      <c r="O409" s="45"/>
      <c r="P409" s="45"/>
      <c r="Q409" s="45"/>
      <c r="R409" s="45"/>
      <c r="S409" s="45"/>
      <c r="T409" s="45"/>
    </row>
    <row r="410" spans="1:20">
      <c r="A410" s="45"/>
      <c r="B410" s="45"/>
      <c r="C410" s="45"/>
      <c r="D410" s="45"/>
      <c r="E410" s="45"/>
      <c r="F410" s="45"/>
      <c r="G410" s="45"/>
      <c r="H410" s="45"/>
      <c r="I410" s="45"/>
      <c r="J410" s="45"/>
      <c r="K410" s="45"/>
      <c r="L410" s="45"/>
      <c r="M410" s="45"/>
      <c r="N410" s="45"/>
      <c r="O410" s="45"/>
      <c r="P410" s="45"/>
      <c r="Q410" s="45"/>
      <c r="R410" s="45"/>
      <c r="S410" s="45"/>
      <c r="T410" s="45"/>
    </row>
    <row r="411" spans="1:20">
      <c r="A411" s="45"/>
      <c r="B411" s="45"/>
      <c r="C411" s="45"/>
      <c r="D411" s="45"/>
      <c r="E411" s="45"/>
      <c r="F411" s="45"/>
      <c r="G411" s="45"/>
      <c r="H411" s="45"/>
      <c r="I411" s="45"/>
      <c r="J411" s="45"/>
      <c r="K411" s="45"/>
      <c r="L411" s="45"/>
      <c r="M411" s="45"/>
      <c r="N411" s="45"/>
      <c r="O411" s="45"/>
      <c r="P411" s="45"/>
      <c r="Q411" s="45"/>
      <c r="R411" s="45"/>
      <c r="S411" s="45"/>
      <c r="T411" s="45"/>
    </row>
    <row r="412" spans="1:20">
      <c r="A412" s="45"/>
      <c r="B412" s="45"/>
      <c r="C412" s="45"/>
      <c r="D412" s="45"/>
      <c r="E412" s="45"/>
      <c r="F412" s="45"/>
      <c r="G412" s="45"/>
      <c r="H412" s="45"/>
      <c r="I412" s="45"/>
      <c r="J412" s="45"/>
      <c r="K412" s="45"/>
      <c r="L412" s="45"/>
      <c r="M412" s="45"/>
      <c r="N412" s="45"/>
      <c r="O412" s="45"/>
      <c r="P412" s="45"/>
      <c r="Q412" s="45"/>
      <c r="R412" s="45"/>
      <c r="S412" s="45"/>
      <c r="T412" s="45"/>
    </row>
    <row r="413" spans="1:20">
      <c r="A413" s="45"/>
      <c r="B413" s="45"/>
      <c r="C413" s="45"/>
      <c r="D413" s="45"/>
      <c r="E413" s="45"/>
      <c r="F413" s="45"/>
      <c r="G413" s="45"/>
      <c r="H413" s="45"/>
      <c r="I413" s="45"/>
      <c r="J413" s="45"/>
      <c r="K413" s="45"/>
      <c r="L413" s="45"/>
      <c r="M413" s="45"/>
      <c r="N413" s="45"/>
      <c r="O413" s="45"/>
      <c r="P413" s="45"/>
      <c r="Q413" s="45"/>
      <c r="R413" s="45"/>
      <c r="S413" s="45"/>
      <c r="T413" s="45"/>
    </row>
    <row r="414" spans="1:20">
      <c r="A414" s="45"/>
      <c r="B414" s="45"/>
      <c r="C414" s="45"/>
      <c r="D414" s="45"/>
      <c r="E414" s="45"/>
      <c r="F414" s="45"/>
      <c r="G414" s="45"/>
      <c r="H414" s="45"/>
      <c r="I414" s="45"/>
      <c r="J414" s="45"/>
      <c r="K414" s="45"/>
      <c r="L414" s="45"/>
      <c r="M414" s="45"/>
      <c r="N414" s="45"/>
      <c r="O414" s="45"/>
      <c r="P414" s="45"/>
      <c r="Q414" s="45"/>
      <c r="R414" s="45"/>
      <c r="S414" s="45"/>
      <c r="T414" s="45"/>
    </row>
    <row r="415" spans="1:20">
      <c r="A415" s="45"/>
      <c r="B415" s="45"/>
      <c r="C415" s="45"/>
      <c r="D415" s="45"/>
      <c r="E415" s="45"/>
      <c r="F415" s="45"/>
      <c r="G415" s="45"/>
      <c r="H415" s="45"/>
      <c r="I415" s="45"/>
      <c r="J415" s="45"/>
      <c r="K415" s="45"/>
      <c r="L415" s="45"/>
      <c r="M415" s="45"/>
      <c r="N415" s="45"/>
      <c r="O415" s="45"/>
      <c r="P415" s="45"/>
      <c r="Q415" s="45"/>
      <c r="R415" s="45"/>
      <c r="S415" s="45"/>
      <c r="T415" s="45"/>
    </row>
    <row r="416" spans="1:20">
      <c r="A416" s="45"/>
      <c r="B416" s="45"/>
      <c r="C416" s="45"/>
      <c r="D416" s="45"/>
      <c r="E416" s="45"/>
      <c r="F416" s="45"/>
      <c r="G416" s="45"/>
      <c r="H416" s="45"/>
      <c r="I416" s="45"/>
      <c r="J416" s="45"/>
      <c r="K416" s="45"/>
      <c r="L416" s="45"/>
      <c r="M416" s="45"/>
      <c r="N416" s="45"/>
      <c r="O416" s="45"/>
      <c r="P416" s="45"/>
      <c r="Q416" s="45"/>
      <c r="R416" s="45"/>
      <c r="S416" s="45"/>
      <c r="T416" s="45"/>
    </row>
    <row r="417" spans="1:20">
      <c r="A417" s="45"/>
      <c r="B417" s="45"/>
      <c r="C417" s="45"/>
      <c r="D417" s="45"/>
      <c r="E417" s="45"/>
      <c r="F417" s="45"/>
      <c r="G417" s="45"/>
      <c r="H417" s="45"/>
      <c r="I417" s="45"/>
      <c r="J417" s="45"/>
      <c r="K417" s="45"/>
      <c r="L417" s="45"/>
      <c r="M417" s="45"/>
      <c r="N417" s="45"/>
      <c r="O417" s="45"/>
      <c r="P417" s="45"/>
      <c r="Q417" s="45"/>
      <c r="R417" s="45"/>
      <c r="S417" s="45"/>
      <c r="T417" s="45"/>
    </row>
    <row r="418" spans="1:20">
      <c r="A418" s="45"/>
      <c r="B418" s="45"/>
      <c r="C418" s="45"/>
      <c r="D418" s="45"/>
      <c r="E418" s="45"/>
      <c r="F418" s="45"/>
      <c r="G418" s="45"/>
      <c r="H418" s="45"/>
      <c r="I418" s="45"/>
      <c r="J418" s="45"/>
      <c r="K418" s="45"/>
      <c r="L418" s="45"/>
      <c r="M418" s="45"/>
      <c r="N418" s="45"/>
      <c r="O418" s="45"/>
      <c r="P418" s="45"/>
      <c r="Q418" s="45"/>
      <c r="R418" s="45"/>
      <c r="S418" s="45"/>
      <c r="T418" s="45"/>
    </row>
    <row r="419" spans="1:20">
      <c r="A419" s="45"/>
      <c r="B419" s="45"/>
      <c r="C419" s="45"/>
      <c r="D419" s="45"/>
      <c r="E419" s="45"/>
      <c r="F419" s="45"/>
      <c r="G419" s="45"/>
      <c r="H419" s="45"/>
      <c r="I419" s="45"/>
      <c r="J419" s="45"/>
      <c r="K419" s="45"/>
      <c r="L419" s="45"/>
      <c r="M419" s="45"/>
      <c r="N419" s="45"/>
      <c r="O419" s="45"/>
      <c r="P419" s="45"/>
      <c r="Q419" s="45"/>
      <c r="R419" s="45"/>
      <c r="S419" s="45"/>
      <c r="T419" s="45"/>
    </row>
    <row r="420" spans="1:20">
      <c r="A420" s="45"/>
      <c r="B420" s="45"/>
      <c r="C420" s="45"/>
      <c r="D420" s="45"/>
      <c r="E420" s="45"/>
      <c r="F420" s="45"/>
      <c r="G420" s="45"/>
      <c r="H420" s="45"/>
      <c r="I420" s="45"/>
      <c r="J420" s="45"/>
      <c r="K420" s="45"/>
      <c r="L420" s="45"/>
      <c r="M420" s="45"/>
      <c r="N420" s="45"/>
      <c r="O420" s="45"/>
      <c r="P420" s="45"/>
      <c r="Q420" s="45"/>
      <c r="R420" s="45"/>
      <c r="S420" s="45"/>
      <c r="T420" s="45"/>
    </row>
    <row r="421" spans="1:20">
      <c r="A421" s="45"/>
      <c r="B421" s="45"/>
      <c r="C421" s="45"/>
      <c r="D421" s="45"/>
      <c r="E421" s="45"/>
      <c r="F421" s="45"/>
      <c r="G421" s="45"/>
      <c r="H421" s="45"/>
      <c r="I421" s="45"/>
      <c r="J421" s="45"/>
      <c r="K421" s="45"/>
      <c r="L421" s="45"/>
      <c r="M421" s="45"/>
      <c r="N421" s="45"/>
      <c r="O421" s="45"/>
      <c r="P421" s="45"/>
      <c r="Q421" s="45"/>
      <c r="R421" s="45"/>
      <c r="S421" s="45"/>
      <c r="T421" s="45"/>
    </row>
    <row r="422" spans="1:20">
      <c r="A422" s="45"/>
      <c r="B422" s="45"/>
      <c r="C422" s="45"/>
      <c r="D422" s="45"/>
      <c r="E422" s="45"/>
      <c r="F422" s="45"/>
      <c r="G422" s="45"/>
      <c r="H422" s="45"/>
      <c r="I422" s="45"/>
      <c r="J422" s="45"/>
      <c r="K422" s="45"/>
      <c r="L422" s="45"/>
      <c r="M422" s="45"/>
      <c r="N422" s="45"/>
      <c r="O422" s="45"/>
      <c r="P422" s="45"/>
      <c r="Q422" s="45"/>
      <c r="R422" s="45"/>
      <c r="S422" s="45"/>
      <c r="T422" s="45"/>
    </row>
    <row r="423" spans="1:20">
      <c r="A423" s="45"/>
      <c r="B423" s="45"/>
      <c r="C423" s="45"/>
      <c r="D423" s="45"/>
      <c r="E423" s="45"/>
      <c r="F423" s="45"/>
      <c r="G423" s="45"/>
      <c r="H423" s="45"/>
      <c r="I423" s="45"/>
      <c r="J423" s="45"/>
      <c r="K423" s="45"/>
      <c r="L423" s="45"/>
      <c r="M423" s="45"/>
      <c r="N423" s="45"/>
      <c r="O423" s="45"/>
      <c r="P423" s="45"/>
      <c r="Q423" s="45"/>
      <c r="R423" s="45"/>
      <c r="S423" s="45"/>
      <c r="T423" s="45"/>
    </row>
    <row r="424" spans="1:20">
      <c r="A424" s="45"/>
      <c r="B424" s="45"/>
      <c r="C424" s="45"/>
      <c r="D424" s="45"/>
      <c r="E424" s="45"/>
      <c r="F424" s="45"/>
      <c r="G424" s="45"/>
      <c r="H424" s="45"/>
      <c r="I424" s="45"/>
      <c r="J424" s="45"/>
      <c r="K424" s="45"/>
      <c r="L424" s="45"/>
      <c r="M424" s="45"/>
      <c r="N424" s="45"/>
      <c r="O424" s="45"/>
      <c r="P424" s="45"/>
      <c r="Q424" s="45"/>
      <c r="R424" s="45"/>
      <c r="S424" s="45"/>
      <c r="T424" s="45"/>
    </row>
    <row r="425" spans="1:20">
      <c r="A425" s="45"/>
      <c r="B425" s="45"/>
      <c r="C425" s="45"/>
      <c r="D425" s="45"/>
      <c r="E425" s="45"/>
      <c r="F425" s="45"/>
      <c r="G425" s="45"/>
      <c r="H425" s="45"/>
      <c r="I425" s="45"/>
      <c r="J425" s="45"/>
      <c r="K425" s="45"/>
      <c r="L425" s="45"/>
      <c r="M425" s="45"/>
      <c r="N425" s="45"/>
      <c r="O425" s="45"/>
      <c r="P425" s="45"/>
      <c r="Q425" s="45"/>
      <c r="R425" s="45"/>
      <c r="S425" s="45"/>
      <c r="T425" s="45"/>
    </row>
    <row r="426" spans="1:20">
      <c r="A426" s="45"/>
      <c r="B426" s="45"/>
      <c r="C426" s="45"/>
      <c r="D426" s="45"/>
      <c r="E426" s="45"/>
      <c r="F426" s="45"/>
      <c r="G426" s="45"/>
      <c r="H426" s="45"/>
      <c r="I426" s="45"/>
      <c r="J426" s="45"/>
      <c r="K426" s="45"/>
      <c r="L426" s="45"/>
      <c r="M426" s="45"/>
      <c r="N426" s="45"/>
      <c r="O426" s="45"/>
      <c r="P426" s="45"/>
      <c r="Q426" s="45"/>
      <c r="R426" s="45"/>
      <c r="S426" s="45"/>
      <c r="T426" s="45"/>
    </row>
    <row r="427" spans="1:20">
      <c r="A427" s="45"/>
      <c r="B427" s="45"/>
      <c r="C427" s="45"/>
      <c r="D427" s="45"/>
      <c r="E427" s="45"/>
      <c r="F427" s="45"/>
      <c r="G427" s="45"/>
      <c r="H427" s="45"/>
      <c r="I427" s="45"/>
      <c r="J427" s="45"/>
      <c r="K427" s="45"/>
      <c r="L427" s="45"/>
      <c r="M427" s="45"/>
      <c r="N427" s="45"/>
      <c r="O427" s="45"/>
      <c r="P427" s="45"/>
      <c r="Q427" s="45"/>
      <c r="R427" s="45"/>
      <c r="S427" s="45"/>
      <c r="T427" s="45"/>
    </row>
    <row r="428" spans="1:20">
      <c r="A428" s="45"/>
      <c r="B428" s="45"/>
      <c r="C428" s="45"/>
      <c r="D428" s="45"/>
      <c r="E428" s="45"/>
      <c r="F428" s="45"/>
      <c r="G428" s="45"/>
      <c r="H428" s="45"/>
      <c r="I428" s="45"/>
      <c r="J428" s="45"/>
      <c r="K428" s="45"/>
      <c r="L428" s="45"/>
      <c r="M428" s="45"/>
      <c r="N428" s="45"/>
      <c r="O428" s="45"/>
      <c r="P428" s="45"/>
      <c r="Q428" s="45"/>
      <c r="R428" s="45"/>
      <c r="S428" s="45"/>
      <c r="T428" s="45"/>
    </row>
    <row r="429" spans="1:20">
      <c r="A429" s="45"/>
      <c r="B429" s="45"/>
      <c r="C429" s="45"/>
      <c r="D429" s="45"/>
      <c r="E429" s="45"/>
      <c r="F429" s="45"/>
      <c r="G429" s="45"/>
      <c r="H429" s="45"/>
      <c r="I429" s="45"/>
      <c r="J429" s="45"/>
      <c r="K429" s="45"/>
      <c r="L429" s="45"/>
      <c r="M429" s="45"/>
      <c r="N429" s="45"/>
      <c r="O429" s="45"/>
      <c r="P429" s="45"/>
      <c r="Q429" s="45"/>
      <c r="R429" s="45"/>
      <c r="S429" s="45"/>
      <c r="T429" s="45"/>
    </row>
    <row r="430" spans="1:20">
      <c r="A430" s="45"/>
      <c r="B430" s="45"/>
      <c r="C430" s="45"/>
      <c r="D430" s="45"/>
      <c r="E430" s="45"/>
      <c r="F430" s="45"/>
      <c r="G430" s="45"/>
      <c r="H430" s="45"/>
      <c r="I430" s="45"/>
      <c r="J430" s="45"/>
      <c r="K430" s="45"/>
      <c r="L430" s="45"/>
      <c r="M430" s="45"/>
      <c r="N430" s="45"/>
      <c r="O430" s="45"/>
      <c r="P430" s="45"/>
      <c r="Q430" s="45"/>
      <c r="R430" s="45"/>
      <c r="S430" s="45"/>
      <c r="T430" s="45"/>
    </row>
    <row r="431" spans="1:20">
      <c r="A431" s="45"/>
      <c r="B431" s="45"/>
      <c r="C431" s="45"/>
      <c r="D431" s="45"/>
      <c r="E431" s="45"/>
      <c r="F431" s="45"/>
      <c r="G431" s="45"/>
      <c r="H431" s="45"/>
      <c r="I431" s="45"/>
      <c r="J431" s="45"/>
      <c r="K431" s="45"/>
      <c r="L431" s="45"/>
      <c r="M431" s="45"/>
      <c r="N431" s="45"/>
      <c r="O431" s="45"/>
      <c r="P431" s="45"/>
      <c r="Q431" s="45"/>
      <c r="R431" s="45"/>
      <c r="S431" s="45"/>
      <c r="T431" s="45"/>
    </row>
    <row r="432" spans="1:20">
      <c r="A432" s="45"/>
      <c r="B432" s="45"/>
      <c r="C432" s="45"/>
      <c r="D432" s="45"/>
      <c r="E432" s="45"/>
      <c r="F432" s="45"/>
      <c r="G432" s="45"/>
      <c r="H432" s="45"/>
      <c r="I432" s="45"/>
      <c r="J432" s="45"/>
      <c r="K432" s="45"/>
      <c r="L432" s="45"/>
      <c r="M432" s="45"/>
      <c r="N432" s="45"/>
      <c r="O432" s="45"/>
      <c r="P432" s="45"/>
      <c r="Q432" s="45"/>
      <c r="R432" s="45"/>
      <c r="S432" s="45"/>
      <c r="T432" s="45"/>
    </row>
    <row r="433" spans="1:20">
      <c r="A433" s="45"/>
      <c r="B433" s="45"/>
      <c r="C433" s="45"/>
      <c r="D433" s="45"/>
      <c r="E433" s="45"/>
      <c r="F433" s="45"/>
      <c r="G433" s="45"/>
      <c r="H433" s="45"/>
      <c r="I433" s="45"/>
      <c r="J433" s="45"/>
      <c r="K433" s="45"/>
      <c r="L433" s="45"/>
      <c r="M433" s="45"/>
      <c r="N433" s="45"/>
      <c r="O433" s="45"/>
      <c r="P433" s="45"/>
      <c r="Q433" s="45"/>
      <c r="R433" s="45"/>
      <c r="S433" s="45"/>
      <c r="T433" s="45"/>
    </row>
    <row r="434" spans="1:20">
      <c r="A434" s="45"/>
      <c r="B434" s="45"/>
      <c r="C434" s="45"/>
      <c r="D434" s="45"/>
      <c r="E434" s="45"/>
      <c r="F434" s="45"/>
      <c r="G434" s="45"/>
      <c r="H434" s="45"/>
      <c r="I434" s="45"/>
      <c r="J434" s="45"/>
      <c r="K434" s="45"/>
      <c r="L434" s="45"/>
      <c r="M434" s="45"/>
      <c r="N434" s="45"/>
      <c r="O434" s="45"/>
      <c r="P434" s="45"/>
      <c r="Q434" s="45"/>
      <c r="R434" s="45"/>
      <c r="S434" s="45"/>
      <c r="T434" s="45"/>
    </row>
    <row r="435" spans="1:20">
      <c r="A435" s="45"/>
      <c r="B435" s="45"/>
      <c r="C435" s="45"/>
      <c r="D435" s="45"/>
      <c r="E435" s="45"/>
      <c r="F435" s="45"/>
      <c r="G435" s="45"/>
      <c r="H435" s="45"/>
      <c r="I435" s="45"/>
      <c r="J435" s="45"/>
      <c r="K435" s="45"/>
      <c r="L435" s="45"/>
      <c r="M435" s="45"/>
      <c r="N435" s="45"/>
      <c r="O435" s="45"/>
      <c r="P435" s="45"/>
      <c r="Q435" s="45"/>
      <c r="R435" s="45"/>
      <c r="S435" s="45"/>
      <c r="T435" s="45"/>
    </row>
    <row r="436" spans="1:20">
      <c r="A436" s="45"/>
      <c r="B436" s="45"/>
      <c r="C436" s="45"/>
      <c r="D436" s="45"/>
      <c r="E436" s="45"/>
      <c r="F436" s="45"/>
      <c r="G436" s="45"/>
      <c r="H436" s="45"/>
      <c r="I436" s="45"/>
      <c r="J436" s="45"/>
      <c r="K436" s="45"/>
      <c r="L436" s="45"/>
      <c r="M436" s="45"/>
      <c r="N436" s="45"/>
      <c r="O436" s="45"/>
      <c r="P436" s="45"/>
      <c r="Q436" s="45"/>
      <c r="R436" s="45"/>
      <c r="S436" s="45"/>
      <c r="T436" s="45"/>
    </row>
    <row r="437" spans="1:20">
      <c r="A437" s="45"/>
      <c r="B437" s="45"/>
      <c r="C437" s="45"/>
      <c r="D437" s="45"/>
      <c r="E437" s="45"/>
      <c r="F437" s="45"/>
      <c r="G437" s="45"/>
      <c r="H437" s="45"/>
      <c r="I437" s="45"/>
      <c r="J437" s="45"/>
      <c r="K437" s="45"/>
      <c r="L437" s="45"/>
      <c r="M437" s="45"/>
      <c r="N437" s="45"/>
      <c r="O437" s="45"/>
      <c r="P437" s="45"/>
      <c r="Q437" s="45"/>
      <c r="R437" s="45"/>
      <c r="S437" s="45"/>
      <c r="T437" s="45"/>
    </row>
    <row r="438" spans="1:20">
      <c r="A438" s="45"/>
      <c r="B438" s="45"/>
      <c r="C438" s="45"/>
      <c r="D438" s="45"/>
      <c r="E438" s="45"/>
      <c r="F438" s="45"/>
      <c r="G438" s="45"/>
      <c r="H438" s="45"/>
      <c r="I438" s="45"/>
      <c r="J438" s="45"/>
      <c r="K438" s="45"/>
      <c r="L438" s="45"/>
      <c r="M438" s="45"/>
      <c r="N438" s="45"/>
      <c r="O438" s="45"/>
      <c r="P438" s="45"/>
      <c r="Q438" s="45"/>
      <c r="R438" s="45"/>
      <c r="S438" s="45"/>
      <c r="T438" s="45"/>
    </row>
    <row r="439" spans="1:20">
      <c r="A439" s="45"/>
      <c r="B439" s="45"/>
      <c r="C439" s="45"/>
      <c r="D439" s="45"/>
      <c r="E439" s="45"/>
      <c r="F439" s="45"/>
      <c r="G439" s="45"/>
      <c r="H439" s="45"/>
      <c r="I439" s="45"/>
      <c r="J439" s="45"/>
      <c r="K439" s="45"/>
      <c r="L439" s="45"/>
      <c r="M439" s="45"/>
      <c r="N439" s="45"/>
      <c r="O439" s="45"/>
      <c r="P439" s="45"/>
      <c r="Q439" s="45"/>
      <c r="R439" s="45"/>
      <c r="S439" s="45"/>
      <c r="T439" s="45"/>
    </row>
    <row r="440" spans="1:20">
      <c r="A440" s="45"/>
      <c r="B440" s="45"/>
      <c r="C440" s="45"/>
      <c r="D440" s="45"/>
      <c r="E440" s="45"/>
      <c r="F440" s="45"/>
      <c r="G440" s="45"/>
      <c r="H440" s="45"/>
      <c r="I440" s="45"/>
      <c r="J440" s="45"/>
      <c r="K440" s="45"/>
      <c r="L440" s="45"/>
      <c r="M440" s="45"/>
      <c r="N440" s="45"/>
      <c r="O440" s="45"/>
      <c r="P440" s="45"/>
      <c r="Q440" s="45"/>
      <c r="R440" s="45"/>
      <c r="S440" s="45"/>
      <c r="T440" s="45"/>
    </row>
    <row r="441" spans="1:20">
      <c r="A441" s="45"/>
      <c r="B441" s="45"/>
      <c r="C441" s="45"/>
      <c r="D441" s="45"/>
      <c r="E441" s="45"/>
      <c r="F441" s="45"/>
      <c r="G441" s="45"/>
      <c r="H441" s="45"/>
      <c r="I441" s="45"/>
      <c r="J441" s="45"/>
      <c r="K441" s="45"/>
      <c r="L441" s="45"/>
      <c r="M441" s="45"/>
      <c r="N441" s="45"/>
      <c r="O441" s="45"/>
      <c r="P441" s="45"/>
      <c r="Q441" s="45"/>
      <c r="R441" s="45"/>
      <c r="S441" s="45"/>
      <c r="T441" s="45"/>
    </row>
    <row r="442" spans="1:20">
      <c r="A442" s="45"/>
      <c r="B442" s="45"/>
      <c r="C442" s="45"/>
      <c r="D442" s="45"/>
      <c r="E442" s="45"/>
      <c r="F442" s="45"/>
      <c r="G442" s="45"/>
      <c r="H442" s="45"/>
      <c r="I442" s="45"/>
      <c r="J442" s="45"/>
      <c r="K442" s="45"/>
      <c r="L442" s="45"/>
      <c r="M442" s="45"/>
      <c r="N442" s="45"/>
      <c r="O442" s="45"/>
      <c r="P442" s="45"/>
      <c r="Q442" s="45"/>
      <c r="R442" s="45"/>
      <c r="S442" s="45"/>
      <c r="T442" s="45"/>
    </row>
    <row r="443" spans="1:20">
      <c r="A443" s="45"/>
      <c r="B443" s="45"/>
      <c r="C443" s="45"/>
      <c r="D443" s="45"/>
      <c r="E443" s="45"/>
      <c r="F443" s="45"/>
      <c r="G443" s="45"/>
      <c r="H443" s="45"/>
      <c r="I443" s="45"/>
      <c r="J443" s="45"/>
      <c r="K443" s="45"/>
      <c r="L443" s="45"/>
      <c r="M443" s="45"/>
      <c r="N443" s="45"/>
      <c r="O443" s="45"/>
      <c r="P443" s="45"/>
      <c r="Q443" s="45"/>
      <c r="R443" s="45"/>
      <c r="S443" s="45"/>
      <c r="T443" s="45"/>
    </row>
    <row r="444" spans="1:20">
      <c r="A444" s="45"/>
      <c r="B444" s="45"/>
      <c r="C444" s="45"/>
      <c r="D444" s="45"/>
      <c r="E444" s="45"/>
      <c r="F444" s="45"/>
      <c r="G444" s="45"/>
      <c r="H444" s="45"/>
      <c r="I444" s="45"/>
      <c r="J444" s="45"/>
      <c r="K444" s="45"/>
      <c r="L444" s="45"/>
      <c r="M444" s="45"/>
      <c r="N444" s="45"/>
      <c r="O444" s="45"/>
      <c r="P444" s="45"/>
      <c r="Q444" s="45"/>
      <c r="R444" s="45"/>
      <c r="S444" s="45"/>
      <c r="T444" s="45"/>
    </row>
    <row r="445" spans="1:20">
      <c r="A445" s="45"/>
      <c r="B445" s="45"/>
      <c r="C445" s="45"/>
      <c r="D445" s="45"/>
      <c r="E445" s="45"/>
      <c r="F445" s="45"/>
      <c r="G445" s="45"/>
      <c r="H445" s="45"/>
      <c r="I445" s="45"/>
      <c r="J445" s="45"/>
      <c r="K445" s="45"/>
      <c r="L445" s="45"/>
      <c r="M445" s="45"/>
      <c r="N445" s="45"/>
      <c r="O445" s="45"/>
      <c r="P445" s="45"/>
      <c r="Q445" s="45"/>
      <c r="R445" s="45"/>
      <c r="S445" s="45"/>
      <c r="T445" s="45"/>
    </row>
    <row r="446" spans="1:20">
      <c r="A446" s="45"/>
      <c r="B446" s="45"/>
      <c r="C446" s="45"/>
      <c r="D446" s="45"/>
      <c r="E446" s="45"/>
      <c r="F446" s="45"/>
      <c r="G446" s="45"/>
      <c r="H446" s="45"/>
      <c r="I446" s="45"/>
      <c r="J446" s="45"/>
      <c r="K446" s="45"/>
      <c r="L446" s="45"/>
      <c r="M446" s="45"/>
      <c r="N446" s="45"/>
      <c r="O446" s="45"/>
      <c r="P446" s="45"/>
      <c r="Q446" s="45"/>
      <c r="R446" s="45"/>
      <c r="S446" s="45"/>
      <c r="T446" s="45"/>
    </row>
    <row r="447" spans="1:20">
      <c r="A447" s="45"/>
      <c r="B447" s="45"/>
      <c r="C447" s="45"/>
      <c r="D447" s="45"/>
      <c r="E447" s="45"/>
      <c r="F447" s="45"/>
      <c r="G447" s="45"/>
      <c r="H447" s="45"/>
      <c r="I447" s="45"/>
      <c r="J447" s="45"/>
      <c r="K447" s="45"/>
      <c r="L447" s="45"/>
      <c r="M447" s="45"/>
      <c r="N447" s="45"/>
      <c r="O447" s="45"/>
      <c r="P447" s="45"/>
      <c r="Q447" s="45"/>
      <c r="R447" s="45"/>
      <c r="S447" s="45"/>
      <c r="T447" s="45"/>
    </row>
    <row r="448" spans="1:20">
      <c r="A448" s="45"/>
      <c r="B448" s="45"/>
      <c r="C448" s="45"/>
      <c r="D448" s="45"/>
      <c r="E448" s="45"/>
      <c r="F448" s="45"/>
      <c r="G448" s="45"/>
      <c r="H448" s="45"/>
      <c r="I448" s="45"/>
      <c r="J448" s="45"/>
      <c r="K448" s="45"/>
      <c r="L448" s="45"/>
      <c r="M448" s="45"/>
      <c r="N448" s="45"/>
      <c r="O448" s="45"/>
      <c r="P448" s="45"/>
      <c r="Q448" s="45"/>
      <c r="R448" s="45"/>
      <c r="S448" s="45"/>
      <c r="T448" s="45"/>
    </row>
    <row r="449" spans="1:20">
      <c r="A449" s="45"/>
      <c r="B449" s="45"/>
      <c r="C449" s="45"/>
      <c r="D449" s="45"/>
      <c r="E449" s="45"/>
      <c r="F449" s="45"/>
      <c r="G449" s="45"/>
      <c r="H449" s="45"/>
      <c r="I449" s="45"/>
      <c r="J449" s="45"/>
      <c r="K449" s="45"/>
      <c r="L449" s="45"/>
      <c r="M449" s="45"/>
      <c r="N449" s="45"/>
      <c r="O449" s="45"/>
      <c r="P449" s="45"/>
      <c r="Q449" s="45"/>
      <c r="R449" s="45"/>
      <c r="S449" s="45"/>
      <c r="T449" s="45"/>
    </row>
    <row r="450" spans="1:20">
      <c r="A450" s="45"/>
      <c r="B450" s="45"/>
      <c r="C450" s="45"/>
      <c r="D450" s="45"/>
      <c r="E450" s="45"/>
      <c r="F450" s="45"/>
      <c r="G450" s="45"/>
      <c r="H450" s="45"/>
      <c r="I450" s="45"/>
      <c r="J450" s="45"/>
      <c r="K450" s="45"/>
      <c r="L450" s="45"/>
      <c r="M450" s="45"/>
      <c r="N450" s="45"/>
      <c r="O450" s="45"/>
      <c r="P450" s="45"/>
      <c r="Q450" s="45"/>
      <c r="R450" s="45"/>
      <c r="S450" s="45"/>
      <c r="T450" s="45"/>
    </row>
    <row r="451" spans="1:20">
      <c r="A451" s="45"/>
      <c r="B451" s="45"/>
      <c r="C451" s="45"/>
      <c r="D451" s="45"/>
      <c r="E451" s="45"/>
      <c r="F451" s="45"/>
      <c r="G451" s="45"/>
      <c r="H451" s="45"/>
      <c r="I451" s="45"/>
      <c r="J451" s="45"/>
      <c r="K451" s="45"/>
      <c r="L451" s="45"/>
      <c r="M451" s="45"/>
      <c r="N451" s="45"/>
      <c r="O451" s="45"/>
      <c r="P451" s="45"/>
      <c r="Q451" s="45"/>
      <c r="R451" s="45"/>
      <c r="S451" s="45"/>
      <c r="T451" s="45"/>
    </row>
    <row r="452" spans="1:20">
      <c r="A452" s="45"/>
      <c r="B452" s="45"/>
      <c r="C452" s="45"/>
      <c r="D452" s="45"/>
      <c r="E452" s="45"/>
      <c r="F452" s="45"/>
      <c r="G452" s="45"/>
      <c r="H452" s="45"/>
      <c r="I452" s="45"/>
      <c r="J452" s="45"/>
      <c r="K452" s="45"/>
      <c r="L452" s="45"/>
      <c r="M452" s="45"/>
      <c r="N452" s="45"/>
      <c r="O452" s="45"/>
      <c r="P452" s="45"/>
      <c r="Q452" s="45"/>
      <c r="R452" s="45"/>
      <c r="S452" s="45"/>
      <c r="T452" s="45"/>
    </row>
    <row r="453" spans="1:20">
      <c r="A453" s="45"/>
      <c r="B453" s="45"/>
      <c r="C453" s="45"/>
      <c r="D453" s="45"/>
      <c r="E453" s="45"/>
      <c r="F453" s="45"/>
      <c r="G453" s="45"/>
      <c r="H453" s="45"/>
      <c r="I453" s="45"/>
      <c r="J453" s="45"/>
      <c r="K453" s="45"/>
      <c r="L453" s="45"/>
      <c r="M453" s="45"/>
      <c r="N453" s="45"/>
      <c r="O453" s="45"/>
      <c r="P453" s="45"/>
      <c r="Q453" s="45"/>
      <c r="R453" s="45"/>
      <c r="S453" s="45"/>
      <c r="T453" s="45"/>
    </row>
    <row r="454" spans="1:20">
      <c r="A454" s="45"/>
      <c r="B454" s="45"/>
      <c r="C454" s="45"/>
      <c r="D454" s="45"/>
      <c r="E454" s="45"/>
      <c r="F454" s="45"/>
      <c r="G454" s="45"/>
      <c r="H454" s="45"/>
      <c r="I454" s="45"/>
      <c r="J454" s="45"/>
      <c r="K454" s="45"/>
      <c r="L454" s="45"/>
      <c r="M454" s="45"/>
      <c r="N454" s="45"/>
      <c r="O454" s="45"/>
      <c r="P454" s="45"/>
      <c r="Q454" s="45"/>
      <c r="R454" s="45"/>
      <c r="S454" s="45"/>
      <c r="T454" s="45"/>
    </row>
    <row r="455" spans="1:20">
      <c r="A455" s="45"/>
      <c r="B455" s="45"/>
      <c r="C455" s="45"/>
      <c r="D455" s="45"/>
      <c r="E455" s="45"/>
      <c r="F455" s="45"/>
      <c r="G455" s="45"/>
      <c r="H455" s="45"/>
      <c r="I455" s="45"/>
      <c r="J455" s="45"/>
      <c r="K455" s="45"/>
      <c r="L455" s="45"/>
      <c r="M455" s="45"/>
      <c r="N455" s="45"/>
      <c r="O455" s="45"/>
      <c r="P455" s="45"/>
      <c r="Q455" s="45"/>
      <c r="R455" s="45"/>
      <c r="S455" s="45"/>
      <c r="T455" s="45"/>
    </row>
    <row r="456" spans="1:20">
      <c r="A456" s="45"/>
      <c r="B456" s="45"/>
      <c r="C456" s="45"/>
      <c r="D456" s="45"/>
      <c r="E456" s="45"/>
      <c r="F456" s="45"/>
      <c r="G456" s="45"/>
      <c r="H456" s="45"/>
      <c r="I456" s="45"/>
      <c r="J456" s="45"/>
      <c r="K456" s="45"/>
      <c r="L456" s="45"/>
      <c r="M456" s="45"/>
      <c r="N456" s="45"/>
      <c r="O456" s="45"/>
      <c r="P456" s="45"/>
      <c r="Q456" s="45"/>
      <c r="R456" s="45"/>
      <c r="S456" s="45"/>
      <c r="T456" s="45"/>
    </row>
    <row r="457" spans="1:20">
      <c r="A457" s="45"/>
      <c r="B457" s="45"/>
      <c r="C457" s="45"/>
      <c r="D457" s="45"/>
      <c r="E457" s="45"/>
      <c r="F457" s="45"/>
      <c r="G457" s="45"/>
      <c r="H457" s="45"/>
      <c r="I457" s="45"/>
      <c r="J457" s="45"/>
      <c r="K457" s="45"/>
      <c r="L457" s="45"/>
      <c r="M457" s="45"/>
      <c r="N457" s="45"/>
      <c r="O457" s="45"/>
      <c r="P457" s="45"/>
      <c r="Q457" s="45"/>
      <c r="R457" s="45"/>
      <c r="S457" s="45"/>
      <c r="T457" s="45"/>
    </row>
    <row r="458" spans="1:20">
      <c r="A458" s="45"/>
      <c r="B458" s="45"/>
      <c r="C458" s="45"/>
      <c r="D458" s="45"/>
      <c r="E458" s="45"/>
      <c r="F458" s="45"/>
      <c r="G458" s="45"/>
      <c r="H458" s="45"/>
      <c r="I458" s="45"/>
      <c r="J458" s="45"/>
      <c r="K458" s="45"/>
      <c r="L458" s="45"/>
      <c r="M458" s="45"/>
      <c r="N458" s="45"/>
      <c r="O458" s="45"/>
      <c r="P458" s="45"/>
      <c r="Q458" s="45"/>
      <c r="R458" s="45"/>
      <c r="S458" s="45"/>
      <c r="T458" s="45"/>
    </row>
    <row r="459" spans="1:20">
      <c r="A459" s="45"/>
      <c r="B459" s="45"/>
      <c r="C459" s="45"/>
      <c r="D459" s="45"/>
      <c r="E459" s="45"/>
      <c r="F459" s="45"/>
      <c r="G459" s="45"/>
      <c r="H459" s="45"/>
      <c r="I459" s="45"/>
      <c r="J459" s="45"/>
      <c r="K459" s="45"/>
      <c r="L459" s="45"/>
      <c r="M459" s="45"/>
      <c r="N459" s="45"/>
      <c r="O459" s="45"/>
      <c r="P459" s="45"/>
      <c r="Q459" s="45"/>
      <c r="R459" s="45"/>
      <c r="S459" s="45"/>
      <c r="T459" s="45"/>
    </row>
    <row r="460" spans="1:20">
      <c r="A460" s="45"/>
      <c r="B460" s="45"/>
      <c r="C460" s="45"/>
      <c r="D460" s="45"/>
      <c r="E460" s="45"/>
      <c r="F460" s="45"/>
      <c r="G460" s="45"/>
      <c r="H460" s="45"/>
      <c r="I460" s="45"/>
      <c r="J460" s="45"/>
      <c r="K460" s="45"/>
      <c r="L460" s="45"/>
      <c r="M460" s="45"/>
      <c r="N460" s="45"/>
      <c r="O460" s="45"/>
      <c r="P460" s="45"/>
      <c r="Q460" s="45"/>
      <c r="R460" s="45"/>
      <c r="S460" s="45"/>
      <c r="T460" s="45"/>
    </row>
    <row r="461" spans="1:20">
      <c r="A461" s="45"/>
      <c r="B461" s="45"/>
      <c r="C461" s="45"/>
      <c r="D461" s="45"/>
      <c r="E461" s="45"/>
      <c r="F461" s="45"/>
      <c r="G461" s="45"/>
      <c r="H461" s="45"/>
      <c r="I461" s="45"/>
      <c r="J461" s="45"/>
      <c r="K461" s="45"/>
      <c r="L461" s="45"/>
      <c r="M461" s="45"/>
      <c r="N461" s="45"/>
      <c r="O461" s="45"/>
      <c r="P461" s="45"/>
      <c r="Q461" s="45"/>
      <c r="R461" s="45"/>
      <c r="S461" s="45"/>
      <c r="T461" s="45"/>
    </row>
    <row r="462" spans="1:20">
      <c r="A462" s="45"/>
      <c r="B462" s="45"/>
      <c r="C462" s="45"/>
      <c r="D462" s="45"/>
      <c r="E462" s="45"/>
      <c r="F462" s="45"/>
      <c r="G462" s="45"/>
      <c r="H462" s="45"/>
      <c r="I462" s="45"/>
      <c r="J462" s="45"/>
      <c r="K462" s="45"/>
      <c r="L462" s="45"/>
      <c r="M462" s="45"/>
      <c r="N462" s="45"/>
      <c r="O462" s="45"/>
      <c r="P462" s="45"/>
      <c r="Q462" s="45"/>
      <c r="R462" s="45"/>
      <c r="S462" s="45"/>
      <c r="T462" s="45"/>
    </row>
    <row r="463" spans="1:20">
      <c r="A463" s="45"/>
      <c r="B463" s="45"/>
      <c r="C463" s="45"/>
      <c r="D463" s="45"/>
      <c r="E463" s="45"/>
      <c r="F463" s="45"/>
      <c r="G463" s="45"/>
      <c r="H463" s="45"/>
      <c r="I463" s="45"/>
      <c r="J463" s="45"/>
      <c r="K463" s="45"/>
      <c r="L463" s="45"/>
      <c r="M463" s="45"/>
      <c r="N463" s="45"/>
      <c r="O463" s="45"/>
      <c r="P463" s="45"/>
      <c r="Q463" s="45"/>
      <c r="R463" s="45"/>
      <c r="S463" s="45"/>
      <c r="T463" s="45"/>
    </row>
    <row r="464" spans="1:20">
      <c r="A464" s="45"/>
      <c r="B464" s="45"/>
      <c r="C464" s="45"/>
      <c r="D464" s="45"/>
      <c r="E464" s="45"/>
      <c r="F464" s="45"/>
      <c r="G464" s="45"/>
      <c r="H464" s="45"/>
      <c r="I464" s="45"/>
      <c r="J464" s="45"/>
      <c r="K464" s="45"/>
      <c r="L464" s="45"/>
      <c r="M464" s="45"/>
      <c r="N464" s="45"/>
      <c r="O464" s="45"/>
      <c r="P464" s="45"/>
      <c r="Q464" s="45"/>
      <c r="R464" s="45"/>
      <c r="S464" s="45"/>
      <c r="T464" s="45"/>
    </row>
    <row r="465" spans="1:20">
      <c r="A465" s="45"/>
      <c r="B465" s="45"/>
      <c r="C465" s="45"/>
      <c r="D465" s="45"/>
      <c r="E465" s="45"/>
      <c r="F465" s="45"/>
      <c r="G465" s="45"/>
      <c r="H465" s="45"/>
      <c r="I465" s="45"/>
      <c r="J465" s="45"/>
      <c r="K465" s="45"/>
      <c r="L465" s="45"/>
      <c r="M465" s="45"/>
      <c r="N465" s="45"/>
      <c r="O465" s="45"/>
      <c r="P465" s="45"/>
      <c r="Q465" s="45"/>
      <c r="R465" s="45"/>
      <c r="S465" s="45"/>
      <c r="T465" s="45"/>
    </row>
    <row r="466" spans="1:20">
      <c r="A466" s="45"/>
      <c r="B466" s="45"/>
      <c r="C466" s="45"/>
      <c r="D466" s="45"/>
      <c r="E466" s="45"/>
      <c r="F466" s="45"/>
      <c r="G466" s="45"/>
      <c r="H466" s="45"/>
      <c r="I466" s="45"/>
      <c r="J466" s="45"/>
      <c r="K466" s="45"/>
      <c r="L466" s="45"/>
      <c r="M466" s="45"/>
      <c r="N466" s="45"/>
      <c r="O466" s="45"/>
      <c r="P466" s="45"/>
      <c r="Q466" s="45"/>
      <c r="R466" s="45"/>
      <c r="S466" s="45"/>
      <c r="T466" s="45"/>
    </row>
    <row r="467" spans="1:20">
      <c r="A467" s="45"/>
      <c r="B467" s="45"/>
      <c r="C467" s="45"/>
      <c r="D467" s="45"/>
      <c r="E467" s="45"/>
      <c r="F467" s="45"/>
      <c r="G467" s="45"/>
      <c r="H467" s="45"/>
      <c r="I467" s="45"/>
      <c r="J467" s="45"/>
      <c r="K467" s="45"/>
      <c r="L467" s="45"/>
      <c r="M467" s="45"/>
      <c r="N467" s="45"/>
      <c r="O467" s="45"/>
      <c r="P467" s="45"/>
      <c r="Q467" s="45"/>
      <c r="R467" s="45"/>
      <c r="S467" s="45"/>
      <c r="T467" s="45"/>
    </row>
    <row r="468" spans="1:20">
      <c r="A468" s="45"/>
      <c r="B468" s="45"/>
      <c r="C468" s="45"/>
      <c r="D468" s="45"/>
      <c r="E468" s="45"/>
      <c r="F468" s="45"/>
      <c r="G468" s="45"/>
      <c r="H468" s="45"/>
      <c r="I468" s="45"/>
      <c r="J468" s="45"/>
      <c r="K468" s="45"/>
      <c r="L468" s="45"/>
      <c r="M468" s="45"/>
      <c r="N468" s="45"/>
      <c r="O468" s="45"/>
      <c r="P468" s="45"/>
      <c r="Q468" s="45"/>
      <c r="R468" s="45"/>
      <c r="S468" s="45"/>
      <c r="T468" s="45"/>
    </row>
    <row r="469" spans="1:20">
      <c r="A469" s="45"/>
      <c r="B469" s="45"/>
      <c r="C469" s="45"/>
      <c r="D469" s="45"/>
      <c r="E469" s="45"/>
      <c r="F469" s="45"/>
      <c r="G469" s="45"/>
      <c r="H469" s="45"/>
      <c r="I469" s="45"/>
      <c r="J469" s="45"/>
      <c r="K469" s="45"/>
      <c r="L469" s="45"/>
      <c r="M469" s="45"/>
      <c r="N469" s="45"/>
      <c r="O469" s="45"/>
      <c r="P469" s="45"/>
      <c r="Q469" s="45"/>
      <c r="R469" s="45"/>
      <c r="S469" s="45"/>
      <c r="T469" s="45"/>
    </row>
    <row r="470" spans="1:20">
      <c r="A470" s="45"/>
      <c r="B470" s="45"/>
      <c r="C470" s="45"/>
      <c r="D470" s="45"/>
      <c r="E470" s="45"/>
      <c r="F470" s="45"/>
      <c r="G470" s="45"/>
      <c r="H470" s="45"/>
      <c r="I470" s="45"/>
      <c r="J470" s="45"/>
      <c r="K470" s="45"/>
      <c r="L470" s="45"/>
      <c r="M470" s="45"/>
      <c r="N470" s="45"/>
      <c r="O470" s="45"/>
      <c r="P470" s="45"/>
      <c r="Q470" s="45"/>
      <c r="R470" s="45"/>
      <c r="S470" s="45"/>
      <c r="T470" s="45"/>
    </row>
    <row r="471" spans="1:20">
      <c r="A471" s="45"/>
      <c r="B471" s="45"/>
      <c r="C471" s="45"/>
      <c r="D471" s="45"/>
      <c r="E471" s="45"/>
      <c r="F471" s="45"/>
      <c r="G471" s="45"/>
      <c r="H471" s="45"/>
      <c r="I471" s="45"/>
      <c r="J471" s="45"/>
      <c r="K471" s="45"/>
      <c r="L471" s="45"/>
      <c r="M471" s="45"/>
      <c r="N471" s="45"/>
      <c r="O471" s="45"/>
      <c r="P471" s="45"/>
      <c r="Q471" s="45"/>
      <c r="R471" s="45"/>
      <c r="S471" s="45"/>
      <c r="T471" s="45"/>
    </row>
    <row r="472" spans="1:20">
      <c r="A472" s="45"/>
      <c r="B472" s="45"/>
      <c r="C472" s="45"/>
      <c r="D472" s="45"/>
      <c r="E472" s="45"/>
      <c r="F472" s="45"/>
      <c r="G472" s="45"/>
      <c r="H472" s="45"/>
      <c r="I472" s="45"/>
      <c r="J472" s="45"/>
      <c r="K472" s="45"/>
      <c r="L472" s="45"/>
      <c r="M472" s="45"/>
      <c r="N472" s="45"/>
      <c r="O472" s="45"/>
      <c r="P472" s="45"/>
      <c r="Q472" s="45"/>
      <c r="R472" s="45"/>
      <c r="S472" s="45"/>
      <c r="T472" s="45"/>
    </row>
    <row r="473" spans="1:20">
      <c r="A473" s="45"/>
      <c r="B473" s="45"/>
      <c r="C473" s="45"/>
      <c r="D473" s="45"/>
      <c r="E473" s="45"/>
      <c r="F473" s="45"/>
      <c r="G473" s="45"/>
      <c r="H473" s="45"/>
      <c r="I473" s="45"/>
      <c r="J473" s="45"/>
      <c r="K473" s="45"/>
      <c r="L473" s="45"/>
      <c r="M473" s="45"/>
      <c r="N473" s="45"/>
      <c r="O473" s="45"/>
      <c r="P473" s="45"/>
      <c r="Q473" s="45"/>
      <c r="R473" s="45"/>
      <c r="S473" s="45"/>
      <c r="T473" s="45"/>
    </row>
    <row r="474" spans="1:20">
      <c r="A474" s="45"/>
      <c r="B474" s="45"/>
      <c r="C474" s="45"/>
      <c r="D474" s="45"/>
      <c r="E474" s="45"/>
      <c r="F474" s="45"/>
      <c r="G474" s="45"/>
      <c r="H474" s="45"/>
      <c r="I474" s="45"/>
      <c r="J474" s="45"/>
      <c r="K474" s="45"/>
      <c r="L474" s="45"/>
      <c r="M474" s="45"/>
      <c r="N474" s="45"/>
      <c r="O474" s="45"/>
      <c r="P474" s="45"/>
      <c r="Q474" s="45"/>
      <c r="R474" s="45"/>
      <c r="S474" s="45"/>
      <c r="T474" s="45"/>
    </row>
    <row r="475" spans="1:20">
      <c r="A475" s="45"/>
      <c r="B475" s="45"/>
      <c r="C475" s="45"/>
      <c r="D475" s="45"/>
      <c r="E475" s="45"/>
      <c r="F475" s="45"/>
      <c r="G475" s="45"/>
      <c r="H475" s="45"/>
      <c r="I475" s="45"/>
      <c r="J475" s="45"/>
      <c r="K475" s="45"/>
      <c r="L475" s="45"/>
      <c r="M475" s="45"/>
      <c r="N475" s="45"/>
      <c r="O475" s="45"/>
      <c r="P475" s="45"/>
      <c r="Q475" s="45"/>
      <c r="R475" s="45"/>
      <c r="S475" s="45"/>
      <c r="T475" s="45"/>
    </row>
    <row r="476" spans="1:20">
      <c r="A476" s="45"/>
      <c r="B476" s="45"/>
      <c r="C476" s="45"/>
      <c r="D476" s="45"/>
      <c r="E476" s="45"/>
      <c r="F476" s="45"/>
      <c r="G476" s="45"/>
      <c r="H476" s="45"/>
      <c r="I476" s="45"/>
      <c r="J476" s="45"/>
      <c r="K476" s="45"/>
      <c r="L476" s="45"/>
      <c r="M476" s="45"/>
      <c r="N476" s="45"/>
      <c r="O476" s="45"/>
      <c r="P476" s="45"/>
      <c r="Q476" s="45"/>
      <c r="R476" s="45"/>
      <c r="S476" s="45"/>
      <c r="T476" s="45"/>
    </row>
    <row r="477" spans="1:20">
      <c r="A477" s="45"/>
      <c r="B477" s="45"/>
      <c r="C477" s="45"/>
      <c r="D477" s="45"/>
      <c r="E477" s="45"/>
      <c r="F477" s="45"/>
      <c r="G477" s="45"/>
      <c r="H477" s="45"/>
      <c r="I477" s="45"/>
      <c r="J477" s="45"/>
      <c r="K477" s="45"/>
      <c r="L477" s="45"/>
      <c r="M477" s="45"/>
      <c r="N477" s="45"/>
      <c r="O477" s="45"/>
      <c r="P477" s="45"/>
      <c r="Q477" s="45"/>
      <c r="R477" s="45"/>
      <c r="S477" s="45"/>
      <c r="T477" s="45"/>
    </row>
    <row r="478" spans="1:20">
      <c r="A478" s="45"/>
      <c r="B478" s="45"/>
      <c r="C478" s="45"/>
      <c r="D478" s="45"/>
      <c r="E478" s="45"/>
      <c r="F478" s="45"/>
      <c r="G478" s="45"/>
      <c r="H478" s="45"/>
      <c r="I478" s="45"/>
      <c r="J478" s="45"/>
      <c r="K478" s="45"/>
      <c r="L478" s="45"/>
      <c r="M478" s="45"/>
      <c r="N478" s="45"/>
      <c r="O478" s="45"/>
      <c r="P478" s="45"/>
      <c r="Q478" s="45"/>
      <c r="R478" s="45"/>
      <c r="S478" s="45"/>
      <c r="T478" s="45"/>
    </row>
    <row r="479" spans="1:20">
      <c r="A479" s="45"/>
      <c r="B479" s="45"/>
      <c r="C479" s="45"/>
      <c r="D479" s="45"/>
      <c r="E479" s="45"/>
      <c r="F479" s="45"/>
      <c r="G479" s="45"/>
      <c r="H479" s="45"/>
      <c r="I479" s="45"/>
      <c r="J479" s="45"/>
      <c r="K479" s="45"/>
      <c r="L479" s="45"/>
      <c r="M479" s="45"/>
      <c r="N479" s="45"/>
      <c r="O479" s="45"/>
      <c r="P479" s="45"/>
      <c r="Q479" s="45"/>
      <c r="R479" s="45"/>
      <c r="S479" s="45"/>
      <c r="T479" s="45"/>
    </row>
    <row r="480" spans="1:20">
      <c r="A480" s="45"/>
      <c r="B480" s="45"/>
      <c r="C480" s="45"/>
      <c r="D480" s="45"/>
      <c r="E480" s="45"/>
      <c r="F480" s="45"/>
      <c r="G480" s="45"/>
      <c r="H480" s="45"/>
      <c r="I480" s="45"/>
      <c r="J480" s="45"/>
      <c r="K480" s="45"/>
      <c r="L480" s="45"/>
      <c r="M480" s="45"/>
      <c r="N480" s="45"/>
      <c r="O480" s="45"/>
      <c r="P480" s="45"/>
      <c r="Q480" s="45"/>
      <c r="R480" s="45"/>
      <c r="S480" s="45"/>
      <c r="T480" s="45"/>
    </row>
  </sheetData>
  <mergeCells count="14">
    <mergeCell ref="N7:N8"/>
    <mergeCell ref="K7:K8"/>
    <mergeCell ref="L7:L8"/>
    <mergeCell ref="M7:M8"/>
    <mergeCell ref="A7:A8"/>
    <mergeCell ref="H7:H8"/>
    <mergeCell ref="I7:I8"/>
    <mergeCell ref="J7:J8"/>
    <mergeCell ref="C7:C8"/>
    <mergeCell ref="D7:D8"/>
    <mergeCell ref="E7:E8"/>
    <mergeCell ref="F7:F8"/>
    <mergeCell ref="G7:G8"/>
    <mergeCell ref="B7:B9"/>
  </mergeCells>
  <phoneticPr fontId="0" type="noConversion"/>
  <printOptions horizontalCentered="1"/>
  <pageMargins left="0.25" right="0.25" top="0.66" bottom="0.66" header="0.93" footer="0.31"/>
  <pageSetup scale="48" orientation="landscape" r:id="rId1"/>
  <headerFooter alignWithMargins="0">
    <oddFooter>&amp;L&amp;F 
&amp;A&amp;CPage &amp;N of &amp;P&amp;R&amp;D  &amp;T</oddFooter>
  </headerFooter>
  <rowBreaks count="11" manualBreakCount="11">
    <brk id="79" max="65535" man="1"/>
    <brk id="135" max="65535" man="1"/>
    <brk id="191" max="65535" man="1"/>
    <brk id="247" max="65535" man="1"/>
    <brk id="303" max="65535" man="1"/>
    <brk id="359" max="65535" man="1"/>
    <brk id="415" max="65535" man="1"/>
    <brk id="471" max="65535" man="1"/>
    <brk id="527" max="65535" man="1"/>
    <brk id="583" max="65535" man="1"/>
    <brk id="63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73</vt:i4>
      </vt:variant>
    </vt:vector>
  </HeadingPairs>
  <TitlesOfParts>
    <vt:vector size="132" baseType="lpstr">
      <vt:lpstr>Title</vt:lpstr>
      <vt:lpstr>Disclaimer</vt:lpstr>
      <vt:lpstr>Spreadsheet instructions</vt:lpstr>
      <vt:lpstr>Project Information</vt:lpstr>
      <vt:lpstr>Summary</vt:lpstr>
      <vt:lpstr>Staff Hour Summary--Grand Total</vt:lpstr>
      <vt:lpstr>Staff Hour Summary - Firm</vt:lpstr>
      <vt:lpstr>Fee Sheet - Prime</vt:lpstr>
      <vt:lpstr>Fee Sheet - Sub</vt:lpstr>
      <vt:lpstr>3. Project General Tasks</vt:lpstr>
      <vt:lpstr>Roadway Guidelines</vt:lpstr>
      <vt:lpstr>Roadway 3D Modeling Guidelines</vt:lpstr>
      <vt:lpstr>4. Roadway Analysis</vt:lpstr>
      <vt:lpstr>5. Roadway Plans</vt:lpstr>
      <vt:lpstr>6a. Drainage Analysis</vt:lpstr>
      <vt:lpstr>6b. Drainage Plans</vt:lpstr>
      <vt:lpstr>Selective C&amp;G Guidelines </vt:lpstr>
      <vt:lpstr>6c. Selective C&amp;G</vt:lpstr>
      <vt:lpstr>Utility Guidelines</vt:lpstr>
      <vt:lpstr>7. Utilities</vt:lpstr>
      <vt:lpstr>Environmental Permit Guidelines</vt:lpstr>
      <vt:lpstr>8. Env. Permits and Clearances</vt:lpstr>
      <vt:lpstr>Structures-Guidelines</vt:lpstr>
      <vt:lpstr>9. Structures Summary</vt:lpstr>
      <vt:lpstr>10. Structures-BDR</vt:lpstr>
      <vt:lpstr>11. Temporary Bridge</vt:lpstr>
      <vt:lpstr>12. Short Span Concrete</vt:lpstr>
      <vt:lpstr>13. Medium Span Concrete </vt:lpstr>
      <vt:lpstr>14. Structures-Structural Steel</vt:lpstr>
      <vt:lpstr>15.Str.-Segmental Concrete</vt:lpstr>
      <vt:lpstr>16. Structures-Movable Span</vt:lpstr>
      <vt:lpstr>17. Str-Retaining Walls</vt:lpstr>
      <vt:lpstr>18. Structures-Miscellaneous</vt:lpstr>
      <vt:lpstr>Signing &amp; Marking Guidelines</vt:lpstr>
      <vt:lpstr>19. Signing &amp; Marking Analysis </vt:lpstr>
      <vt:lpstr>20. Signing &amp; Marking Plans</vt:lpstr>
      <vt:lpstr>Signalization Guidelines</vt:lpstr>
      <vt:lpstr>21. Signalization Analysis</vt:lpstr>
      <vt:lpstr>22. Signalization Plans</vt:lpstr>
      <vt:lpstr>Lighting Guidelines</vt:lpstr>
      <vt:lpstr>23. Lighting Analysis</vt:lpstr>
      <vt:lpstr>24. Lighting Plans</vt:lpstr>
      <vt:lpstr>Landscape Guidelines</vt:lpstr>
      <vt:lpstr>25. Landscape Analysis</vt:lpstr>
      <vt:lpstr>26. Landscape Plans</vt:lpstr>
      <vt:lpstr>Survey Guidelines</vt:lpstr>
      <vt:lpstr>27. Survey</vt:lpstr>
      <vt:lpstr>28. Photogrammetry</vt:lpstr>
      <vt:lpstr>29. Mapping</vt:lpstr>
      <vt:lpstr>30. Terrestrial Mobile LiDAR</vt:lpstr>
      <vt:lpstr>Architecture Guidelines</vt:lpstr>
      <vt:lpstr>31. Architecture Development</vt:lpstr>
      <vt:lpstr>Noise Guidelines</vt:lpstr>
      <vt:lpstr>32. Noise Barrier Assessment</vt:lpstr>
      <vt:lpstr>ITS Guidelines</vt:lpstr>
      <vt:lpstr>33. ITS Analysis</vt:lpstr>
      <vt:lpstr>34. ITS Plans</vt:lpstr>
      <vt:lpstr>Geotechnical Guidelines</vt:lpstr>
      <vt:lpstr>35. Geotechnical</vt:lpstr>
      <vt:lpstr>'Fee Sheet - Sub'!\P</vt:lpstr>
      <vt:lpstr>\P</vt:lpstr>
      <vt:lpstr>'Architecture Guidelines'!_Toc528467648</vt:lpstr>
      <vt:lpstr>'Environmental Permit Guidelines'!_Toc528467648</vt:lpstr>
      <vt:lpstr>'Geotechnical Guidelines'!_Toc528467648</vt:lpstr>
      <vt:lpstr>'Roadway Guidelines'!_Toc528467648</vt:lpstr>
      <vt:lpstr>'Survey Guidelines'!_Toc528467648</vt:lpstr>
      <vt:lpstr>'Utility Guidelines'!_Toc528467648</vt:lpstr>
      <vt:lpstr>'Fee Sheet - Sub'!FEE</vt:lpstr>
      <vt:lpstr>FEE</vt:lpstr>
      <vt:lpstr>'12. Short Span Concrete'!Print_Area</vt:lpstr>
      <vt:lpstr>'13. Medium Span Concrete '!Print_Area</vt:lpstr>
      <vt:lpstr>'14. Structures-Structural Steel'!Print_Area</vt:lpstr>
      <vt:lpstr>'18. Structures-Miscellaneous'!Print_Area</vt:lpstr>
      <vt:lpstr>'19. Signing &amp; Marking Analysis '!Print_Area</vt:lpstr>
      <vt:lpstr>'21. Signalization Analysis'!Print_Area</vt:lpstr>
      <vt:lpstr>'23. Lighting Analysis'!Print_Area</vt:lpstr>
      <vt:lpstr>'25. Landscape Analysis'!Print_Area</vt:lpstr>
      <vt:lpstr>'26. Landscape Plans'!Print_Area</vt:lpstr>
      <vt:lpstr>'27. Survey'!Print_Area</vt:lpstr>
      <vt:lpstr>'28. Photogrammetry'!Print_Area</vt:lpstr>
      <vt:lpstr>'3. Project General Tasks'!Print_Area</vt:lpstr>
      <vt:lpstr>'31. Architecture Development'!Print_Area</vt:lpstr>
      <vt:lpstr>'32. Noise Barrier Assessment'!Print_Area</vt:lpstr>
      <vt:lpstr>'33. ITS Analysis'!Print_Area</vt:lpstr>
      <vt:lpstr>'34. ITS Plans'!Print_Area</vt:lpstr>
      <vt:lpstr>'35. Geotechnical'!Print_Area</vt:lpstr>
      <vt:lpstr>'6b. Drainage Plans'!Print_Area</vt:lpstr>
      <vt:lpstr>'7. Utilities'!Print_Area</vt:lpstr>
      <vt:lpstr>'8. Env. Permits and Clearances'!Print_Area</vt:lpstr>
      <vt:lpstr>'9. Structures Summary'!Print_Area</vt:lpstr>
      <vt:lpstr>'Architecture Guidelines'!Print_Area</vt:lpstr>
      <vt:lpstr>Disclaimer!Print_Area</vt:lpstr>
      <vt:lpstr>'Environmental Permit Guidelines'!Print_Area</vt:lpstr>
      <vt:lpstr>'Fee Sheet - Prime'!Print_Area</vt:lpstr>
      <vt:lpstr>'Fee Sheet - Sub'!Print_Area</vt:lpstr>
      <vt:lpstr>'Geotechnical Guidelines'!Print_Area</vt:lpstr>
      <vt:lpstr>'ITS Guidelines'!Print_Area</vt:lpstr>
      <vt:lpstr>'Lighting Guidelines'!Print_Area</vt:lpstr>
      <vt:lpstr>'Noise Guidelines'!Print_Area</vt:lpstr>
      <vt:lpstr>'Project Information'!Print_Area</vt:lpstr>
      <vt:lpstr>'Roadway Guidelines'!Print_Area</vt:lpstr>
      <vt:lpstr>'Signalization Guidelines'!Print_Area</vt:lpstr>
      <vt:lpstr>'Signing &amp; Marking Guidelines'!Print_Area</vt:lpstr>
      <vt:lpstr>'Spreadsheet instructions'!Print_Area</vt:lpstr>
      <vt:lpstr>'Staff Hour Summary - Firm'!Print_Area</vt:lpstr>
      <vt:lpstr>'Staff Hour Summary--Grand Total'!Print_Area</vt:lpstr>
      <vt:lpstr>'Structures-Guidelines'!Print_Area</vt:lpstr>
      <vt:lpstr>Summary!Print_Area</vt:lpstr>
      <vt:lpstr>'Survey Guidelines'!Print_Area</vt:lpstr>
      <vt:lpstr>Title!Print_Area</vt:lpstr>
      <vt:lpstr>'Utility Guidelines'!Print_Area</vt:lpstr>
      <vt:lpstr>'10. Structures-BDR'!Print_Titles</vt:lpstr>
      <vt:lpstr>'11. Temporary Bridge'!Print_Titles</vt:lpstr>
      <vt:lpstr>'12. Short Span Concrete'!Print_Titles</vt:lpstr>
      <vt:lpstr>'13. Medium Span Concrete '!Print_Titles</vt:lpstr>
      <vt:lpstr>'14. Structures-Structural Steel'!Print_Titles</vt:lpstr>
      <vt:lpstr>'15.Str.-Segmental Concrete'!Print_Titles</vt:lpstr>
      <vt:lpstr>'16. Structures-Movable Span'!Print_Titles</vt:lpstr>
      <vt:lpstr>'17. Str-Retaining Walls'!Print_Titles</vt:lpstr>
      <vt:lpstr>'18. Structures-Miscellaneous'!Print_Titles</vt:lpstr>
      <vt:lpstr>'19. Signing &amp; Marking Analysis '!Print_Titles</vt:lpstr>
      <vt:lpstr>'26. Landscape Plans'!Print_Titles</vt:lpstr>
      <vt:lpstr>'27. Survey'!Print_Titles</vt:lpstr>
      <vt:lpstr>'28. Photogrammetry'!Print_Titles</vt:lpstr>
      <vt:lpstr>'3. Project General Tasks'!Print_Titles</vt:lpstr>
      <vt:lpstr>'30. Terrestrial Mobile LiDAR'!Print_Titles</vt:lpstr>
      <vt:lpstr>'31. Architecture Development'!Print_Titles</vt:lpstr>
      <vt:lpstr>'33. ITS Analysis'!Print_Titles</vt:lpstr>
      <vt:lpstr>'35. Geotechnical'!Print_Titles</vt:lpstr>
      <vt:lpstr>'8. Env. Permits and Clearances'!Print_Titles</vt:lpstr>
      <vt:lpstr>'Staff Hour Summary - Firm'!X_FINAL_SUM</vt:lpstr>
      <vt:lpstr>X_FINAL_SUM</vt:lpstr>
    </vt:vector>
  </TitlesOfParts>
  <Company>Holcomb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Staff Hour Forms &amp; Guidelines</dc:title>
  <dc:creator>Hayden, Mary Jane</dc:creator>
  <cp:lastModifiedBy>Buck, Ryan</cp:lastModifiedBy>
  <cp:lastPrinted>2023-11-08T20:55:08Z</cp:lastPrinted>
  <dcterms:created xsi:type="dcterms:W3CDTF">1996-01-04T16:34:56Z</dcterms:created>
  <dcterms:modified xsi:type="dcterms:W3CDTF">2024-05-01T19:10:14Z</dcterms:modified>
</cp:coreProperties>
</file>