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data\Shares\CO\Users\KNMACKH\Mydocs\"/>
    </mc:Choice>
  </mc:AlternateContent>
  <bookViews>
    <workbookView xWindow="0" yWindow="0" windowWidth="15360" windowHeight="14535" activeTab="2"/>
  </bookViews>
  <sheets>
    <sheet name="Instruction Page" sheetId="2" r:id="rId1"/>
    <sheet name="Data Input" sheetId="10" r:id="rId2"/>
    <sheet name="General TD Population" sheetId="4" r:id="rId3"/>
    <sheet name="Critical Need TD Population" sheetId="5" r:id="rId4"/>
    <sheet name="TD Population &amp; Trip Rates" sheetId="12" r:id="rId5"/>
  </sheets>
  <definedNames>
    <definedName name="_xlnm.Print_Area" localSheetId="3">'Critical Need TD Population'!$C$5:$S$36</definedName>
    <definedName name="_xlnm.Print_Area" localSheetId="1">'Data Input'!$B$12:$L$32</definedName>
    <definedName name="_xlnm.Print_Area" localSheetId="2">'General TD Population'!$B$6:$P$36</definedName>
  </definedNames>
  <calcPr calcId="152511"/>
</workbook>
</file>

<file path=xl/calcChain.xml><?xml version="1.0" encoding="utf-8"?>
<calcChain xmlns="http://schemas.openxmlformats.org/spreadsheetml/2006/main">
  <c r="E25" i="10" l="1"/>
  <c r="F25" i="10" s="1"/>
  <c r="C57" i="12" s="1"/>
  <c r="E30" i="5" l="1"/>
  <c r="C32" i="5"/>
  <c r="I4" i="4" l="1"/>
  <c r="C32" i="12"/>
  <c r="C34" i="12" l="1"/>
  <c r="D34" i="12" s="1"/>
  <c r="E34" i="12" s="1"/>
  <c r="F34" i="12" s="1"/>
  <c r="G34" i="12" s="1"/>
  <c r="H34" i="12" s="1"/>
  <c r="I34" i="12" s="1"/>
  <c r="J34" i="12" s="1"/>
  <c r="K34" i="12" s="1"/>
  <c r="L34" i="12" s="1"/>
  <c r="M34" i="12" s="1"/>
  <c r="C7" i="12"/>
  <c r="D7" i="12" s="1"/>
  <c r="E7" i="12" s="1"/>
  <c r="F7" i="12" s="1"/>
  <c r="G7" i="12" s="1"/>
  <c r="H7" i="12" s="1"/>
  <c r="I7" i="12" s="1"/>
  <c r="J7" i="12" s="1"/>
  <c r="K7" i="12" s="1"/>
  <c r="L7" i="12" s="1"/>
  <c r="M7" i="12" s="1"/>
  <c r="C55" i="12"/>
  <c r="C4" i="12" l="1"/>
  <c r="E7" i="4" l="1"/>
  <c r="I4" i="5" l="1"/>
  <c r="C4" i="5"/>
  <c r="D4" i="4"/>
  <c r="C13" i="5" l="1"/>
  <c r="C12" i="5"/>
  <c r="C10" i="5"/>
  <c r="C9" i="5"/>
  <c r="C8" i="5"/>
  <c r="C7" i="5"/>
  <c r="I13" i="4"/>
  <c r="I12" i="4"/>
  <c r="I10" i="4"/>
  <c r="I9" i="4"/>
  <c r="I8" i="4"/>
  <c r="I7" i="4"/>
  <c r="G13" i="4"/>
  <c r="G12" i="4"/>
  <c r="G10" i="4"/>
  <c r="G9" i="4"/>
  <c r="G8" i="4"/>
  <c r="G7" i="4"/>
  <c r="E13" i="4"/>
  <c r="E12" i="4"/>
  <c r="E10" i="4"/>
  <c r="E9" i="4"/>
  <c r="E8" i="4"/>
  <c r="C13" i="4"/>
  <c r="C12" i="4"/>
  <c r="C10" i="4"/>
  <c r="C9" i="4"/>
  <c r="C8" i="4"/>
  <c r="C7" i="4"/>
  <c r="I14" i="4" l="1"/>
  <c r="F17" i="10"/>
  <c r="F20" i="10"/>
  <c r="E20" i="10"/>
  <c r="D20" i="10"/>
  <c r="C20" i="10"/>
  <c r="E17" i="10"/>
  <c r="D17" i="10"/>
  <c r="C17" i="10"/>
  <c r="C21" i="10" l="1"/>
  <c r="C19" i="12" s="1"/>
  <c r="D19" i="12" s="1"/>
  <c r="E19" i="12" s="1"/>
  <c r="F19" i="12" s="1"/>
  <c r="G19" i="12" s="1"/>
  <c r="H19" i="12" s="1"/>
  <c r="I19" i="12" s="1"/>
  <c r="J19" i="12" s="1"/>
  <c r="K19" i="12" s="1"/>
  <c r="L19" i="12" s="1"/>
  <c r="M19" i="12" s="1"/>
  <c r="D21" i="10"/>
  <c r="E21" i="10"/>
  <c r="F21" i="10"/>
  <c r="I34" i="5" l="1"/>
  <c r="I35" i="5" l="1"/>
  <c r="C11" i="4" l="1"/>
  <c r="E13" i="5" l="1"/>
  <c r="F13" i="5" s="1"/>
  <c r="E12" i="5"/>
  <c r="F12" i="5" s="1"/>
  <c r="E10" i="5"/>
  <c r="F10" i="5" s="1"/>
  <c r="E9" i="5"/>
  <c r="F9" i="5" s="1"/>
  <c r="E8" i="5"/>
  <c r="F8" i="5" s="1"/>
  <c r="E7" i="5"/>
  <c r="F7" i="5" s="1"/>
  <c r="C11" i="5"/>
  <c r="C14" i="5"/>
  <c r="E14" i="5" l="1"/>
  <c r="E11" i="5"/>
  <c r="C15" i="5"/>
  <c r="F14" i="5" l="1"/>
  <c r="F11" i="5"/>
  <c r="I14" i="5"/>
  <c r="I21" i="5" s="1"/>
  <c r="I11" i="5"/>
  <c r="I20" i="5" s="1"/>
  <c r="E15" i="5"/>
  <c r="F15" i="5" s="1"/>
  <c r="H21" i="5" l="1"/>
  <c r="J21" i="5" s="1"/>
  <c r="I23" i="5"/>
  <c r="H20" i="5"/>
  <c r="G34" i="5"/>
  <c r="C37" i="12" s="1"/>
  <c r="D37" i="12" s="1"/>
  <c r="E37" i="12" s="1"/>
  <c r="F37" i="12" s="1"/>
  <c r="G37" i="12" s="1"/>
  <c r="H37" i="12" s="1"/>
  <c r="I37" i="12" s="1"/>
  <c r="J37" i="12" s="1"/>
  <c r="K37" i="12" s="1"/>
  <c r="L37" i="12" s="1"/>
  <c r="M37" i="12" s="1"/>
  <c r="I15" i="5"/>
  <c r="J20" i="4"/>
  <c r="C11" i="12" s="1"/>
  <c r="D11" i="12" s="1"/>
  <c r="E11" i="12" s="1"/>
  <c r="F11" i="12" s="1"/>
  <c r="G11" i="12" s="1"/>
  <c r="H11" i="12" s="1"/>
  <c r="I11" i="12" s="1"/>
  <c r="J11" i="12" s="1"/>
  <c r="K11" i="12" s="1"/>
  <c r="L11" i="12" s="1"/>
  <c r="M11" i="12" s="1"/>
  <c r="G14" i="4"/>
  <c r="E14" i="4"/>
  <c r="C14" i="4"/>
  <c r="I11" i="4"/>
  <c r="G11" i="4"/>
  <c r="E11" i="4"/>
  <c r="J20" i="5" l="1"/>
  <c r="H23" i="5"/>
  <c r="J23" i="5" s="1"/>
  <c r="J18" i="4"/>
  <c r="C9" i="12" s="1"/>
  <c r="I15" i="4"/>
  <c r="J34" i="5"/>
  <c r="C43" i="12" s="1"/>
  <c r="D43" i="12" s="1"/>
  <c r="E43" i="12" s="1"/>
  <c r="F43" i="12" s="1"/>
  <c r="G43" i="12" s="1"/>
  <c r="H43" i="12" s="1"/>
  <c r="I43" i="12" s="1"/>
  <c r="J43" i="12" s="1"/>
  <c r="K43" i="12" s="1"/>
  <c r="L43" i="12" s="1"/>
  <c r="M43" i="12" s="1"/>
  <c r="J24" i="4"/>
  <c r="J22" i="4"/>
  <c r="C13" i="12" s="1"/>
  <c r="D13" i="12" s="1"/>
  <c r="E13" i="12" s="1"/>
  <c r="F13" i="12" s="1"/>
  <c r="G13" i="12" s="1"/>
  <c r="H13" i="12" s="1"/>
  <c r="I13" i="12" s="1"/>
  <c r="J13" i="12" s="1"/>
  <c r="K13" i="12" s="1"/>
  <c r="L13" i="12" s="1"/>
  <c r="M13" i="12" s="1"/>
  <c r="J19" i="4"/>
  <c r="C10" i="12" s="1"/>
  <c r="D10" i="12" s="1"/>
  <c r="E10" i="12" s="1"/>
  <c r="F10" i="12" s="1"/>
  <c r="G10" i="12" s="1"/>
  <c r="H10" i="12" s="1"/>
  <c r="I10" i="12" s="1"/>
  <c r="J10" i="12" s="1"/>
  <c r="K10" i="12" s="1"/>
  <c r="L10" i="12" s="1"/>
  <c r="M10" i="12" s="1"/>
  <c r="J21" i="4"/>
  <c r="C12" i="12" s="1"/>
  <c r="D12" i="12" s="1"/>
  <c r="E12" i="12" s="1"/>
  <c r="F12" i="12" s="1"/>
  <c r="G12" i="12" s="1"/>
  <c r="H12" i="12" s="1"/>
  <c r="I12" i="12" s="1"/>
  <c r="J12" i="12" s="1"/>
  <c r="K12" i="12" s="1"/>
  <c r="L12" i="12" s="1"/>
  <c r="M12" i="12" s="1"/>
  <c r="C15" i="4"/>
  <c r="H11" i="4" s="1"/>
  <c r="E15" i="4"/>
  <c r="G15" i="4"/>
  <c r="C15" i="12" l="1"/>
  <c r="D15" i="12" s="1"/>
  <c r="E15" i="12" s="1"/>
  <c r="F15" i="12" s="1"/>
  <c r="G15" i="12" s="1"/>
  <c r="H15" i="12" s="1"/>
  <c r="I15" i="12" s="1"/>
  <c r="J15" i="12" s="1"/>
  <c r="K15" i="12" s="1"/>
  <c r="L15" i="12" s="1"/>
  <c r="M15" i="12" s="1"/>
  <c r="G27" i="5"/>
  <c r="G29" i="5" s="1"/>
  <c r="G31" i="5" s="1"/>
  <c r="G35" i="5" s="1"/>
  <c r="C38" i="12" s="1"/>
  <c r="D9" i="12"/>
  <c r="E9" i="12" s="1"/>
  <c r="F9" i="12" s="1"/>
  <c r="G9" i="12" s="1"/>
  <c r="H9" i="12" s="1"/>
  <c r="I9" i="12" s="1"/>
  <c r="J9" i="12" s="1"/>
  <c r="K9" i="12" s="1"/>
  <c r="L9" i="12" s="1"/>
  <c r="M9" i="12" s="1"/>
  <c r="J23" i="4"/>
  <c r="C14" i="12" s="1"/>
  <c r="D14" i="12" s="1"/>
  <c r="E14" i="12" s="1"/>
  <c r="F14" i="12" s="1"/>
  <c r="G14" i="12" s="1"/>
  <c r="H14" i="12" s="1"/>
  <c r="I14" i="12" s="1"/>
  <c r="J14" i="12" s="1"/>
  <c r="K14" i="12" s="1"/>
  <c r="L14" i="12" s="1"/>
  <c r="M14" i="12" s="1"/>
  <c r="F11" i="4"/>
  <c r="J15" i="4"/>
  <c r="J7" i="4"/>
  <c r="F15" i="4"/>
  <c r="H15" i="4"/>
  <c r="H7" i="4"/>
  <c r="D15" i="4"/>
  <c r="H13" i="4"/>
  <c r="D13" i="4"/>
  <c r="H12" i="4"/>
  <c r="D12" i="4"/>
  <c r="H10" i="4"/>
  <c r="D10" i="4"/>
  <c r="J9" i="4"/>
  <c r="F9" i="4"/>
  <c r="H8" i="4"/>
  <c r="D8" i="4"/>
  <c r="F7" i="4"/>
  <c r="J10" i="4"/>
  <c r="D9" i="4"/>
  <c r="J8" i="4"/>
  <c r="J14" i="4"/>
  <c r="H14" i="4"/>
  <c r="F14" i="4"/>
  <c r="D14" i="4"/>
  <c r="J13" i="4"/>
  <c r="F13" i="4"/>
  <c r="J12" i="4"/>
  <c r="F12" i="4"/>
  <c r="F10" i="4"/>
  <c r="H9" i="4"/>
  <c r="F8" i="4"/>
  <c r="D7" i="4"/>
  <c r="J11" i="4"/>
  <c r="D11" i="4"/>
  <c r="C17" i="12" l="1"/>
  <c r="D17" i="12" s="1"/>
  <c r="E17" i="12" s="1"/>
  <c r="F17" i="12" s="1"/>
  <c r="G17" i="12" s="1"/>
  <c r="H17" i="12" s="1"/>
  <c r="I17" i="12" s="1"/>
  <c r="J17" i="12" s="1"/>
  <c r="K17" i="12" s="1"/>
  <c r="L17" i="12" s="1"/>
  <c r="M17" i="12" s="1"/>
  <c r="G37" i="5"/>
  <c r="D38" i="12"/>
  <c r="C40" i="12"/>
  <c r="J35" i="5"/>
  <c r="C44" i="12" s="1"/>
  <c r="J25" i="4"/>
  <c r="D29" i="4" s="1"/>
  <c r="D44" i="12" l="1"/>
  <c r="E44" i="12" s="1"/>
  <c r="F44" i="12" s="1"/>
  <c r="G44" i="12" s="1"/>
  <c r="H44" i="12" s="1"/>
  <c r="I44" i="12" s="1"/>
  <c r="J44" i="12" s="1"/>
  <c r="K44" i="12" s="1"/>
  <c r="L44" i="12" s="1"/>
  <c r="M44" i="12" s="1"/>
  <c r="C46" i="12"/>
  <c r="E38" i="12"/>
  <c r="D40" i="12"/>
  <c r="J37" i="5"/>
  <c r="E29" i="4"/>
  <c r="D46" i="12" l="1"/>
  <c r="C48" i="12"/>
  <c r="F38" i="12"/>
  <c r="E40" i="12"/>
  <c r="G38" i="12" l="1"/>
  <c r="F40" i="12"/>
  <c r="D48" i="12"/>
  <c r="E46" i="12"/>
  <c r="E48" i="12" l="1"/>
  <c r="F46" i="12"/>
  <c r="H38" i="12"/>
  <c r="G40" i="12"/>
  <c r="F48" i="12" l="1"/>
  <c r="G46" i="12"/>
  <c r="I38" i="12"/>
  <c r="H40" i="12"/>
  <c r="G48" i="12" l="1"/>
  <c r="H46" i="12"/>
  <c r="J38" i="12"/>
  <c r="I40" i="12"/>
  <c r="H48" i="12" l="1"/>
  <c r="I46" i="12"/>
  <c r="K38" i="12"/>
  <c r="J40" i="12"/>
  <c r="I48" i="12" l="1"/>
  <c r="J46" i="12"/>
  <c r="L38" i="12"/>
  <c r="K40" i="12"/>
  <c r="J48" i="12" l="1"/>
  <c r="K46" i="12"/>
  <c r="M38" i="12"/>
  <c r="M40" i="12" s="1"/>
  <c r="L40" i="12"/>
  <c r="K48" i="12" l="1"/>
  <c r="L46" i="12"/>
  <c r="L48" i="12" l="1"/>
  <c r="M46" i="12"/>
  <c r="M48" i="12" s="1"/>
</calcChain>
</file>

<file path=xl/sharedStrings.xml><?xml version="1.0" encoding="utf-8"?>
<sst xmlns="http://schemas.openxmlformats.org/spreadsheetml/2006/main" count="228" uniqueCount="124">
  <si>
    <t>18-34</t>
  </si>
  <si>
    <t>5-17</t>
  </si>
  <si>
    <t>35-64</t>
  </si>
  <si>
    <t>65-74</t>
  </si>
  <si>
    <t>75+</t>
  </si>
  <si>
    <t>&lt; 5 Years of Age</t>
  </si>
  <si>
    <t>Total Pop by Age</t>
  </si>
  <si>
    <t>Total</t>
  </si>
  <si>
    <t>Total Non Elderly</t>
  </si>
  <si>
    <t>Total Elderly</t>
  </si>
  <si>
    <t>County Pop. By Age</t>
  </si>
  <si>
    <t>Population  Below Poverty Level by Age</t>
  </si>
  <si>
    <t>Elderly</t>
  </si>
  <si>
    <t xml:space="preserve"> Total Population  with a Disability by Age</t>
  </si>
  <si>
    <t>% of Total Pop  Below Poverty Level by Age</t>
  </si>
  <si>
    <t>% of Total Pop with a Disability by Age</t>
  </si>
  <si>
    <t>Total Pop with Disability and Below Poverty Level by Age</t>
  </si>
  <si>
    <t>% Total Pop with a Disability and Below Poverty Level by Age</t>
  </si>
  <si>
    <t xml:space="preserve"> </t>
  </si>
  <si>
    <t>Total Population with a Disability by Age</t>
  </si>
  <si>
    <t xml:space="preserve">  </t>
  </si>
  <si>
    <t>% of Total Pop with Severe Disability by Age</t>
  </si>
  <si>
    <t>% with a Severe Disability by Age</t>
  </si>
  <si>
    <t>Total Population with a Severe Disability by Age</t>
  </si>
  <si>
    <t>Total Severe Disability Below Poverty Level</t>
  </si>
  <si>
    <t>Non-Elderly</t>
  </si>
  <si>
    <t>Not Low Income</t>
  </si>
  <si>
    <t>Low Income</t>
  </si>
  <si>
    <t>TOTAL</t>
  </si>
  <si>
    <t>xx % without transit access</t>
  </si>
  <si>
    <t>xx % without auto access</t>
  </si>
  <si>
    <t>Assumes</t>
  </si>
  <si>
    <t>Daily Trips</t>
  </si>
  <si>
    <t>Low Income ND</t>
  </si>
  <si>
    <t>Totals</t>
  </si>
  <si>
    <t>Low Income Non Disabled Trip Rate</t>
  </si>
  <si>
    <t xml:space="preserve">Total </t>
  </si>
  <si>
    <t>Transit</t>
  </si>
  <si>
    <t>School Bus</t>
  </si>
  <si>
    <t xml:space="preserve">Special Transit </t>
  </si>
  <si>
    <t>County Population Projections</t>
  </si>
  <si>
    <t>General TD Population</t>
  </si>
  <si>
    <t>% of Total</t>
  </si>
  <si>
    <t>DATA INPUT PAGE</t>
  </si>
  <si>
    <t xml:space="preserve">Non-Duplicated General TD Population Estimate </t>
  </si>
  <si>
    <t>Double Counts Calculations</t>
  </si>
  <si>
    <t>Percent Transit Coverage:</t>
  </si>
  <si>
    <t>Area Name:</t>
  </si>
  <si>
    <t>Census Data from:</t>
  </si>
  <si>
    <t>INSTRUCTION PAGE</t>
  </si>
  <si>
    <t>Subtract I11 from G11</t>
  </si>
  <si>
    <t>Subtract I11 from E11</t>
  </si>
  <si>
    <t>From Base Data (I14)</t>
  </si>
  <si>
    <t>From Base Data (I11)</t>
  </si>
  <si>
    <t>E - Estimate non-elderly/disabled/ low income</t>
  </si>
  <si>
    <t>B - Estimate non-elderly/ disabled/not low income</t>
  </si>
  <si>
    <t>G - Estimate elderly/disabled/low income</t>
  </si>
  <si>
    <t>D- Estimate elderly/ disabled/not low income</t>
  </si>
  <si>
    <t>F - Estimate elderly/non-disabled/low income</t>
  </si>
  <si>
    <t>A - Estimate elderly/non-disabled/not low income</t>
  </si>
  <si>
    <t>C - Estimate low income/not elderly/not disabled</t>
  </si>
  <si>
    <t>Total - Non-Duplicated</t>
  </si>
  <si>
    <t>CALCULATION OF GENERAL TRANSPORTATION DISADVANTAGED POPULATION</t>
  </si>
  <si>
    <t>CALCULATION OF CRITICAL NEED TRANSPORTATION DISADVANTAGED POPULATION</t>
  </si>
  <si>
    <t>FORECAST OF GENERAL AND CRITICAL NEED TRANSPORTATION DISADVANTAGED POPULATIONS</t>
  </si>
  <si>
    <t>Calculation of Daily Trips</t>
  </si>
  <si>
    <t>% of Severe Disability Below Poverty Level</t>
  </si>
  <si>
    <t>TRIP RATES USED</t>
  </si>
  <si>
    <t>CALCULATION OF DAILY TRIPS</t>
  </si>
  <si>
    <t>CRITICAL NEED TD POPULATION</t>
  </si>
  <si>
    <t>General TD Population Forecast</t>
  </si>
  <si>
    <t>TOTAL GENERAL TD POPULATION</t>
  </si>
  <si>
    <t>TOTAL POPULATION</t>
  </si>
  <si>
    <t>Critical Need TD Population Forecast</t>
  </si>
  <si>
    <t xml:space="preserve">    Severely Disabled</t>
  </si>
  <si>
    <t>Total Actual Critical TD Population</t>
  </si>
  <si>
    <t xml:space="preserve">     Disabled</t>
  </si>
  <si>
    <t>Total Critical TD Population</t>
  </si>
  <si>
    <t>Total Critical Need TD Population</t>
  </si>
  <si>
    <t xml:space="preserve">     Low Income Not Disabled No Auto/Transit</t>
  </si>
  <si>
    <t xml:space="preserve">     Low Income - Not Disabled - No Access</t>
  </si>
  <si>
    <t>Daily Trips - Critical Need TD Population</t>
  </si>
  <si>
    <t>Overlapping Circle Component</t>
  </si>
  <si>
    <t>Number of Annual Service Days:</t>
  </si>
  <si>
    <t>Annual Trips</t>
  </si>
  <si>
    <t xml:space="preserve">                    Less</t>
  </si>
  <si>
    <t>Low Income &amp; Not Disabled = C + F</t>
  </si>
  <si>
    <t>Severely Disabled</t>
  </si>
  <si>
    <t>FOR THE</t>
  </si>
  <si>
    <t>Daily Trip Rates</t>
  </si>
  <si>
    <t>Per Person</t>
  </si>
  <si>
    <t>County Population By Age</t>
  </si>
  <si>
    <t>Total Daily Trips Critical Need TD Population</t>
  </si>
  <si>
    <t>Last Year of Census Data Used:</t>
  </si>
  <si>
    <t>Annual Population Growth (as a percent)</t>
  </si>
  <si>
    <t>Assumes Annual Service Days =</t>
  </si>
  <si>
    <t>Severely Disabled Trip Rate</t>
  </si>
  <si>
    <t>Critical Need - Severely Disabled TD Population</t>
  </si>
  <si>
    <t>Yellow cells indicate required data input</t>
  </si>
  <si>
    <t>Special Transit</t>
  </si>
  <si>
    <t xml:space="preserve">                                                                                                                                                                                                                                                                                                                                                                                                               </t>
  </si>
  <si>
    <t>This workbook consists of 5 worksheets denoted by the bottom tabs:</t>
  </si>
  <si>
    <t>Step-by-step instructions are provided for accessing the required inputs including: the U.S. Census Bureau’s American Community Survey (ACS) age, income, disability, and county level population data.. Other data used in the model such as those from the National Household Travel Survey and the U.S. Census Bureau’s Survey of Income and Program Participation (SIPP) have been pre-coded in the spreadsheet tool for ease of use.</t>
  </si>
  <si>
    <t>The TD methodology described in this report can serve as a resource which is easily updated with current data, enables users to better analyze various sub-components of the TD market, and can be complemented with local knowledge and information for further customization.</t>
  </si>
  <si>
    <r>
      <t xml:space="preserve">This workbook and five worksheets were developed in conjunction with the </t>
    </r>
    <r>
      <rPr>
        <b/>
        <i/>
        <sz val="10"/>
        <color theme="1"/>
        <rFont val="Verdana"/>
        <family val="2"/>
      </rPr>
      <t>2013 National Center for Transit Research  "Forecasting Paratransit Service Demand - Review and Recommendations.</t>
    </r>
    <r>
      <rPr>
        <sz val="10"/>
        <color theme="1"/>
        <rFont val="Verdana"/>
        <family val="2"/>
      </rPr>
      <t>" This report provides the background on the demand estimation methodology and provides specific instructions for the required data input.</t>
    </r>
  </si>
  <si>
    <r>
      <rPr>
        <b/>
        <sz val="10"/>
        <color theme="1"/>
        <rFont val="Verdana"/>
        <family val="2"/>
      </rPr>
      <t>1.   Instructions</t>
    </r>
    <r>
      <rPr>
        <sz val="10"/>
        <color theme="1"/>
        <rFont val="Verdana"/>
        <family val="2"/>
      </rPr>
      <t xml:space="preserve"> - a brief overview of the workbook and details on the worksheets</t>
    </r>
  </si>
  <si>
    <r>
      <rPr>
        <b/>
        <sz val="10"/>
        <color theme="1"/>
        <rFont val="Verdana"/>
        <family val="2"/>
      </rPr>
      <t xml:space="preserve">2.   Data Input </t>
    </r>
    <r>
      <rPr>
        <sz val="10"/>
        <color theme="1"/>
        <rFont val="Verdana"/>
        <family val="2"/>
      </rPr>
      <t>- this is the only sheet the user must provide input. After all the required data is provided, the rest of the worksheets will self-calculate</t>
    </r>
  </si>
  <si>
    <r>
      <t>3.  General TD population</t>
    </r>
    <r>
      <rPr>
        <sz val="10"/>
        <color theme="1"/>
        <rFont val="Verdana"/>
        <family val="2"/>
      </rPr>
      <t xml:space="preserve"> - this worksheets calculates the "General TD" populations and accounts for the double counts in the overlapping circles</t>
    </r>
  </si>
  <si>
    <r>
      <t>4.  Critical Need TD Population</t>
    </r>
    <r>
      <rPr>
        <sz val="10"/>
        <color theme="1"/>
        <rFont val="Verdana"/>
        <family val="2"/>
      </rPr>
      <t xml:space="preserve"> - this worksheet focuses on the severe disabilities and low income-non-disabled population persons - the "Critical Need TD" population</t>
    </r>
  </si>
  <si>
    <r>
      <t xml:space="preserve">5.  TD Population and Trip Forecasts </t>
    </r>
    <r>
      <rPr>
        <sz val="10"/>
        <color theme="1"/>
        <rFont val="Verdana"/>
        <family val="2"/>
      </rPr>
      <t>- the final worksheet projects the "General TD" and "Critical Need TD" populations, as well as the daily and annual "Critical Need TD" trips</t>
    </r>
  </si>
  <si>
    <r>
      <rPr>
        <b/>
        <sz val="10"/>
        <color theme="1"/>
        <rFont val="Verdana"/>
        <family val="2"/>
      </rPr>
      <t xml:space="preserve">E </t>
    </r>
    <r>
      <rPr>
        <sz val="10"/>
        <color theme="1"/>
        <rFont val="Verdana"/>
        <family val="2"/>
      </rPr>
      <t>- Estimate non-elderly/disabled/ low income</t>
    </r>
  </si>
  <si>
    <r>
      <rPr>
        <b/>
        <sz val="10"/>
        <color theme="1"/>
        <rFont val="Verdana"/>
        <family val="2"/>
      </rPr>
      <t>B</t>
    </r>
    <r>
      <rPr>
        <sz val="10"/>
        <color theme="1"/>
        <rFont val="Verdana"/>
        <family val="2"/>
      </rPr>
      <t xml:space="preserve"> - Estimate non-elderly/ disabled/not low income</t>
    </r>
  </si>
  <si>
    <r>
      <rPr>
        <b/>
        <sz val="10"/>
        <color theme="1"/>
        <rFont val="Verdana"/>
        <family val="2"/>
      </rPr>
      <t>G</t>
    </r>
    <r>
      <rPr>
        <sz val="10"/>
        <color theme="1"/>
        <rFont val="Verdana"/>
        <family val="2"/>
      </rPr>
      <t xml:space="preserve"> - Estimate elderly/disabled/low income</t>
    </r>
  </si>
  <si>
    <r>
      <rPr>
        <b/>
        <sz val="10"/>
        <color theme="1"/>
        <rFont val="Verdana"/>
        <family val="2"/>
      </rPr>
      <t>D</t>
    </r>
    <r>
      <rPr>
        <sz val="10"/>
        <color theme="1"/>
        <rFont val="Verdana"/>
        <family val="2"/>
      </rPr>
      <t>- Estimate elderly/ disabled/not low income</t>
    </r>
  </si>
  <si>
    <r>
      <rPr>
        <b/>
        <sz val="10"/>
        <color theme="1"/>
        <rFont val="Verdana"/>
        <family val="2"/>
      </rPr>
      <t>F</t>
    </r>
    <r>
      <rPr>
        <sz val="10"/>
        <color theme="1"/>
        <rFont val="Verdana"/>
        <family val="2"/>
      </rPr>
      <t xml:space="preserve"> - Estimate elderly/non-disabled/low income</t>
    </r>
  </si>
  <si>
    <r>
      <rPr>
        <b/>
        <sz val="10"/>
        <color theme="1"/>
        <rFont val="Verdana"/>
        <family val="2"/>
      </rPr>
      <t>A</t>
    </r>
    <r>
      <rPr>
        <sz val="10"/>
        <color theme="1"/>
        <rFont val="Verdana"/>
        <family val="2"/>
      </rPr>
      <t xml:space="preserve"> - Estimate elderly/non-disabled/not low income</t>
    </r>
  </si>
  <si>
    <r>
      <rPr>
        <b/>
        <sz val="10"/>
        <color theme="1"/>
        <rFont val="Verdana"/>
        <family val="2"/>
      </rPr>
      <t>C</t>
    </r>
    <r>
      <rPr>
        <sz val="10"/>
        <color theme="1"/>
        <rFont val="Verdana"/>
        <family val="2"/>
      </rPr>
      <t xml:space="preserve"> - Estimate low income/not elderly/not disabled</t>
    </r>
  </si>
  <si>
    <t>Subtract I14 from G14</t>
  </si>
  <si>
    <t>Subtract I14 from E14</t>
  </si>
  <si>
    <t>Subtract sum of J17, J18 and J19 from C14</t>
  </si>
  <si>
    <t>5-year growth</t>
  </si>
  <si>
    <t>Annual % Growth</t>
  </si>
  <si>
    <t>Levy County</t>
  </si>
  <si>
    <t>% of Total Pop</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</si>
</sst>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_);_(* \(#,##0\);_(* &quot;-&quot;??_);_(@_)"/>
    <numFmt numFmtId="165" formatCode="0.0%"/>
    <numFmt numFmtId="166" formatCode="_(* #,##0.0_);_(* \(#,##0.0\);_(* &quot;-&quot;??_);_(@_)"/>
    <numFmt numFmtId="167" formatCode="_(* #,##0.000_);_(* \(#,##0.000\);_(* &quot;-&quot;???_);_(@_)"/>
    <numFmt numFmtId="168" formatCode="0.000%"/>
    <numFmt numFmtId="169" formatCode="#,##0.000"/>
    <numFmt numFmtId="170" formatCode="0.000"/>
  </numFmts>
  <fonts count="23"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b/>
      <i/>
      <sz val="11"/>
      <color theme="1"/>
      <name val="Calibri"/>
      <family val="2"/>
      <scheme val="minor"/>
    </font>
    <font>
      <b/>
      <i/>
      <sz val="11"/>
      <name val="Calibri"/>
      <family val="2"/>
      <scheme val="minor"/>
    </font>
    <font>
      <sz val="12"/>
      <color theme="1"/>
      <name val="Calibri"/>
      <family val="2"/>
      <scheme val="minor"/>
    </font>
    <font>
      <b/>
      <sz val="11"/>
      <color rgb="FFFF0000"/>
      <name val="Calibri"/>
      <family val="2"/>
      <scheme val="minor"/>
    </font>
    <font>
      <b/>
      <sz val="12"/>
      <color theme="1"/>
      <name val="Verdana"/>
      <family val="2"/>
    </font>
    <font>
      <b/>
      <sz val="10"/>
      <color theme="1"/>
      <name val="Verdana"/>
      <family val="2"/>
    </font>
    <font>
      <sz val="10"/>
      <color theme="1"/>
      <name val="Verdana"/>
      <family val="2"/>
    </font>
    <font>
      <b/>
      <i/>
      <sz val="10"/>
      <color theme="1"/>
      <name val="Verdana"/>
      <family val="2"/>
    </font>
    <font>
      <strike/>
      <sz val="10"/>
      <color theme="1"/>
      <name val="Verdana"/>
      <family val="2"/>
    </font>
    <font>
      <i/>
      <strike/>
      <sz val="10"/>
      <color theme="1"/>
      <name val="Verdana"/>
      <family val="2"/>
    </font>
    <font>
      <b/>
      <u/>
      <sz val="10"/>
      <color theme="1"/>
      <name val="Verdana"/>
      <family val="2"/>
    </font>
    <font>
      <u/>
      <sz val="10"/>
      <color theme="1"/>
      <name val="Verdana"/>
      <family val="2"/>
    </font>
    <font>
      <sz val="12"/>
      <color theme="1"/>
      <name val="Verdana"/>
      <family val="2"/>
    </font>
    <font>
      <b/>
      <i/>
      <sz val="12"/>
      <color theme="1"/>
      <name val="Verdana"/>
      <family val="2"/>
    </font>
    <font>
      <i/>
      <sz val="12"/>
      <color theme="1"/>
      <name val="Verdana"/>
      <family val="2"/>
    </font>
    <font>
      <u val="singleAccounting"/>
      <sz val="10"/>
      <color theme="1"/>
      <name val="Verdana"/>
      <family val="2"/>
    </font>
    <font>
      <b/>
      <i/>
      <u/>
      <sz val="10"/>
      <color theme="1"/>
      <name val="Verdana"/>
      <family val="2"/>
    </font>
    <font>
      <b/>
      <i/>
      <u val="singleAccounting"/>
      <sz val="10"/>
      <color theme="1"/>
      <name val="Verdana"/>
      <family val="2"/>
    </font>
    <font>
      <b/>
      <i/>
      <sz val="9"/>
      <color theme="1"/>
      <name val="Verdana"/>
      <family val="2"/>
    </font>
  </fonts>
  <fills count="10">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6" tint="0.39994506668294322"/>
        <bgColor indexed="64"/>
      </patternFill>
    </fill>
    <fill>
      <patternFill patternType="solid">
        <fgColor rgb="FFFFFF99"/>
        <bgColor indexed="64"/>
      </patternFill>
    </fill>
    <fill>
      <patternFill patternType="lightUp">
        <bgColor auto="1"/>
      </patternFill>
    </fill>
    <fill>
      <patternFill patternType="solid">
        <fgColor rgb="FFFFFFCC"/>
        <bgColor indexed="64"/>
      </patternFill>
    </fill>
  </fills>
  <borders count="4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auto="1"/>
      </left>
      <right style="medium">
        <color auto="1"/>
      </right>
      <top/>
      <bottom style="medium">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05">
    <xf numFmtId="0" fontId="0" fillId="0" borderId="0" xfId="0"/>
    <xf numFmtId="3" fontId="0" fillId="0" borderId="0" xfId="0" applyNumberFormat="1"/>
    <xf numFmtId="1" fontId="0" fillId="0" borderId="0" xfId="0" applyNumberFormat="1"/>
    <xf numFmtId="0" fontId="0" fillId="0" borderId="0" xfId="0" applyBorder="1"/>
    <xf numFmtId="0" fontId="0" fillId="0" borderId="0" xfId="0" applyFill="1" applyBorder="1"/>
    <xf numFmtId="167" fontId="0" fillId="0" borderId="0" xfId="0" applyNumberFormat="1"/>
    <xf numFmtId="43" fontId="0" fillId="0" borderId="0" xfId="0" applyNumberFormat="1"/>
    <xf numFmtId="0" fontId="0" fillId="0" borderId="0" xfId="0" applyFill="1" applyBorder="1" applyAlignment="1">
      <alignment horizontal="center"/>
    </xf>
    <xf numFmtId="3" fontId="0" fillId="0" borderId="0" xfId="0" applyNumberFormat="1" applyFill="1" applyBorder="1"/>
    <xf numFmtId="164" fontId="0" fillId="0" borderId="0" xfId="1" applyNumberFormat="1" applyFont="1" applyFill="1" applyBorder="1"/>
    <xf numFmtId="164" fontId="0" fillId="0" borderId="0" xfId="0" applyNumberFormat="1" applyFill="1" applyBorder="1"/>
    <xf numFmtId="0" fontId="0" fillId="0" borderId="0" xfId="0" applyFill="1"/>
    <xf numFmtId="0" fontId="0" fillId="0" borderId="0" xfId="0" applyFill="1" applyBorder="1" applyAlignment="1">
      <alignment horizontal="center" vertical="center" wrapText="1"/>
    </xf>
    <xf numFmtId="0" fontId="2" fillId="0" borderId="0" xfId="0" applyFont="1" applyFill="1" applyBorder="1"/>
    <xf numFmtId="1" fontId="0" fillId="0" borderId="0" xfId="1" applyNumberFormat="1" applyFont="1" applyFill="1" applyBorder="1" applyAlignment="1">
      <alignment horizontal="center"/>
    </xf>
    <xf numFmtId="0" fontId="0" fillId="0" borderId="0" xfId="0" quotePrefix="1" applyFill="1"/>
    <xf numFmtId="1" fontId="0" fillId="0" borderId="0" xfId="0" applyNumberFormat="1" applyAlignment="1">
      <alignment horizontal="center"/>
    </xf>
    <xf numFmtId="164" fontId="0" fillId="0" borderId="0" xfId="0" applyNumberFormat="1" applyFill="1"/>
    <xf numFmtId="0" fontId="4" fillId="0" borderId="0" xfId="0" applyFont="1" applyAlignment="1">
      <alignment horizontal="center"/>
    </xf>
    <xf numFmtId="0" fontId="3" fillId="0" borderId="0" xfId="0" applyFont="1" applyFill="1" applyBorder="1"/>
    <xf numFmtId="0" fontId="0" fillId="0" borderId="0" xfId="0" applyFont="1"/>
    <xf numFmtId="0" fontId="0" fillId="0" borderId="0" xfId="0" applyFont="1" applyFill="1"/>
    <xf numFmtId="0" fontId="0" fillId="0" borderId="0" xfId="0" applyFont="1" applyFill="1" applyBorder="1"/>
    <xf numFmtId="0" fontId="0" fillId="0" borderId="0" xfId="0" applyFont="1" applyBorder="1"/>
    <xf numFmtId="1" fontId="0" fillId="0" borderId="0" xfId="0" applyNumberFormat="1" applyFill="1" applyBorder="1"/>
    <xf numFmtId="0" fontId="0" fillId="0" borderId="0" xfId="0" applyFill="1" applyBorder="1" applyAlignment="1">
      <alignment horizontal="center"/>
    </xf>
    <xf numFmtId="165" fontId="0" fillId="0" borderId="0" xfId="2" applyNumberFormat="1" applyFont="1" applyFill="1" applyBorder="1"/>
    <xf numFmtId="0" fontId="3" fillId="0" borderId="0" xfId="0" applyFont="1" applyFill="1" applyBorder="1" applyAlignment="1">
      <alignment horizontal="center" vertical="center" wrapText="1"/>
    </xf>
    <xf numFmtId="1" fontId="4" fillId="0" borderId="0" xfId="0" applyNumberFormat="1" applyFont="1" applyFill="1" applyAlignment="1">
      <alignment horizontal="center"/>
    </xf>
    <xf numFmtId="3" fontId="4" fillId="0" borderId="0" xfId="0" applyNumberFormat="1" applyFont="1" applyAlignment="1">
      <alignment horizontal="center"/>
    </xf>
    <xf numFmtId="1" fontId="4" fillId="0" borderId="0" xfId="0" applyNumberFormat="1" applyFont="1" applyAlignment="1">
      <alignment horizontal="center"/>
    </xf>
    <xf numFmtId="0" fontId="3" fillId="0" borderId="0" xfId="0" applyFont="1"/>
    <xf numFmtId="10" fontId="0" fillId="0" borderId="0" xfId="2" applyNumberFormat="1" applyFont="1" applyFill="1" applyBorder="1"/>
    <xf numFmtId="0" fontId="3" fillId="0" borderId="0" xfId="0" applyFont="1" applyFill="1" applyBorder="1" applyAlignment="1">
      <alignment horizontal="center"/>
    </xf>
    <xf numFmtId="164" fontId="0" fillId="0" borderId="0" xfId="0" applyNumberFormat="1" applyFont="1" applyFill="1" applyBorder="1"/>
    <xf numFmtId="0" fontId="0" fillId="0" borderId="0" xfId="0" applyFill="1" applyBorder="1" applyAlignment="1">
      <alignment horizontal="center"/>
    </xf>
    <xf numFmtId="0" fontId="4" fillId="0" borderId="0" xfId="0" applyFont="1" applyAlignment="1">
      <alignment horizontal="right"/>
    </xf>
    <xf numFmtId="164" fontId="3" fillId="0" borderId="0" xfId="0" applyNumberFormat="1" applyFont="1" applyFill="1" applyBorder="1"/>
    <xf numFmtId="0" fontId="4" fillId="0" borderId="0" xfId="0" applyFont="1" applyFill="1" applyBorder="1"/>
    <xf numFmtId="164" fontId="4" fillId="0" borderId="0" xfId="0" applyNumberFormat="1" applyFont="1" applyFill="1" applyBorder="1"/>
    <xf numFmtId="3" fontId="4" fillId="0" borderId="0" xfId="0" applyNumberFormat="1" applyFont="1" applyFill="1" applyBorder="1"/>
    <xf numFmtId="165" fontId="4" fillId="0" borderId="0" xfId="2" applyNumberFormat="1" applyFont="1" applyFill="1" applyBorder="1"/>
    <xf numFmtId="0" fontId="5" fillId="0" borderId="0" xfId="0" applyFont="1" applyFill="1" applyBorder="1"/>
    <xf numFmtId="0" fontId="3" fillId="0" borderId="0" xfId="0" quotePrefix="1" applyFont="1" applyFill="1" applyBorder="1" applyAlignment="1">
      <alignment horizontal="center"/>
    </xf>
    <xf numFmtId="0" fontId="8" fillId="0" borderId="0" xfId="0" applyFont="1"/>
    <xf numFmtId="0" fontId="9" fillId="0" borderId="0" xfId="0" applyFont="1"/>
    <xf numFmtId="0" fontId="9" fillId="0" borderId="0" xfId="0" applyFont="1" applyAlignment="1">
      <alignment wrapText="1"/>
    </xf>
    <xf numFmtId="0" fontId="10" fillId="0" borderId="0" xfId="0" applyFont="1" applyAlignment="1">
      <alignment wrapText="1"/>
    </xf>
    <xf numFmtId="0" fontId="10" fillId="0" borderId="0" xfId="0" applyFont="1" applyAlignment="1">
      <alignment horizontal="justify" vertical="center"/>
    </xf>
    <xf numFmtId="0" fontId="10" fillId="0" borderId="0" xfId="0" applyFont="1"/>
    <xf numFmtId="0" fontId="6" fillId="0" borderId="0" xfId="0" applyFont="1"/>
    <xf numFmtId="0" fontId="9" fillId="0" borderId="0" xfId="0" applyFont="1" applyAlignment="1">
      <alignment horizontal="right"/>
    </xf>
    <xf numFmtId="0" fontId="10" fillId="0" borderId="0" xfId="0" applyFont="1" applyAlignment="1">
      <alignment horizontal="right"/>
    </xf>
    <xf numFmtId="0" fontId="9" fillId="4" borderId="15"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10" fillId="0" borderId="18" xfId="0" applyFont="1" applyFill="1" applyBorder="1"/>
    <xf numFmtId="49" fontId="10" fillId="0" borderId="19" xfId="0" applyNumberFormat="1" applyFont="1" applyFill="1" applyBorder="1"/>
    <xf numFmtId="0" fontId="10" fillId="0" borderId="19" xfId="0" applyFont="1" applyFill="1" applyBorder="1"/>
    <xf numFmtId="0" fontId="10" fillId="4" borderId="20" xfId="0" applyFont="1" applyFill="1" applyBorder="1"/>
    <xf numFmtId="3" fontId="10" fillId="4" borderId="4" xfId="0" applyNumberFormat="1" applyFont="1" applyFill="1" applyBorder="1"/>
    <xf numFmtId="3" fontId="10" fillId="4" borderId="4" xfId="1" applyNumberFormat="1" applyFont="1" applyFill="1" applyBorder="1"/>
    <xf numFmtId="3" fontId="10" fillId="4" borderId="21" xfId="1" applyNumberFormat="1" applyFont="1" applyFill="1" applyBorder="1"/>
    <xf numFmtId="0" fontId="10" fillId="4" borderId="22" xfId="0" applyFont="1" applyFill="1" applyBorder="1"/>
    <xf numFmtId="3" fontId="10" fillId="4" borderId="23" xfId="0" applyNumberFormat="1" applyFont="1" applyFill="1" applyBorder="1"/>
    <xf numFmtId="3" fontId="10" fillId="4" borderId="23" xfId="1" applyNumberFormat="1" applyFont="1" applyFill="1" applyBorder="1"/>
    <xf numFmtId="3" fontId="10" fillId="4" borderId="24" xfId="1" applyNumberFormat="1" applyFont="1" applyFill="1" applyBorder="1"/>
    <xf numFmtId="0" fontId="10" fillId="0" borderId="0" xfId="0" applyFont="1" applyBorder="1"/>
    <xf numFmtId="0" fontId="12" fillId="0" borderId="0" xfId="0" applyFont="1" applyFill="1" applyBorder="1" applyAlignment="1">
      <alignment horizontal="center"/>
    </xf>
    <xf numFmtId="0" fontId="10" fillId="0" borderId="0" xfId="0" applyFont="1" applyAlignment="1">
      <alignment horizontal="center" wrapText="1"/>
    </xf>
    <xf numFmtId="0" fontId="10" fillId="0" borderId="27" xfId="0" applyFont="1" applyBorder="1" applyAlignment="1">
      <alignment horizontal="center"/>
    </xf>
    <xf numFmtId="0" fontId="10" fillId="0" borderId="0" xfId="0" applyFont="1" applyFill="1" applyBorder="1"/>
    <xf numFmtId="0" fontId="12" fillId="0" borderId="0" xfId="0" applyFont="1" applyFill="1" applyBorder="1"/>
    <xf numFmtId="0" fontId="13" fillId="0" borderId="0" xfId="0" applyFont="1" applyFill="1" applyBorder="1"/>
    <xf numFmtId="165" fontId="10" fillId="0" borderId="0" xfId="2" applyNumberFormat="1" applyFont="1" applyFill="1" applyBorder="1"/>
    <xf numFmtId="43" fontId="10" fillId="0" borderId="0" xfId="1" applyFont="1"/>
    <xf numFmtId="0" fontId="10" fillId="0" borderId="28" xfId="0" applyFont="1" applyBorder="1" applyAlignment="1">
      <alignment horizontal="center"/>
    </xf>
    <xf numFmtId="164" fontId="12" fillId="0" borderId="0" xfId="1" applyNumberFormat="1" applyFont="1" applyFill="1" applyBorder="1" applyAlignment="1">
      <alignment horizontal="right"/>
    </xf>
    <xf numFmtId="0" fontId="10" fillId="0" borderId="0" xfId="0" applyFont="1" applyFill="1"/>
    <xf numFmtId="3" fontId="12" fillId="0" borderId="0" xfId="0" applyNumberFormat="1" applyFont="1" applyFill="1" applyBorder="1"/>
    <xf numFmtId="165" fontId="10" fillId="0" borderId="0" xfId="2" applyNumberFormat="1" applyFont="1"/>
    <xf numFmtId="0" fontId="10" fillId="0" borderId="0" xfId="0" applyFont="1" applyFill="1" applyBorder="1" applyAlignment="1">
      <alignment horizontal="center"/>
    </xf>
    <xf numFmtId="3" fontId="10" fillId="0" borderId="0" xfId="0" applyNumberFormat="1" applyFont="1" applyFill="1" applyBorder="1" applyAlignment="1">
      <alignment horizontal="center"/>
    </xf>
    <xf numFmtId="3" fontId="10" fillId="0" borderId="0" xfId="0" applyNumberFormat="1" applyFont="1" applyFill="1" applyBorder="1"/>
    <xf numFmtId="164" fontId="10" fillId="0" borderId="0" xfId="1" applyNumberFormat="1" applyFont="1" applyFill="1" applyBorder="1"/>
    <xf numFmtId="0" fontId="9" fillId="0" borderId="0" xfId="0" applyFont="1" applyFill="1" applyBorder="1" applyAlignment="1">
      <alignment horizontal="center" vertical="center"/>
    </xf>
    <xf numFmtId="0" fontId="9" fillId="0" borderId="0" xfId="0" quotePrefix="1" applyFont="1" applyFill="1" applyBorder="1" applyAlignment="1">
      <alignment horizontal="center" vertical="center"/>
    </xf>
    <xf numFmtId="0" fontId="9" fillId="4" borderId="15" xfId="0" applyFont="1" applyFill="1" applyBorder="1" applyAlignment="1">
      <alignment vertical="center" wrapText="1"/>
    </xf>
    <xf numFmtId="3" fontId="10" fillId="0" borderId="6" xfId="0" applyNumberFormat="1" applyFont="1" applyFill="1" applyBorder="1"/>
    <xf numFmtId="165" fontId="10" fillId="0" borderId="6" xfId="2" applyNumberFormat="1" applyFont="1" applyFill="1" applyBorder="1"/>
    <xf numFmtId="164" fontId="10" fillId="0" borderId="6" xfId="1" applyNumberFormat="1" applyFont="1" applyFill="1" applyBorder="1"/>
    <xf numFmtId="3" fontId="10" fillId="0" borderId="6" xfId="1" applyNumberFormat="1" applyFont="1" applyFill="1" applyBorder="1"/>
    <xf numFmtId="10" fontId="10" fillId="0" borderId="42" xfId="2" applyNumberFormat="1" applyFont="1" applyFill="1" applyBorder="1"/>
    <xf numFmtId="3" fontId="10" fillId="0" borderId="7" xfId="0" applyNumberFormat="1" applyFont="1" applyFill="1" applyBorder="1"/>
    <xf numFmtId="165" fontId="10" fillId="0" borderId="7" xfId="2" applyNumberFormat="1" applyFont="1" applyFill="1" applyBorder="1"/>
    <xf numFmtId="164" fontId="10" fillId="0" borderId="7" xfId="1" applyNumberFormat="1" applyFont="1" applyFill="1" applyBorder="1"/>
    <xf numFmtId="3" fontId="10" fillId="0" borderId="7" xfId="1" applyNumberFormat="1" applyFont="1" applyFill="1" applyBorder="1"/>
    <xf numFmtId="10" fontId="10" fillId="0" borderId="43" xfId="2" applyNumberFormat="1" applyFont="1" applyFill="1" applyBorder="1"/>
    <xf numFmtId="10" fontId="10" fillId="0" borderId="36" xfId="2" applyNumberFormat="1" applyFont="1" applyFill="1" applyBorder="1"/>
    <xf numFmtId="0" fontId="9" fillId="4" borderId="20" xfId="0" applyFont="1" applyFill="1" applyBorder="1"/>
    <xf numFmtId="3" fontId="9" fillId="4" borderId="4" xfId="0" applyNumberFormat="1" applyFont="1" applyFill="1" applyBorder="1"/>
    <xf numFmtId="165" fontId="9" fillId="4" borderId="6" xfId="2" applyNumberFormat="1" applyFont="1" applyFill="1" applyBorder="1"/>
    <xf numFmtId="164" fontId="9" fillId="4" borderId="4" xfId="1" applyNumberFormat="1" applyFont="1" applyFill="1" applyBorder="1"/>
    <xf numFmtId="165" fontId="9" fillId="4" borderId="4" xfId="2" applyNumberFormat="1" applyFont="1" applyFill="1" applyBorder="1"/>
    <xf numFmtId="3" fontId="9" fillId="4" borderId="4" xfId="1" applyNumberFormat="1" applyFont="1" applyFill="1" applyBorder="1"/>
    <xf numFmtId="10" fontId="9" fillId="4" borderId="40" xfId="2" applyNumberFormat="1" applyFont="1" applyFill="1" applyBorder="1"/>
    <xf numFmtId="0" fontId="9" fillId="4" borderId="22" xfId="0" applyFont="1" applyFill="1" applyBorder="1"/>
    <xf numFmtId="3" fontId="9" fillId="4" borderId="23" xfId="0" applyNumberFormat="1" applyFont="1" applyFill="1" applyBorder="1"/>
    <xf numFmtId="9" fontId="9" fillId="4" borderId="31" xfId="2" applyFont="1" applyFill="1" applyBorder="1"/>
    <xf numFmtId="164" fontId="9" fillId="4" borderId="23" xfId="1" applyNumberFormat="1" applyFont="1" applyFill="1" applyBorder="1"/>
    <xf numFmtId="165" fontId="9" fillId="4" borderId="23" xfId="2" applyNumberFormat="1" applyFont="1" applyFill="1" applyBorder="1"/>
    <xf numFmtId="3" fontId="9" fillId="4" borderId="23" xfId="1" applyNumberFormat="1" applyFont="1" applyFill="1" applyBorder="1"/>
    <xf numFmtId="10" fontId="9" fillId="4" borderId="12" xfId="2" applyNumberFormat="1" applyFont="1" applyFill="1" applyBorder="1"/>
    <xf numFmtId="0" fontId="10" fillId="5" borderId="27" xfId="0" applyFont="1" applyFill="1" applyBorder="1"/>
    <xf numFmtId="0" fontId="10" fillId="5" borderId="1" xfId="0" applyFont="1" applyFill="1" applyBorder="1"/>
    <xf numFmtId="0" fontId="10" fillId="5" borderId="3" xfId="0" applyFont="1" applyFill="1" applyBorder="1"/>
    <xf numFmtId="0" fontId="10" fillId="0" borderId="1" xfId="0" applyFont="1" applyFill="1" applyBorder="1"/>
    <xf numFmtId="0" fontId="10" fillId="0" borderId="1" xfId="0" applyFont="1" applyFill="1" applyBorder="1" applyAlignment="1">
      <alignment horizontal="center"/>
    </xf>
    <xf numFmtId="164" fontId="10" fillId="0" borderId="1" xfId="0" applyNumberFormat="1" applyFont="1" applyFill="1" applyBorder="1"/>
    <xf numFmtId="164" fontId="10" fillId="0" borderId="21" xfId="1" applyNumberFormat="1" applyFont="1" applyFill="1" applyBorder="1"/>
    <xf numFmtId="0" fontId="9" fillId="6" borderId="14" xfId="0" applyFont="1" applyFill="1" applyBorder="1"/>
    <xf numFmtId="0" fontId="9" fillId="6" borderId="13" xfId="0" applyFont="1" applyFill="1" applyBorder="1"/>
    <xf numFmtId="0" fontId="9" fillId="6" borderId="44" xfId="0" applyFont="1" applyFill="1" applyBorder="1"/>
    <xf numFmtId="164" fontId="9" fillId="6" borderId="24" xfId="1" applyNumberFormat="1" applyFont="1" applyFill="1" applyBorder="1"/>
    <xf numFmtId="164" fontId="10" fillId="0" borderId="0" xfId="1" applyNumberFormat="1" applyFont="1" applyBorder="1"/>
    <xf numFmtId="0" fontId="14" fillId="6" borderId="37" xfId="0" applyFont="1" applyFill="1" applyBorder="1"/>
    <xf numFmtId="0" fontId="14" fillId="6" borderId="38" xfId="0" applyFont="1" applyFill="1" applyBorder="1"/>
    <xf numFmtId="0" fontId="15" fillId="6" borderId="38" xfId="0" applyFont="1" applyFill="1" applyBorder="1" applyAlignment="1">
      <alignment horizontal="right"/>
    </xf>
    <xf numFmtId="0" fontId="9" fillId="6" borderId="39" xfId="0" quotePrefix="1" applyFont="1" applyFill="1" applyBorder="1" applyAlignment="1">
      <alignment horizontal="right"/>
    </xf>
    <xf numFmtId="0" fontId="9" fillId="0" borderId="0" xfId="0" applyFont="1" applyFill="1" applyBorder="1" applyAlignment="1">
      <alignment horizontal="center" wrapText="1"/>
    </xf>
    <xf numFmtId="165" fontId="9" fillId="0" borderId="0" xfId="0" applyNumberFormat="1" applyFont="1" applyFill="1" applyBorder="1" applyAlignment="1">
      <alignment horizontal="right" vertical="center"/>
    </xf>
    <xf numFmtId="164" fontId="9" fillId="0" borderId="31" xfId="0" applyNumberFormat="1" applyFont="1" applyFill="1" applyBorder="1" applyAlignment="1">
      <alignment horizontal="center" vertical="center"/>
    </xf>
    <xf numFmtId="165" fontId="10" fillId="0" borderId="32" xfId="2" applyNumberFormat="1" applyFont="1" applyFill="1" applyBorder="1" applyAlignment="1">
      <alignment horizontal="center" vertical="center"/>
    </xf>
    <xf numFmtId="164" fontId="9" fillId="0" borderId="0" xfId="1" applyNumberFormat="1" applyFont="1" applyFill="1" applyBorder="1" applyAlignment="1">
      <alignment horizontal="center"/>
    </xf>
    <xf numFmtId="3" fontId="13" fillId="0" borderId="0" xfId="0" applyNumberFormat="1" applyFont="1" applyFill="1" applyBorder="1"/>
    <xf numFmtId="165" fontId="13" fillId="0" borderId="0" xfId="0" applyNumberFormat="1" applyFont="1" applyFill="1" applyBorder="1"/>
    <xf numFmtId="164" fontId="10" fillId="0" borderId="0" xfId="1" applyNumberFormat="1" applyFont="1"/>
    <xf numFmtId="1" fontId="10" fillId="0" borderId="0" xfId="1" applyNumberFormat="1" applyFont="1" applyFill="1" applyBorder="1" applyAlignment="1">
      <alignment horizontal="center"/>
    </xf>
    <xf numFmtId="165" fontId="13" fillId="0" borderId="0" xfId="2" applyNumberFormat="1" applyFont="1" applyFill="1" applyBorder="1"/>
    <xf numFmtId="3" fontId="10" fillId="0" borderId="0" xfId="0" applyNumberFormat="1" applyFont="1"/>
    <xf numFmtId="165" fontId="12" fillId="0" borderId="0" xfId="2" applyNumberFormat="1" applyFont="1" applyFill="1" applyBorder="1"/>
    <xf numFmtId="9" fontId="10" fillId="0" borderId="0" xfId="0" applyNumberFormat="1" applyFont="1" applyFill="1" applyBorder="1"/>
    <xf numFmtId="43" fontId="10" fillId="0" borderId="0" xfId="1" applyNumberFormat="1" applyFont="1" applyFill="1" applyBorder="1"/>
    <xf numFmtId="166" fontId="10" fillId="0" borderId="0" xfId="1" applyNumberFormat="1" applyFont="1" applyFill="1" applyBorder="1"/>
    <xf numFmtId="1" fontId="10" fillId="0" borderId="0" xfId="2" applyNumberFormat="1" applyFont="1" applyFill="1" applyBorder="1"/>
    <xf numFmtId="164" fontId="10" fillId="0" borderId="0" xfId="0" applyNumberFormat="1" applyFont="1" applyFill="1" applyBorder="1"/>
    <xf numFmtId="43" fontId="10" fillId="0" borderId="0" xfId="0" applyNumberFormat="1" applyFont="1" applyFill="1" applyBorder="1"/>
    <xf numFmtId="0" fontId="16" fillId="0" borderId="0" xfId="0" applyFont="1"/>
    <xf numFmtId="0" fontId="8" fillId="0" borderId="0" xfId="0" applyFont="1" applyFill="1" applyBorder="1" applyAlignment="1">
      <alignment horizontal="center" vertical="center"/>
    </xf>
    <xf numFmtId="0" fontId="8" fillId="0" borderId="0" xfId="0" quotePrefix="1" applyFont="1" applyFill="1" applyBorder="1" applyAlignment="1">
      <alignment horizontal="center" vertical="center"/>
    </xf>
    <xf numFmtId="0" fontId="16" fillId="0" borderId="0" xfId="0" applyFont="1" applyFill="1" applyBorder="1"/>
    <xf numFmtId="0" fontId="10" fillId="0" borderId="0" xfId="0" applyFont="1" applyAlignment="1"/>
    <xf numFmtId="0" fontId="11" fillId="0" borderId="0" xfId="0" applyFont="1" applyAlignment="1">
      <alignment horizontal="center"/>
    </xf>
    <xf numFmtId="0" fontId="9" fillId="0" borderId="0" xfId="0" applyFont="1" applyFill="1"/>
    <xf numFmtId="0" fontId="10" fillId="0" borderId="0" xfId="0" applyFont="1" applyFill="1" applyBorder="1" applyAlignment="1">
      <alignment horizontal="center" vertical="center" wrapText="1"/>
    </xf>
    <xf numFmtId="3" fontId="10" fillId="0" borderId="4" xfId="1" applyNumberFormat="1" applyFont="1" applyFill="1" applyBorder="1"/>
    <xf numFmtId="10" fontId="10" fillId="0" borderId="4" xfId="2" applyNumberFormat="1" applyFont="1" applyFill="1" applyBorder="1"/>
    <xf numFmtId="164" fontId="10" fillId="0" borderId="4" xfId="1" applyNumberFormat="1" applyFont="1" applyFill="1" applyBorder="1"/>
    <xf numFmtId="164" fontId="10" fillId="0" borderId="21" xfId="0" applyNumberFormat="1" applyFont="1" applyFill="1" applyBorder="1"/>
    <xf numFmtId="0" fontId="10" fillId="0" borderId="20" xfId="0" applyFont="1" applyFill="1" applyBorder="1"/>
    <xf numFmtId="0" fontId="10" fillId="0" borderId="21" xfId="0" applyFont="1" applyFill="1" applyBorder="1"/>
    <xf numFmtId="3" fontId="10" fillId="0" borderId="0" xfId="1" applyNumberFormat="1" applyFont="1" applyFill="1" applyBorder="1"/>
    <xf numFmtId="10" fontId="10" fillId="0" borderId="0" xfId="2" applyNumberFormat="1" applyFont="1" applyFill="1" applyBorder="1"/>
    <xf numFmtId="10" fontId="10" fillId="0" borderId="21" xfId="2" applyNumberFormat="1" applyFont="1" applyFill="1" applyBorder="1"/>
    <xf numFmtId="10" fontId="10" fillId="0" borderId="4" xfId="0" applyNumberFormat="1" applyFont="1" applyFill="1" applyBorder="1"/>
    <xf numFmtId="10" fontId="9" fillId="4" borderId="4" xfId="0" applyNumberFormat="1" applyFont="1" applyFill="1" applyBorder="1"/>
    <xf numFmtId="10" fontId="9" fillId="4" borderId="21" xfId="2" applyNumberFormat="1" applyFont="1" applyFill="1" applyBorder="1"/>
    <xf numFmtId="0" fontId="9" fillId="0" borderId="0" xfId="0" applyFont="1" applyFill="1" applyBorder="1"/>
    <xf numFmtId="10" fontId="9" fillId="4" borderId="20" xfId="2" applyNumberFormat="1" applyFont="1" applyFill="1" applyBorder="1"/>
    <xf numFmtId="164" fontId="9" fillId="4" borderId="21" xfId="1" applyNumberFormat="1" applyFont="1" applyFill="1" applyBorder="1"/>
    <xf numFmtId="10" fontId="10" fillId="0" borderId="20" xfId="2" applyNumberFormat="1" applyFont="1" applyFill="1" applyBorder="1"/>
    <xf numFmtId="0" fontId="9" fillId="4" borderId="30" xfId="0" applyFont="1" applyFill="1" applyBorder="1"/>
    <xf numFmtId="3" fontId="9" fillId="4" borderId="31" xfId="0" applyNumberFormat="1" applyFont="1" applyFill="1" applyBorder="1"/>
    <xf numFmtId="168" fontId="9" fillId="4" borderId="31" xfId="0" applyNumberFormat="1" applyFont="1" applyFill="1" applyBorder="1"/>
    <xf numFmtId="164" fontId="9" fillId="4" borderId="31" xfId="1" applyNumberFormat="1" applyFont="1" applyFill="1" applyBorder="1"/>
    <xf numFmtId="10" fontId="9" fillId="4" borderId="32" xfId="2" applyNumberFormat="1" applyFont="1" applyFill="1" applyBorder="1"/>
    <xf numFmtId="0" fontId="9" fillId="4" borderId="5" xfId="0" applyFont="1" applyFill="1" applyBorder="1"/>
    <xf numFmtId="3" fontId="9" fillId="4" borderId="5" xfId="0" applyNumberFormat="1" applyFont="1" applyFill="1" applyBorder="1"/>
    <xf numFmtId="168" fontId="9" fillId="4" borderId="5" xfId="0" applyNumberFormat="1" applyFont="1" applyFill="1" applyBorder="1"/>
    <xf numFmtId="164" fontId="9" fillId="4" borderId="5" xfId="1" applyNumberFormat="1" applyFont="1" applyFill="1" applyBorder="1"/>
    <xf numFmtId="10" fontId="9" fillId="4" borderId="5" xfId="2" applyNumberFormat="1" applyFont="1" applyFill="1" applyBorder="1"/>
    <xf numFmtId="0" fontId="9" fillId="8" borderId="30" xfId="0" applyFont="1" applyFill="1" applyBorder="1"/>
    <xf numFmtId="164" fontId="9" fillId="4" borderId="32" xfId="1" applyNumberFormat="1" applyFont="1" applyFill="1" applyBorder="1"/>
    <xf numFmtId="1" fontId="9" fillId="0" borderId="0" xfId="0" applyNumberFormat="1" applyFont="1" applyFill="1" applyAlignment="1">
      <alignment horizontal="center"/>
    </xf>
    <xf numFmtId="0" fontId="10" fillId="0" borderId="0" xfId="0" applyFont="1" applyFill="1" applyBorder="1" applyAlignment="1">
      <alignment wrapText="1"/>
    </xf>
    <xf numFmtId="0" fontId="10" fillId="0" borderId="0" xfId="0" applyFont="1" applyFill="1" applyBorder="1" applyAlignment="1">
      <alignment horizontal="center" wrapText="1"/>
    </xf>
    <xf numFmtId="0" fontId="10" fillId="0" borderId="14" xfId="0" applyFont="1" applyFill="1" applyBorder="1" applyAlignment="1">
      <alignment horizontal="center"/>
    </xf>
    <xf numFmtId="0" fontId="10" fillId="0" borderId="12" xfId="0" applyFont="1" applyFill="1" applyBorder="1" applyAlignment="1">
      <alignment horizontal="center"/>
    </xf>
    <xf numFmtId="0" fontId="11" fillId="0" borderId="29" xfId="0" applyFont="1" applyFill="1" applyBorder="1" applyAlignment="1">
      <alignment horizontal="center"/>
    </xf>
    <xf numFmtId="0" fontId="11" fillId="0" borderId="8" xfId="0" applyFont="1" applyFill="1" applyBorder="1" applyAlignment="1">
      <alignment horizontal="right" wrapText="1"/>
    </xf>
    <xf numFmtId="0" fontId="11" fillId="0" borderId="10" xfId="0" applyFont="1" applyFill="1" applyBorder="1" applyAlignment="1">
      <alignment horizontal="right" wrapText="1"/>
    </xf>
    <xf numFmtId="164" fontId="10" fillId="0" borderId="11" xfId="0" applyNumberFormat="1" applyFont="1" applyFill="1" applyBorder="1" applyAlignment="1">
      <alignment horizontal="center"/>
    </xf>
    <xf numFmtId="164" fontId="10" fillId="0" borderId="48" xfId="0" applyNumberFormat="1" applyFont="1" applyBorder="1"/>
    <xf numFmtId="0" fontId="15" fillId="0" borderId="0" xfId="0" applyFont="1" applyFill="1" applyBorder="1" applyAlignment="1">
      <alignment horizontal="right"/>
    </xf>
    <xf numFmtId="0" fontId="11" fillId="0" borderId="8" xfId="0" applyFont="1" applyFill="1" applyBorder="1" applyAlignment="1">
      <alignment horizontal="right"/>
    </xf>
    <xf numFmtId="0" fontId="11" fillId="0" borderId="10" xfId="0" applyFont="1" applyFill="1" applyBorder="1" applyAlignment="1">
      <alignment horizontal="right"/>
    </xf>
    <xf numFmtId="164" fontId="10" fillId="0" borderId="11" xfId="1" applyNumberFormat="1" applyFont="1" applyFill="1" applyBorder="1"/>
    <xf numFmtId="164" fontId="10" fillId="0" borderId="11" xfId="0" applyNumberFormat="1" applyFont="1" applyBorder="1"/>
    <xf numFmtId="1" fontId="10" fillId="3" borderId="8" xfId="1" applyNumberFormat="1" applyFont="1" applyFill="1" applyBorder="1" applyAlignment="1">
      <alignment horizontal="center"/>
    </xf>
    <xf numFmtId="3" fontId="10" fillId="3" borderId="9" xfId="0" applyNumberFormat="1" applyFont="1" applyFill="1" applyBorder="1" applyAlignment="1">
      <alignment horizontal="center"/>
    </xf>
    <xf numFmtId="1" fontId="10" fillId="3" borderId="9" xfId="1" applyNumberFormat="1" applyFont="1" applyFill="1" applyBorder="1" applyAlignment="1">
      <alignment horizontal="center"/>
    </xf>
    <xf numFmtId="164" fontId="10" fillId="3" borderId="9" xfId="1" applyNumberFormat="1" applyFont="1" applyFill="1" applyBorder="1"/>
    <xf numFmtId="0" fontId="10" fillId="3" borderId="10" xfId="0" applyFont="1" applyFill="1" applyBorder="1"/>
    <xf numFmtId="0" fontId="9" fillId="0" borderId="8" xfId="0" applyFont="1" applyFill="1" applyBorder="1" applyAlignment="1">
      <alignment horizontal="center"/>
    </xf>
    <xf numFmtId="0" fontId="9" fillId="0" borderId="10" xfId="0" applyFont="1" applyFill="1" applyBorder="1" applyAlignment="1">
      <alignment horizontal="center"/>
    </xf>
    <xf numFmtId="164" fontId="9" fillId="0" borderId="11" xfId="0" applyNumberFormat="1" applyFont="1" applyFill="1" applyBorder="1" applyAlignment="1">
      <alignment horizontal="center"/>
    </xf>
    <xf numFmtId="164" fontId="9" fillId="0" borderId="11" xfId="1" applyNumberFormat="1" applyFont="1" applyFill="1" applyBorder="1"/>
    <xf numFmtId="164" fontId="9" fillId="0" borderId="11" xfId="0" applyNumberFormat="1" applyFont="1" applyFill="1" applyBorder="1"/>
    <xf numFmtId="0" fontId="10" fillId="0" borderId="37" xfId="0" applyFont="1" applyBorder="1"/>
    <xf numFmtId="0" fontId="10" fillId="0" borderId="38" xfId="0" applyFont="1" applyBorder="1"/>
    <xf numFmtId="0" fontId="10" fillId="0" borderId="38" xfId="0" applyFont="1" applyFill="1" applyBorder="1" applyAlignment="1">
      <alignment horizontal="center"/>
    </xf>
    <xf numFmtId="3" fontId="10" fillId="0" borderId="38" xfId="0" applyNumberFormat="1" applyFont="1" applyFill="1" applyBorder="1"/>
    <xf numFmtId="164" fontId="10" fillId="0" borderId="35" xfId="1" applyNumberFormat="1" applyFont="1" applyFill="1" applyBorder="1"/>
    <xf numFmtId="164" fontId="11" fillId="0" borderId="33" xfId="1" applyNumberFormat="1" applyFont="1" applyFill="1" applyBorder="1"/>
    <xf numFmtId="164" fontId="19" fillId="0" borderId="34" xfId="0" applyNumberFormat="1" applyFont="1" applyFill="1" applyBorder="1"/>
    <xf numFmtId="0" fontId="10" fillId="0" borderId="35" xfId="0" applyFont="1" applyBorder="1"/>
    <xf numFmtId="0" fontId="14" fillId="0" borderId="0" xfId="0" applyFont="1" applyBorder="1"/>
    <xf numFmtId="0" fontId="15" fillId="0" borderId="0" xfId="0" applyFont="1" applyBorder="1"/>
    <xf numFmtId="0" fontId="15" fillId="0" borderId="0" xfId="0" applyFont="1" applyFill="1" applyBorder="1" applyAlignment="1">
      <alignment horizontal="center"/>
    </xf>
    <xf numFmtId="43" fontId="10" fillId="0" borderId="35" xfId="1" applyNumberFormat="1" applyFont="1" applyFill="1" applyBorder="1" applyAlignment="1">
      <alignment horizontal="right"/>
    </xf>
    <xf numFmtId="170" fontId="9" fillId="0" borderId="36" xfId="1" applyNumberFormat="1" applyFont="1" applyFill="1" applyBorder="1"/>
    <xf numFmtId="0" fontId="20" fillId="0" borderId="35" xfId="0" applyFont="1" applyBorder="1" applyAlignment="1">
      <alignment horizontal="center"/>
    </xf>
    <xf numFmtId="0" fontId="9" fillId="0" borderId="0" xfId="0" applyFont="1" applyBorder="1"/>
    <xf numFmtId="3" fontId="9" fillId="0" borderId="0" xfId="0" applyNumberFormat="1" applyFont="1" applyBorder="1"/>
    <xf numFmtId="164" fontId="21" fillId="0" borderId="35" xfId="0" quotePrefix="1" applyNumberFormat="1" applyFont="1" applyFill="1" applyBorder="1" applyAlignment="1">
      <alignment horizontal="left"/>
    </xf>
    <xf numFmtId="0" fontId="9" fillId="0" borderId="36" xfId="0" applyFont="1" applyBorder="1"/>
    <xf numFmtId="165" fontId="10" fillId="0" borderId="35" xfId="2" applyNumberFormat="1" applyFont="1" applyBorder="1" applyAlignment="1">
      <alignment horizontal="center"/>
    </xf>
    <xf numFmtId="3" fontId="10" fillId="0" borderId="0" xfId="0" applyNumberFormat="1" applyFont="1" applyBorder="1"/>
    <xf numFmtId="43" fontId="10" fillId="0" borderId="35" xfId="0" applyNumberFormat="1" applyFont="1" applyFill="1" applyBorder="1" applyAlignment="1">
      <alignment horizontal="right"/>
    </xf>
    <xf numFmtId="170" fontId="9" fillId="0" borderId="36" xfId="0" applyNumberFormat="1" applyFont="1" applyFill="1" applyBorder="1"/>
    <xf numFmtId="9" fontId="10" fillId="0" borderId="35" xfId="2" applyFont="1" applyFill="1" applyBorder="1" applyAlignment="1">
      <alignment horizontal="center"/>
    </xf>
    <xf numFmtId="164" fontId="10" fillId="0" borderId="35" xfId="1" applyNumberFormat="1" applyFont="1" applyFill="1" applyBorder="1" applyAlignment="1">
      <alignment horizontal="right"/>
    </xf>
    <xf numFmtId="165" fontId="10" fillId="0" borderId="35" xfId="2" applyNumberFormat="1" applyFont="1" applyFill="1" applyBorder="1" applyAlignment="1">
      <alignment horizontal="center"/>
    </xf>
    <xf numFmtId="0" fontId="10" fillId="0" borderId="35" xfId="0" applyFont="1" applyFill="1" applyBorder="1"/>
    <xf numFmtId="0" fontId="10" fillId="0" borderId="35" xfId="0" applyFont="1" applyBorder="1" applyAlignment="1">
      <alignment horizontal="right"/>
    </xf>
    <xf numFmtId="170" fontId="9" fillId="0" borderId="34" xfId="0" applyNumberFormat="1" applyFont="1" applyFill="1" applyBorder="1"/>
    <xf numFmtId="3" fontId="9" fillId="0" borderId="0" xfId="0" applyNumberFormat="1" applyFont="1" applyFill="1" applyBorder="1"/>
    <xf numFmtId="0" fontId="10" fillId="0" borderId="35" xfId="0" applyFont="1" applyFill="1" applyBorder="1" applyAlignment="1">
      <alignment horizontal="center"/>
    </xf>
    <xf numFmtId="164" fontId="10" fillId="3" borderId="37" xfId="1" applyNumberFormat="1" applyFont="1" applyFill="1" applyBorder="1"/>
    <xf numFmtId="3" fontId="10" fillId="3" borderId="38" xfId="0" applyNumberFormat="1" applyFont="1" applyFill="1" applyBorder="1"/>
    <xf numFmtId="0" fontId="10" fillId="3" borderId="38" xfId="0" applyFont="1" applyFill="1" applyBorder="1" applyAlignment="1">
      <alignment horizontal="center" wrapText="1"/>
    </xf>
    <xf numFmtId="0" fontId="9" fillId="3" borderId="38" xfId="0" applyFont="1" applyFill="1" applyBorder="1" applyAlignment="1">
      <alignment horizontal="center" wrapText="1"/>
    </xf>
    <xf numFmtId="0" fontId="9" fillId="3" borderId="38" xfId="0" applyFont="1" applyFill="1" applyBorder="1" applyAlignment="1">
      <alignment horizontal="center"/>
    </xf>
    <xf numFmtId="0" fontId="10" fillId="0" borderId="33" xfId="0" applyFont="1" applyFill="1" applyBorder="1"/>
    <xf numFmtId="0" fontId="10" fillId="0" borderId="34" xfId="0" applyFont="1" applyBorder="1"/>
    <xf numFmtId="164" fontId="10" fillId="0" borderId="35" xfId="0" applyNumberFormat="1" applyFont="1" applyFill="1" applyBorder="1"/>
    <xf numFmtId="164" fontId="9" fillId="3" borderId="14" xfId="0" applyNumberFormat="1" applyFont="1" applyFill="1" applyBorder="1"/>
    <xf numFmtId="3" fontId="10" fillId="3" borderId="13" xfId="0" applyNumberFormat="1" applyFont="1" applyFill="1" applyBorder="1"/>
    <xf numFmtId="0" fontId="10" fillId="3" borderId="13" xfId="0" applyFont="1" applyFill="1" applyBorder="1" applyAlignment="1">
      <alignment horizontal="center"/>
    </xf>
    <xf numFmtId="3" fontId="9" fillId="3" borderId="13" xfId="0" applyNumberFormat="1" applyFont="1" applyFill="1" applyBorder="1" applyAlignment="1">
      <alignment horizontal="center"/>
    </xf>
    <xf numFmtId="0" fontId="9" fillId="3" borderId="13" xfId="0" applyFont="1" applyFill="1" applyBorder="1" applyAlignment="1">
      <alignment horizontal="center"/>
    </xf>
    <xf numFmtId="0" fontId="11" fillId="0" borderId="35" xfId="0" applyFont="1" applyFill="1" applyBorder="1" applyAlignment="1">
      <alignment horizontal="center"/>
    </xf>
    <xf numFmtId="169" fontId="9" fillId="0" borderId="0" xfId="0" applyNumberFormat="1" applyFont="1" applyFill="1" applyBorder="1"/>
    <xf numFmtId="3" fontId="9" fillId="0" borderId="0" xfId="1" applyNumberFormat="1" applyFont="1" applyFill="1" applyBorder="1" applyAlignment="1">
      <alignment horizontal="right"/>
    </xf>
    <xf numFmtId="0" fontId="10" fillId="0" borderId="35" xfId="0" applyFont="1" applyFill="1" applyBorder="1" applyAlignment="1">
      <alignment horizontal="right"/>
    </xf>
    <xf numFmtId="164" fontId="9" fillId="0" borderId="0" xfId="1" applyNumberFormat="1" applyFont="1" applyFill="1" applyBorder="1"/>
    <xf numFmtId="3" fontId="9" fillId="0" borderId="0" xfId="0" applyNumberFormat="1" applyFont="1" applyFill="1" applyBorder="1" applyAlignment="1">
      <alignment horizontal="right"/>
    </xf>
    <xf numFmtId="0" fontId="10" fillId="0" borderId="14" xfId="0" applyFont="1" applyBorder="1"/>
    <xf numFmtId="0" fontId="10" fillId="0" borderId="12" xfId="0" applyFont="1" applyBorder="1"/>
    <xf numFmtId="0" fontId="9" fillId="0" borderId="35" xfId="0" applyFont="1" applyFill="1" applyBorder="1"/>
    <xf numFmtId="4" fontId="10" fillId="0" borderId="0" xfId="0" applyNumberFormat="1" applyFont="1" applyFill="1" applyBorder="1"/>
    <xf numFmtId="3" fontId="10" fillId="0" borderId="0" xfId="0" applyNumberFormat="1" applyFont="1" applyFill="1" applyBorder="1" applyAlignment="1">
      <alignment horizontal="right"/>
    </xf>
    <xf numFmtId="0" fontId="9" fillId="3" borderId="27" xfId="0" applyFont="1" applyFill="1" applyBorder="1" applyAlignment="1">
      <alignment horizontal="center"/>
    </xf>
    <xf numFmtId="3" fontId="9" fillId="3" borderId="1" xfId="0" applyNumberFormat="1" applyFont="1" applyFill="1" applyBorder="1"/>
    <xf numFmtId="0" fontId="9" fillId="3" borderId="1" xfId="0" applyFont="1" applyFill="1" applyBorder="1" applyAlignment="1">
      <alignment horizontal="center"/>
    </xf>
    <xf numFmtId="3" fontId="9" fillId="3" borderId="1" xfId="0" applyNumberFormat="1" applyFont="1" applyFill="1" applyBorder="1" applyAlignment="1">
      <alignment horizontal="right"/>
    </xf>
    <xf numFmtId="164" fontId="11" fillId="0" borderId="35" xfId="1" applyNumberFormat="1" applyFont="1" applyFill="1" applyBorder="1"/>
    <xf numFmtId="0" fontId="10" fillId="0" borderId="14" xfId="0" applyFont="1" applyFill="1" applyBorder="1"/>
    <xf numFmtId="0" fontId="10" fillId="0" borderId="13" xfId="0" applyFont="1" applyBorder="1"/>
    <xf numFmtId="0" fontId="10" fillId="0" borderId="13" xfId="0" applyFont="1" applyFill="1" applyBorder="1" applyAlignment="1">
      <alignment horizontal="center"/>
    </xf>
    <xf numFmtId="3" fontId="10" fillId="0" borderId="13" xfId="0" applyNumberFormat="1" applyFont="1" applyFill="1" applyBorder="1"/>
    <xf numFmtId="0" fontId="16" fillId="0" borderId="0" xfId="0" applyFont="1" applyFill="1" applyAlignment="1"/>
    <xf numFmtId="0" fontId="8" fillId="0" borderId="0" xfId="0" applyFont="1" applyFill="1" applyAlignment="1">
      <alignment horizontal="right"/>
    </xf>
    <xf numFmtId="0" fontId="8" fillId="0" borderId="0" xfId="0" applyFont="1" applyFill="1" applyAlignment="1">
      <alignment horizontal="center"/>
    </xf>
    <xf numFmtId="0" fontId="10" fillId="6" borderId="26" xfId="0" applyFont="1" applyFill="1" applyBorder="1"/>
    <xf numFmtId="0" fontId="11" fillId="0" borderId="20" xfId="0" applyFont="1" applyBorder="1"/>
    <xf numFmtId="0" fontId="10" fillId="0" borderId="4" xfId="0" applyFont="1" applyBorder="1"/>
    <xf numFmtId="10" fontId="10" fillId="0" borderId="4" xfId="2" applyNumberFormat="1" applyFont="1" applyBorder="1"/>
    <xf numFmtId="10" fontId="10" fillId="0" borderId="4" xfId="0" applyNumberFormat="1" applyFont="1" applyBorder="1"/>
    <xf numFmtId="10" fontId="10" fillId="0" borderId="2" xfId="0" applyNumberFormat="1" applyFont="1" applyBorder="1"/>
    <xf numFmtId="0" fontId="10" fillId="0" borderId="40" xfId="0" applyFont="1" applyBorder="1"/>
    <xf numFmtId="0" fontId="10" fillId="5" borderId="20" xfId="0" applyFont="1" applyFill="1" applyBorder="1"/>
    <xf numFmtId="3" fontId="10" fillId="0" borderId="4" xfId="0" applyNumberFormat="1" applyFont="1" applyBorder="1"/>
    <xf numFmtId="3" fontId="10" fillId="0" borderId="2" xfId="0" applyNumberFormat="1" applyFont="1" applyBorder="1"/>
    <xf numFmtId="0" fontId="9" fillId="6" borderId="20" xfId="0" applyFont="1" applyFill="1" applyBorder="1" applyAlignment="1"/>
    <xf numFmtId="3" fontId="9" fillId="6" borderId="4" xfId="0" applyNumberFormat="1" applyFont="1" applyFill="1" applyBorder="1"/>
    <xf numFmtId="3" fontId="9" fillId="6" borderId="2" xfId="0" applyNumberFormat="1" applyFont="1" applyFill="1" applyBorder="1"/>
    <xf numFmtId="0" fontId="10" fillId="6" borderId="40" xfId="0" applyFont="1" applyFill="1" applyBorder="1"/>
    <xf numFmtId="0" fontId="9" fillId="0" borderId="20" xfId="0" applyFont="1" applyBorder="1" applyAlignment="1"/>
    <xf numFmtId="3" fontId="9" fillId="0" borderId="4" xfId="0" applyNumberFormat="1" applyFont="1" applyBorder="1"/>
    <xf numFmtId="3" fontId="9" fillId="0" borderId="2" xfId="0" applyNumberFormat="1" applyFont="1" applyBorder="1"/>
    <xf numFmtId="0" fontId="10" fillId="0" borderId="30" xfId="0" applyFont="1" applyBorder="1" applyAlignment="1"/>
    <xf numFmtId="3" fontId="10" fillId="0" borderId="31" xfId="0" applyNumberFormat="1" applyFont="1" applyBorder="1"/>
    <xf numFmtId="3" fontId="10" fillId="0" borderId="46" xfId="0" applyNumberFormat="1" applyFont="1" applyBorder="1"/>
    <xf numFmtId="0" fontId="10" fillId="0" borderId="47" xfId="0" applyFont="1" applyBorder="1"/>
    <xf numFmtId="0" fontId="10" fillId="0" borderId="0" xfId="0" applyFont="1" applyBorder="1" applyAlignment="1"/>
    <xf numFmtId="0" fontId="10" fillId="3" borderId="26" xfId="0" applyFont="1" applyFill="1" applyBorder="1"/>
    <xf numFmtId="0" fontId="9" fillId="0" borderId="20" xfId="0" applyFont="1" applyFill="1" applyBorder="1"/>
    <xf numFmtId="0" fontId="11" fillId="0" borderId="4" xfId="0" applyFont="1" applyFill="1" applyBorder="1"/>
    <xf numFmtId="0" fontId="11" fillId="0" borderId="2" xfId="0" applyFont="1" applyFill="1" applyBorder="1"/>
    <xf numFmtId="0" fontId="9" fillId="3" borderId="20" xfId="0" applyFont="1" applyFill="1" applyBorder="1"/>
    <xf numFmtId="0" fontId="11" fillId="3" borderId="4" xfId="0" applyFont="1" applyFill="1" applyBorder="1"/>
    <xf numFmtId="0" fontId="11" fillId="3" borderId="2" xfId="0" applyFont="1" applyFill="1" applyBorder="1"/>
    <xf numFmtId="0" fontId="10" fillId="3" borderId="40" xfId="0" applyFont="1" applyFill="1" applyBorder="1"/>
    <xf numFmtId="0" fontId="11" fillId="0" borderId="20" xfId="0" quotePrefix="1" applyFont="1" applyFill="1" applyBorder="1"/>
    <xf numFmtId="3" fontId="10" fillId="0" borderId="4" xfId="0" applyNumberFormat="1" applyFont="1" applyFill="1" applyBorder="1"/>
    <xf numFmtId="0" fontId="11" fillId="0" borderId="20" xfId="0" quotePrefix="1" applyFont="1" applyFill="1" applyBorder="1" applyAlignment="1">
      <alignment wrapText="1"/>
    </xf>
    <xf numFmtId="0" fontId="9" fillId="0" borderId="20" xfId="0" quotePrefix="1" applyFont="1" applyFill="1" applyBorder="1"/>
    <xf numFmtId="3" fontId="11" fillId="0" borderId="4" xfId="0" applyNumberFormat="1" applyFont="1" applyFill="1" applyBorder="1"/>
    <xf numFmtId="3" fontId="11" fillId="0" borderId="2" xfId="0" applyNumberFormat="1" applyFont="1" applyFill="1" applyBorder="1"/>
    <xf numFmtId="0" fontId="9" fillId="3" borderId="20" xfId="0" quotePrefix="1" applyFont="1" applyFill="1" applyBorder="1"/>
    <xf numFmtId="3" fontId="11" fillId="3" borderId="4" xfId="0" applyNumberFormat="1" applyFont="1" applyFill="1" applyBorder="1"/>
    <xf numFmtId="3" fontId="11" fillId="3" borderId="2" xfId="0" applyNumberFormat="1" applyFont="1" applyFill="1" applyBorder="1"/>
    <xf numFmtId="3" fontId="10" fillId="3" borderId="4" xfId="0" applyNumberFormat="1" applyFont="1" applyFill="1" applyBorder="1"/>
    <xf numFmtId="3" fontId="10" fillId="3" borderId="2" xfId="0" applyNumberFormat="1" applyFont="1" applyFill="1" applyBorder="1"/>
    <xf numFmtId="0" fontId="11" fillId="5" borderId="20" xfId="0" quotePrefix="1" applyFont="1" applyFill="1" applyBorder="1"/>
    <xf numFmtId="3" fontId="9" fillId="3" borderId="4" xfId="0" applyNumberFormat="1" applyFont="1" applyFill="1" applyBorder="1"/>
    <xf numFmtId="3" fontId="9" fillId="3" borderId="2" xfId="0" applyNumberFormat="1" applyFont="1" applyFill="1" applyBorder="1"/>
    <xf numFmtId="0" fontId="9" fillId="5" borderId="20" xfId="0" applyFont="1" applyFill="1" applyBorder="1"/>
    <xf numFmtId="0" fontId="10" fillId="0" borderId="0" xfId="0" applyFont="1" applyAlignment="1">
      <alignment vertical="center"/>
    </xf>
    <xf numFmtId="0" fontId="9" fillId="6" borderId="15" xfId="0" applyFont="1" applyFill="1" applyBorder="1" applyAlignment="1">
      <alignment vertical="center"/>
    </xf>
    <xf numFmtId="0" fontId="9" fillId="6" borderId="16" xfId="0" applyFont="1" applyFill="1" applyBorder="1" applyAlignment="1">
      <alignment horizontal="center" vertical="center"/>
    </xf>
    <xf numFmtId="0" fontId="9" fillId="6" borderId="45" xfId="0" applyFont="1" applyFill="1" applyBorder="1" applyAlignment="1">
      <alignment horizontal="center" vertical="center"/>
    </xf>
    <xf numFmtId="0" fontId="9" fillId="3" borderId="15" xfId="0" applyFont="1" applyFill="1" applyBorder="1" applyAlignment="1">
      <alignment vertical="center"/>
    </xf>
    <xf numFmtId="0" fontId="9" fillId="3" borderId="16" xfId="0" applyFont="1" applyFill="1" applyBorder="1" applyAlignment="1">
      <alignment horizontal="center" vertical="center"/>
    </xf>
    <xf numFmtId="0" fontId="9" fillId="3" borderId="45" xfId="0" applyFont="1" applyFill="1" applyBorder="1" applyAlignment="1">
      <alignment horizontal="center" vertical="center"/>
    </xf>
    <xf numFmtId="0" fontId="9" fillId="4" borderId="25" xfId="0" applyFont="1" applyFill="1" applyBorder="1" applyAlignment="1">
      <alignment horizontal="center" vertical="center" wrapText="1"/>
    </xf>
    <xf numFmtId="0" fontId="10" fillId="0" borderId="0" xfId="0" applyFont="1" applyFill="1" applyBorder="1" applyAlignment="1">
      <alignment horizontal="center"/>
    </xf>
    <xf numFmtId="0" fontId="9" fillId="0" borderId="0" xfId="0" applyFont="1" applyFill="1" applyBorder="1" applyAlignment="1">
      <alignment horizontal="center"/>
    </xf>
    <xf numFmtId="0" fontId="8" fillId="0" borderId="0" xfId="0" applyFont="1" applyAlignment="1"/>
    <xf numFmtId="0" fontId="16" fillId="0" borderId="0" xfId="0" applyFont="1" applyAlignment="1"/>
    <xf numFmtId="0" fontId="7" fillId="0" borderId="0" xfId="0" applyFont="1" applyFill="1"/>
    <xf numFmtId="1" fontId="4" fillId="9" borderId="0" xfId="0" applyNumberFormat="1" applyFont="1" applyFill="1" applyAlignment="1">
      <alignment horizontal="center"/>
    </xf>
    <xf numFmtId="10" fontId="4" fillId="9" borderId="0" xfId="2" applyNumberFormat="1" applyFont="1" applyFill="1" applyAlignment="1">
      <alignment horizontal="center"/>
    </xf>
    <xf numFmtId="0" fontId="4" fillId="0" borderId="0" xfId="0" applyFont="1" applyFill="1" applyAlignment="1">
      <alignment horizontal="right"/>
    </xf>
    <xf numFmtId="0" fontId="22" fillId="0" borderId="0" xfId="0" applyFont="1" applyFill="1" applyBorder="1" applyAlignment="1" applyProtection="1">
      <alignment horizontal="center"/>
    </xf>
    <xf numFmtId="0" fontId="22" fillId="0" borderId="0" xfId="0" applyFont="1" applyAlignment="1" applyProtection="1">
      <alignment horizontal="center"/>
    </xf>
    <xf numFmtId="3" fontId="10" fillId="0" borderId="0" xfId="0" applyNumberFormat="1" applyFont="1" applyProtection="1"/>
    <xf numFmtId="10" fontId="10" fillId="0" borderId="0" xfId="2" applyNumberFormat="1" applyFont="1" applyProtection="1"/>
    <xf numFmtId="0" fontId="10" fillId="0" borderId="0" xfId="0" applyFont="1" applyProtection="1">
      <protection locked="0"/>
    </xf>
    <xf numFmtId="0" fontId="10" fillId="0" borderId="0" xfId="0" applyFont="1" applyFill="1" applyBorder="1" applyAlignment="1" applyProtection="1">
      <protection locked="0"/>
    </xf>
    <xf numFmtId="9" fontId="9" fillId="0" borderId="0" xfId="2" applyFont="1" applyFill="1" applyBorder="1" applyAlignment="1" applyProtection="1">
      <protection locked="0"/>
    </xf>
    <xf numFmtId="3" fontId="9" fillId="7" borderId="6" xfId="0" applyNumberFormat="1" applyFont="1" applyFill="1" applyBorder="1" applyProtection="1">
      <protection locked="0"/>
    </xf>
    <xf numFmtId="164" fontId="9" fillId="7" borderId="6" xfId="1" applyNumberFormat="1" applyFont="1" applyFill="1" applyBorder="1" applyProtection="1">
      <protection locked="0"/>
    </xf>
    <xf numFmtId="3" fontId="9" fillId="7" borderId="6" xfId="1" applyNumberFormat="1" applyFont="1" applyFill="1" applyBorder="1" applyProtection="1">
      <protection locked="0"/>
    </xf>
    <xf numFmtId="3" fontId="9" fillId="7" borderId="7" xfId="0" applyNumberFormat="1" applyFont="1" applyFill="1" applyBorder="1" applyProtection="1">
      <protection locked="0"/>
    </xf>
    <xf numFmtId="164" fontId="9" fillId="7" borderId="7" xfId="1" applyNumberFormat="1" applyFont="1" applyFill="1" applyBorder="1" applyProtection="1">
      <protection locked="0"/>
    </xf>
    <xf numFmtId="3" fontId="9" fillId="7" borderId="7" xfId="1" applyNumberFormat="1" applyFont="1" applyFill="1" applyBorder="1" applyProtection="1">
      <protection locked="0"/>
    </xf>
    <xf numFmtId="3" fontId="9" fillId="7" borderId="21" xfId="0" applyNumberFormat="1" applyFont="1" applyFill="1" applyBorder="1" applyAlignment="1" applyProtection="1">
      <alignment horizontal="center"/>
      <protection locked="0"/>
    </xf>
    <xf numFmtId="3" fontId="9" fillId="7" borderId="32" xfId="0" applyNumberFormat="1" applyFont="1" applyFill="1" applyBorder="1" applyAlignment="1" applyProtection="1">
      <alignment horizontal="center"/>
      <protection locked="0"/>
    </xf>
    <xf numFmtId="0" fontId="11" fillId="7" borderId="8" xfId="0" applyFont="1" applyFill="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1" fontId="9" fillId="7" borderId="8" xfId="2" applyNumberFormat="1" applyFont="1" applyFill="1" applyBorder="1" applyAlignment="1" applyProtection="1">
      <alignment horizontal="center"/>
      <protection locked="0"/>
    </xf>
    <xf numFmtId="1" fontId="9" fillId="7" borderId="10" xfId="0" applyNumberFormat="1" applyFont="1" applyFill="1" applyBorder="1" applyAlignment="1" applyProtection="1">
      <alignment horizontal="center"/>
      <protection locked="0"/>
    </xf>
    <xf numFmtId="0" fontId="9" fillId="4" borderId="25" xfId="0" applyFont="1" applyFill="1" applyBorder="1" applyAlignment="1">
      <alignment horizontal="center" vertical="center" wrapText="1"/>
    </xf>
    <xf numFmtId="0" fontId="9" fillId="4" borderId="26" xfId="0" applyFont="1" applyFill="1" applyBorder="1" applyAlignment="1"/>
    <xf numFmtId="0" fontId="0" fillId="0" borderId="0" xfId="0" applyFill="1" applyBorder="1" applyAlignment="1">
      <alignment horizontal="center" wrapText="1"/>
    </xf>
    <xf numFmtId="0" fontId="0" fillId="0" borderId="0" xfId="0" applyFill="1" applyBorder="1" applyAlignment="1">
      <alignment horizontal="center"/>
    </xf>
    <xf numFmtId="165" fontId="0" fillId="0" borderId="0" xfId="0" applyNumberFormat="1" applyFill="1" applyBorder="1" applyAlignment="1">
      <alignment horizontal="center"/>
    </xf>
    <xf numFmtId="0" fontId="9" fillId="0" borderId="0" xfId="0" applyFont="1" applyAlignment="1">
      <alignment horizontal="right"/>
    </xf>
    <xf numFmtId="0" fontId="11" fillId="7" borderId="8" xfId="0" applyFont="1" applyFill="1" applyBorder="1" applyAlignment="1" applyProtection="1">
      <alignment horizontal="center"/>
      <protection locked="0"/>
    </xf>
    <xf numFmtId="0" fontId="11" fillId="7" borderId="9" xfId="0" applyFont="1" applyFill="1" applyBorder="1" applyAlignment="1" applyProtection="1">
      <alignment horizontal="center"/>
      <protection locked="0"/>
    </xf>
    <xf numFmtId="0" fontId="11" fillId="7" borderId="10" xfId="0" applyFont="1" applyFill="1" applyBorder="1" applyAlignment="1" applyProtection="1">
      <alignment horizontal="center"/>
      <protection locked="0"/>
    </xf>
    <xf numFmtId="0" fontId="9" fillId="7" borderId="8" xfId="0" applyFont="1" applyFill="1" applyBorder="1" applyAlignment="1" applyProtection="1">
      <alignment horizontal="center"/>
      <protection locked="0"/>
    </xf>
    <xf numFmtId="0" fontId="9" fillId="7" borderId="10" xfId="0" applyFont="1" applyFill="1" applyBorder="1" applyAlignment="1" applyProtection="1">
      <alignment horizontal="center"/>
      <protection locked="0"/>
    </xf>
    <xf numFmtId="0" fontId="10" fillId="0" borderId="0" xfId="0" applyFont="1" applyAlignment="1">
      <alignment horizontal="right"/>
    </xf>
    <xf numFmtId="9" fontId="9" fillId="7" borderId="8" xfId="2" applyFont="1" applyFill="1" applyBorder="1" applyAlignment="1" applyProtection="1">
      <alignment horizontal="center"/>
      <protection locked="0"/>
    </xf>
    <xf numFmtId="0" fontId="10" fillId="0" borderId="10" xfId="0" applyFont="1" applyBorder="1" applyAlignment="1" applyProtection="1">
      <alignment horizontal="center"/>
      <protection locked="0"/>
    </xf>
    <xf numFmtId="0" fontId="17"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0" fillId="0" borderId="0" xfId="0" applyAlignment="1">
      <alignment horizontal="center"/>
    </xf>
    <xf numFmtId="0" fontId="10" fillId="0" borderId="0" xfId="0" applyFont="1" applyFill="1" applyBorder="1" applyAlignment="1">
      <alignment horizontal="center"/>
    </xf>
    <xf numFmtId="0" fontId="11" fillId="2" borderId="25" xfId="0" applyFont="1" applyFill="1" applyBorder="1" applyAlignment="1">
      <alignment horizontal="center"/>
    </xf>
    <xf numFmtId="0" fontId="11" fillId="2" borderId="41" xfId="0" applyFont="1" applyFill="1" applyBorder="1" applyAlignment="1">
      <alignment horizontal="center"/>
    </xf>
    <xf numFmtId="0" fontId="11" fillId="2" borderId="26" xfId="0" applyFont="1" applyFill="1" applyBorder="1" applyAlignment="1">
      <alignment horizontal="center"/>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9" fillId="0" borderId="0" xfId="0" applyFont="1" applyFill="1" applyBorder="1" applyAlignment="1">
      <alignment horizont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xf>
    <xf numFmtId="0" fontId="8" fillId="0" borderId="0" xfId="0" applyFont="1" applyAlignment="1"/>
    <xf numFmtId="0" fontId="16" fillId="0" borderId="0" xfId="0" applyFont="1" applyAlignment="1"/>
    <xf numFmtId="0" fontId="17" fillId="0" borderId="8" xfId="0" applyFont="1" applyFill="1" applyBorder="1" applyAlignment="1">
      <alignment horizontal="center"/>
    </xf>
    <xf numFmtId="0" fontId="17" fillId="0" borderId="9" xfId="0" applyFont="1" applyFill="1" applyBorder="1" applyAlignment="1">
      <alignment horizontal="center"/>
    </xf>
    <xf numFmtId="0" fontId="17" fillId="0" borderId="10" xfId="0" applyFont="1" applyFill="1" applyBorder="1" applyAlignment="1">
      <alignment horizontal="center"/>
    </xf>
    <xf numFmtId="0" fontId="14" fillId="0" borderId="13" xfId="0" applyFont="1" applyFill="1" applyBorder="1" applyAlignment="1">
      <alignment horizontal="center"/>
    </xf>
    <xf numFmtId="0" fontId="14" fillId="0" borderId="12" xfId="0" applyFont="1" applyFill="1" applyBorder="1" applyAlignment="1">
      <alignment horizontal="center"/>
    </xf>
    <xf numFmtId="0" fontId="11" fillId="3" borderId="37" xfId="0" applyFont="1" applyFill="1" applyBorder="1" applyAlignment="1">
      <alignment horizontal="center" vertical="center" wrapText="1"/>
    </xf>
    <xf numFmtId="0" fontId="11" fillId="3" borderId="39" xfId="0" applyFont="1" applyFill="1" applyBorder="1" applyAlignment="1">
      <alignment horizontal="center" vertical="center" wrapText="1"/>
    </xf>
    <xf numFmtId="3" fontId="11" fillId="3" borderId="35" xfId="0" applyNumberFormat="1" applyFont="1" applyFill="1" applyBorder="1" applyAlignment="1">
      <alignment horizontal="center" vertical="center"/>
    </xf>
    <xf numFmtId="3" fontId="11" fillId="3" borderId="36" xfId="0" applyNumberFormat="1" applyFont="1" applyFill="1" applyBorder="1" applyAlignment="1">
      <alignment horizontal="center" vertical="center"/>
    </xf>
    <xf numFmtId="0" fontId="9" fillId="3" borderId="25" xfId="0" applyFont="1" applyFill="1" applyBorder="1" applyAlignment="1">
      <alignment horizontal="center"/>
    </xf>
    <xf numFmtId="0" fontId="9" fillId="3" borderId="26" xfId="0" applyFont="1" applyFill="1" applyBorder="1" applyAlignment="1">
      <alignment horizontal="center"/>
    </xf>
    <xf numFmtId="0" fontId="11" fillId="0" borderId="27" xfId="0" applyFont="1" applyBorder="1" applyAlignment="1">
      <alignment horizontal="center"/>
    </xf>
    <xf numFmtId="0" fontId="10" fillId="0" borderId="40" xfId="0" applyFont="1" applyBorder="1" applyAlignment="1">
      <alignment horizontal="center"/>
    </xf>
    <xf numFmtId="0" fontId="11" fillId="3" borderId="14" xfId="0" applyFont="1" applyFill="1" applyBorder="1" applyAlignment="1">
      <alignment horizontal="center" vertical="center"/>
    </xf>
    <xf numFmtId="0" fontId="11" fillId="3" borderId="12"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FFFCC"/>
      <color rgb="FFFFFF99"/>
      <color rgb="FFFFCC66"/>
      <color rgb="FFF7FECE"/>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xdr:col>
      <xdr:colOff>4095750</xdr:colOff>
      <xdr:row>38</xdr:row>
      <xdr:rowOff>105074</xdr:rowOff>
    </xdr:to>
    <xdr:pic>
      <xdr:nvPicPr>
        <xdr:cNvPr id="2" name="Picture 1"/>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82" t="15714" r="9614" b="24454"/>
        <a:stretch/>
      </xdr:blipFill>
      <xdr:spPr bwMode="auto">
        <a:xfrm>
          <a:off x="609600" y="5895975"/>
          <a:ext cx="4095750" cy="3915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678178</xdr:colOff>
      <xdr:row>26</xdr:row>
      <xdr:rowOff>83819</xdr:rowOff>
    </xdr:from>
    <xdr:to>
      <xdr:col>9</xdr:col>
      <xdr:colOff>866774</xdr:colOff>
      <xdr:row>45</xdr:row>
      <xdr:rowOff>153196</xdr:rowOff>
    </xdr:to>
    <xdr:pic>
      <xdr:nvPicPr>
        <xdr:cNvPr id="4" name="Picture 3"/>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82" t="15714" r="9614" b="24454"/>
        <a:stretch/>
      </xdr:blipFill>
      <xdr:spPr bwMode="auto">
        <a:xfrm>
          <a:off x="5678803" y="5760719"/>
          <a:ext cx="3970021" cy="3884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381000</xdr:colOff>
      <xdr:row>21</xdr:row>
      <xdr:rowOff>47625</xdr:rowOff>
    </xdr:from>
    <xdr:to>
      <xdr:col>2</xdr:col>
      <xdr:colOff>147638</xdr:colOff>
      <xdr:row>29</xdr:row>
      <xdr:rowOff>904191</xdr:rowOff>
    </xdr:to>
    <xdr:pic>
      <xdr:nvPicPr>
        <xdr:cNvPr id="4" name="Picture 3"/>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282" t="15714" r="9614" b="24454"/>
        <a:stretch/>
      </xdr:blipFill>
      <xdr:spPr bwMode="auto">
        <a:xfrm>
          <a:off x="990600" y="4219575"/>
          <a:ext cx="3448050" cy="3228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8"/>
  <sheetViews>
    <sheetView showGridLines="0" workbookViewId="0">
      <selection activeCell="B4" sqref="B4"/>
    </sheetView>
  </sheetViews>
  <sheetFormatPr defaultRowHeight="15" x14ac:dyDescent="0.25"/>
  <cols>
    <col min="2" max="2" width="100" customWidth="1"/>
  </cols>
  <sheetData>
    <row r="2" spans="2:2" s="50" customFormat="1" ht="15.75" x14ac:dyDescent="0.25">
      <c r="B2" s="44" t="s">
        <v>49</v>
      </c>
    </row>
    <row r="3" spans="2:2" x14ac:dyDescent="0.25">
      <c r="B3" s="46"/>
    </row>
    <row r="4" spans="2:2" ht="61.5" customHeight="1" x14ac:dyDescent="0.25">
      <c r="B4" s="47" t="s">
        <v>104</v>
      </c>
    </row>
    <row r="5" spans="2:2" ht="14.25" customHeight="1" x14ac:dyDescent="0.25">
      <c r="B5" s="47"/>
    </row>
    <row r="6" spans="2:2" ht="68.25" customHeight="1" x14ac:dyDescent="0.25">
      <c r="B6" s="47" t="s">
        <v>102</v>
      </c>
    </row>
    <row r="7" spans="2:2" ht="18.75" customHeight="1" x14ac:dyDescent="0.25">
      <c r="B7" s="47"/>
    </row>
    <row r="8" spans="2:2" ht="38.25" x14ac:dyDescent="0.25">
      <c r="B8" s="48" t="s">
        <v>103</v>
      </c>
    </row>
    <row r="9" spans="2:2" x14ac:dyDescent="0.25">
      <c r="B9" s="48"/>
    </row>
    <row r="10" spans="2:2" x14ac:dyDescent="0.25">
      <c r="B10" s="47" t="s">
        <v>101</v>
      </c>
    </row>
    <row r="11" spans="2:2" x14ac:dyDescent="0.25">
      <c r="B11" s="49"/>
    </row>
    <row r="12" spans="2:2" x14ac:dyDescent="0.25">
      <c r="B12" s="47" t="s">
        <v>105</v>
      </c>
    </row>
    <row r="13" spans="2:2" ht="26.25" x14ac:dyDescent="0.25">
      <c r="B13" s="47" t="s">
        <v>106</v>
      </c>
    </row>
    <row r="14" spans="2:2" ht="26.25" x14ac:dyDescent="0.25">
      <c r="B14" s="46" t="s">
        <v>107</v>
      </c>
    </row>
    <row r="15" spans="2:2" ht="26.25" x14ac:dyDescent="0.25">
      <c r="B15" s="46" t="s">
        <v>108</v>
      </c>
    </row>
    <row r="16" spans="2:2" ht="26.25" x14ac:dyDescent="0.25">
      <c r="B16" s="46" t="s">
        <v>109</v>
      </c>
    </row>
    <row r="17" spans="2:2" x14ac:dyDescent="0.25">
      <c r="B17" s="49"/>
    </row>
    <row r="18" spans="2:2" x14ac:dyDescent="0.25">
      <c r="B18" s="49"/>
    </row>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GridLines="0" zoomScaleNormal="100" workbookViewId="0">
      <selection activeCell="C13" sqref="C13"/>
    </sheetView>
  </sheetViews>
  <sheetFormatPr defaultRowHeight="15" x14ac:dyDescent="0.25"/>
  <cols>
    <col min="1" max="1" width="4.140625" customWidth="1"/>
    <col min="2" max="2" width="20.85546875" customWidth="1"/>
    <col min="3" max="3" width="13.140625" customWidth="1"/>
    <col min="4" max="4" width="16.7109375" customWidth="1"/>
    <col min="5" max="5" width="17.85546875" customWidth="1"/>
    <col min="6" max="6" width="18.5703125" customWidth="1"/>
    <col min="8" max="8" width="10" bestFit="1" customWidth="1"/>
    <col min="9" max="9" width="14.28515625" customWidth="1"/>
    <col min="11" max="11" width="12" bestFit="1" customWidth="1"/>
  </cols>
  <sheetData>
    <row r="1" spans="1:16" ht="15.75" thickBot="1" x14ac:dyDescent="0.3">
      <c r="A1" s="49"/>
      <c r="B1" s="49"/>
      <c r="C1" s="49"/>
      <c r="D1" s="49"/>
      <c r="E1" s="49" t="s">
        <v>18</v>
      </c>
      <c r="F1" s="49"/>
    </row>
    <row r="2" spans="1:16" ht="15.75" thickBot="1" x14ac:dyDescent="0.3">
      <c r="A2" s="49"/>
      <c r="B2" s="45" t="s">
        <v>43</v>
      </c>
      <c r="C2" s="49"/>
      <c r="D2" s="350" t="s">
        <v>98</v>
      </c>
      <c r="E2" s="351"/>
      <c r="F2" s="352"/>
      <c r="G2" s="11"/>
    </row>
    <row r="3" spans="1:16" ht="15.75" thickBot="1" x14ac:dyDescent="0.3">
      <c r="A3" s="49"/>
      <c r="B3" s="49"/>
      <c r="C3" s="49"/>
      <c r="D3" s="339"/>
      <c r="E3" s="339"/>
      <c r="F3" s="339"/>
    </row>
    <row r="4" spans="1:16" ht="15.75" thickBot="1" x14ac:dyDescent="0.3">
      <c r="A4" s="49"/>
      <c r="B4" s="360" t="s">
        <v>47</v>
      </c>
      <c r="C4" s="360"/>
      <c r="D4" s="361" t="s">
        <v>122</v>
      </c>
      <c r="E4" s="362"/>
      <c r="F4" s="363"/>
    </row>
    <row r="5" spans="1:16" ht="15.75" thickBot="1" x14ac:dyDescent="0.3">
      <c r="A5" s="49"/>
      <c r="B5" s="45"/>
      <c r="C5" s="45"/>
      <c r="D5" s="339"/>
      <c r="E5" s="339"/>
      <c r="F5" s="339"/>
    </row>
    <row r="6" spans="1:16" ht="15.75" thickBot="1" x14ac:dyDescent="0.3">
      <c r="A6" s="49"/>
      <c r="B6" s="360" t="s">
        <v>93</v>
      </c>
      <c r="C6" s="360"/>
      <c r="D6" s="364">
        <v>2013</v>
      </c>
      <c r="E6" s="365"/>
      <c r="F6" s="339"/>
    </row>
    <row r="7" spans="1:16" ht="15.75" thickBot="1" x14ac:dyDescent="0.3">
      <c r="A7" s="49"/>
      <c r="B7" s="51"/>
      <c r="C7" s="51"/>
      <c r="D7" s="340"/>
      <c r="E7" s="340"/>
      <c r="F7" s="339"/>
    </row>
    <row r="8" spans="1:16" ht="15.75" thickBot="1" x14ac:dyDescent="0.3">
      <c r="A8" s="49"/>
      <c r="B8" s="360" t="s">
        <v>46</v>
      </c>
      <c r="C8" s="366"/>
      <c r="D8" s="367">
        <v>0</v>
      </c>
      <c r="E8" s="368"/>
      <c r="F8" s="339"/>
      <c r="G8" s="15"/>
      <c r="H8" s="11"/>
      <c r="I8" s="11"/>
      <c r="J8" s="11"/>
      <c r="K8" s="11"/>
      <c r="L8" s="11"/>
      <c r="M8" s="11"/>
    </row>
    <row r="9" spans="1:16" ht="15.75" thickBot="1" x14ac:dyDescent="0.3">
      <c r="A9" s="49"/>
      <c r="B9" s="51"/>
      <c r="C9" s="52"/>
      <c r="D9" s="341"/>
      <c r="E9" s="340"/>
      <c r="F9" s="339"/>
    </row>
    <row r="10" spans="1:16" ht="15.75" thickBot="1" x14ac:dyDescent="0.3">
      <c r="A10" s="49"/>
      <c r="B10" s="52"/>
      <c r="C10" s="51" t="s">
        <v>83</v>
      </c>
      <c r="D10" s="353">
        <v>365</v>
      </c>
      <c r="E10" s="354"/>
      <c r="F10" s="339"/>
    </row>
    <row r="11" spans="1:16" ht="15.75" thickBot="1" x14ac:dyDescent="0.3">
      <c r="A11" s="49"/>
      <c r="B11" s="49"/>
      <c r="C11" s="49"/>
      <c r="D11" s="49"/>
      <c r="E11" s="49"/>
      <c r="F11" s="49"/>
    </row>
    <row r="12" spans="1:16" ht="72" customHeight="1" x14ac:dyDescent="0.25">
      <c r="A12" s="49"/>
      <c r="B12" s="53" t="s">
        <v>91</v>
      </c>
      <c r="C12" s="54" t="s">
        <v>6</v>
      </c>
      <c r="D12" s="54" t="s">
        <v>11</v>
      </c>
      <c r="E12" s="54" t="s">
        <v>13</v>
      </c>
      <c r="F12" s="55" t="s">
        <v>16</v>
      </c>
      <c r="G12" s="27"/>
    </row>
    <row r="13" spans="1:16" x14ac:dyDescent="0.25">
      <c r="A13" s="49"/>
      <c r="B13" s="56" t="s">
        <v>5</v>
      </c>
      <c r="C13" s="342">
        <v>2011</v>
      </c>
      <c r="D13" s="343">
        <v>792</v>
      </c>
      <c r="E13" s="344">
        <v>61</v>
      </c>
      <c r="F13" s="344">
        <v>0</v>
      </c>
    </row>
    <row r="14" spans="1:16" x14ac:dyDescent="0.25">
      <c r="A14" s="49"/>
      <c r="B14" s="57" t="s">
        <v>1</v>
      </c>
      <c r="C14" s="345">
        <v>5721</v>
      </c>
      <c r="D14" s="346">
        <v>1656</v>
      </c>
      <c r="E14" s="347">
        <v>390</v>
      </c>
      <c r="F14" s="347">
        <v>72</v>
      </c>
      <c r="G14" s="6"/>
      <c r="J14" s="1"/>
      <c r="K14" s="32"/>
      <c r="L14" s="32"/>
      <c r="M14" s="4"/>
      <c r="N14" s="4"/>
      <c r="O14" s="4"/>
      <c r="P14" s="3"/>
    </row>
    <row r="15" spans="1:16" x14ac:dyDescent="0.25">
      <c r="A15" s="49"/>
      <c r="B15" s="58" t="s">
        <v>0</v>
      </c>
      <c r="C15" s="345">
        <v>6802</v>
      </c>
      <c r="D15" s="346">
        <v>1911</v>
      </c>
      <c r="E15" s="347">
        <v>361</v>
      </c>
      <c r="F15" s="347">
        <v>183</v>
      </c>
      <c r="G15" s="5"/>
      <c r="J15" s="1"/>
      <c r="K15" s="32"/>
      <c r="L15" s="32"/>
      <c r="M15" s="4"/>
      <c r="N15" s="4"/>
      <c r="O15" s="4"/>
      <c r="P15" s="3"/>
    </row>
    <row r="16" spans="1:16" x14ac:dyDescent="0.25">
      <c r="A16" s="49"/>
      <c r="B16" s="58" t="s">
        <v>2</v>
      </c>
      <c r="C16" s="345">
        <v>16292</v>
      </c>
      <c r="D16" s="346">
        <v>2097</v>
      </c>
      <c r="E16" s="347">
        <v>3765</v>
      </c>
      <c r="F16" s="347">
        <v>1013</v>
      </c>
      <c r="J16" s="1"/>
      <c r="K16" s="32"/>
      <c r="L16" s="32"/>
      <c r="M16" s="4"/>
      <c r="N16" s="4"/>
      <c r="O16" s="4"/>
      <c r="P16" s="3"/>
    </row>
    <row r="17" spans="1:16" x14ac:dyDescent="0.25">
      <c r="A17" s="49"/>
      <c r="B17" s="59" t="s">
        <v>8</v>
      </c>
      <c r="C17" s="60">
        <f>SUM(C13:C16)</f>
        <v>30826</v>
      </c>
      <c r="D17" s="61">
        <f>SUM(D13:D16)</f>
        <v>6456</v>
      </c>
      <c r="E17" s="61">
        <f>SUM(E13:E16)</f>
        <v>4577</v>
      </c>
      <c r="F17" s="61">
        <f>SUM(F13:F16)</f>
        <v>1268</v>
      </c>
      <c r="J17" s="1"/>
      <c r="K17" s="32"/>
      <c r="L17" s="32"/>
      <c r="M17" s="4"/>
      <c r="N17" s="4"/>
      <c r="O17" s="4"/>
      <c r="P17" s="3"/>
    </row>
    <row r="18" spans="1:16" x14ac:dyDescent="0.25">
      <c r="A18" s="49"/>
      <c r="B18" s="58" t="s">
        <v>3</v>
      </c>
      <c r="C18" s="345">
        <v>5091</v>
      </c>
      <c r="D18" s="346">
        <v>299</v>
      </c>
      <c r="E18" s="347">
        <v>1920</v>
      </c>
      <c r="F18" s="347">
        <v>350</v>
      </c>
      <c r="G18" s="31"/>
      <c r="J18" s="1"/>
      <c r="K18" s="32"/>
      <c r="L18" s="32"/>
      <c r="M18" s="4"/>
      <c r="N18" s="4"/>
      <c r="O18" s="4"/>
      <c r="P18" s="3"/>
    </row>
    <row r="19" spans="1:16" x14ac:dyDescent="0.25">
      <c r="A19" s="49"/>
      <c r="B19" s="58" t="s">
        <v>4</v>
      </c>
      <c r="C19" s="345">
        <v>3249</v>
      </c>
      <c r="D19" s="346">
        <v>140</v>
      </c>
      <c r="E19" s="347">
        <v>1962</v>
      </c>
      <c r="F19" s="347">
        <v>147</v>
      </c>
      <c r="G19" s="31"/>
      <c r="H19" s="10"/>
      <c r="I19" s="3"/>
      <c r="K19" s="4"/>
      <c r="L19" s="4"/>
      <c r="M19" s="4"/>
      <c r="N19" s="4"/>
      <c r="O19" s="4"/>
      <c r="P19" s="3"/>
    </row>
    <row r="20" spans="1:16" x14ac:dyDescent="0.25">
      <c r="A20" s="49"/>
      <c r="B20" s="59" t="s">
        <v>9</v>
      </c>
      <c r="C20" s="60">
        <f>SUM(C18:C19)</f>
        <v>8340</v>
      </c>
      <c r="D20" s="61">
        <f>SUM(D18:D19)</f>
        <v>439</v>
      </c>
      <c r="E20" s="61">
        <f>SUM(E18:E19)</f>
        <v>3882</v>
      </c>
      <c r="F20" s="62">
        <f>SUM(F18:F19)</f>
        <v>497</v>
      </c>
      <c r="H20" s="3"/>
      <c r="I20" s="3"/>
      <c r="K20" s="4"/>
      <c r="L20" s="4"/>
      <c r="M20" s="4"/>
      <c r="N20" s="4"/>
      <c r="O20" s="4"/>
      <c r="P20" s="3"/>
    </row>
    <row r="21" spans="1:16" ht="15.75" thickBot="1" x14ac:dyDescent="0.3">
      <c r="A21" s="49"/>
      <c r="B21" s="63" t="s">
        <v>7</v>
      </c>
      <c r="C21" s="64">
        <f>SUM(C17,C20)</f>
        <v>39166</v>
      </c>
      <c r="D21" s="65">
        <f>SUM(D17,D20)</f>
        <v>6895</v>
      </c>
      <c r="E21" s="65">
        <f>SUM(E17, E20)</f>
        <v>8459</v>
      </c>
      <c r="F21" s="66">
        <f>SUM(F17, F20)</f>
        <v>1765</v>
      </c>
      <c r="H21" s="3"/>
      <c r="I21" s="3"/>
      <c r="K21" s="4"/>
      <c r="L21" s="4"/>
      <c r="M21" s="4"/>
      <c r="N21" s="4"/>
      <c r="O21" s="4"/>
      <c r="P21" s="3"/>
    </row>
    <row r="22" spans="1:16" ht="15.75" thickBot="1" x14ac:dyDescent="0.3">
      <c r="A22" s="49"/>
      <c r="B22" s="67"/>
      <c r="C22" s="67"/>
      <c r="D22" s="67"/>
      <c r="E22" s="67"/>
      <c r="F22" s="67"/>
      <c r="G22" s="2"/>
      <c r="K22" s="11"/>
      <c r="L22" s="11"/>
      <c r="M22" s="11"/>
      <c r="N22" s="11"/>
      <c r="O22" s="11"/>
    </row>
    <row r="23" spans="1:16" ht="33.75" customHeight="1" x14ac:dyDescent="0.25">
      <c r="A23" s="49"/>
      <c r="B23" s="68"/>
      <c r="C23" s="355" t="s">
        <v>40</v>
      </c>
      <c r="D23" s="356"/>
      <c r="E23" s="69"/>
      <c r="F23" s="49"/>
      <c r="H23" s="358"/>
      <c r="I23" s="358"/>
      <c r="J23" s="358"/>
      <c r="K23" s="358"/>
    </row>
    <row r="24" spans="1:16" ht="14.45" customHeight="1" x14ac:dyDescent="0.25">
      <c r="A24" s="49"/>
      <c r="B24" s="68"/>
      <c r="C24" s="70">
        <v>2015</v>
      </c>
      <c r="D24" s="348">
        <v>40448</v>
      </c>
      <c r="E24" s="335" t="s">
        <v>120</v>
      </c>
      <c r="F24" s="336" t="s">
        <v>121</v>
      </c>
      <c r="H24" s="357"/>
      <c r="I24" s="357"/>
      <c r="J24" s="359"/>
      <c r="K24" s="358"/>
    </row>
    <row r="25" spans="1:16" x14ac:dyDescent="0.25">
      <c r="A25" s="49"/>
      <c r="B25" s="72"/>
      <c r="C25" s="70">
        <v>2020</v>
      </c>
      <c r="D25" s="348">
        <v>42500</v>
      </c>
      <c r="E25" s="337">
        <f>D25-D24</f>
        <v>2052</v>
      </c>
      <c r="F25" s="338">
        <f>(E25/5)/D24</f>
        <v>1.0146360759493671E-2</v>
      </c>
      <c r="H25" s="25"/>
      <c r="I25" s="8"/>
      <c r="J25" s="25"/>
      <c r="K25" s="9"/>
    </row>
    <row r="26" spans="1:16" x14ac:dyDescent="0.25">
      <c r="A26" s="49"/>
      <c r="B26" s="73"/>
      <c r="C26" s="70">
        <v>2025</v>
      </c>
      <c r="D26" s="348">
        <v>44300</v>
      </c>
      <c r="E26" s="71"/>
      <c r="F26" s="74"/>
      <c r="H26" s="14"/>
      <c r="I26" s="8"/>
      <c r="J26" s="14"/>
      <c r="K26" s="9"/>
    </row>
    <row r="27" spans="1:16" x14ac:dyDescent="0.25">
      <c r="A27" s="49"/>
      <c r="B27" s="73"/>
      <c r="C27" s="70">
        <v>2030</v>
      </c>
      <c r="D27" s="348">
        <v>45900</v>
      </c>
      <c r="E27" s="49"/>
      <c r="F27" s="49"/>
      <c r="H27" s="25"/>
      <c r="I27" s="8"/>
      <c r="J27" s="25"/>
      <c r="K27" s="9"/>
    </row>
    <row r="28" spans="1:16" x14ac:dyDescent="0.25">
      <c r="A28" s="49"/>
      <c r="B28" s="73"/>
      <c r="C28" s="70">
        <v>2035</v>
      </c>
      <c r="D28" s="348">
        <v>47200</v>
      </c>
      <c r="E28" s="75"/>
      <c r="F28" s="49"/>
      <c r="H28" s="25"/>
      <c r="I28" s="8"/>
      <c r="J28" s="25"/>
      <c r="K28" s="9"/>
    </row>
    <row r="29" spans="1:16" ht="15.75" thickBot="1" x14ac:dyDescent="0.3">
      <c r="A29" s="49"/>
      <c r="B29" s="73"/>
      <c r="C29" s="76">
        <v>2040</v>
      </c>
      <c r="D29" s="349">
        <v>48500</v>
      </c>
      <c r="E29" s="49"/>
      <c r="F29" s="49"/>
      <c r="H29" s="25"/>
      <c r="I29" s="8"/>
      <c r="J29" s="25"/>
      <c r="K29" s="9"/>
    </row>
    <row r="30" spans="1:16" x14ac:dyDescent="0.25">
      <c r="A30" s="49"/>
      <c r="B30" s="72"/>
      <c r="C30" s="77"/>
      <c r="D30" s="49"/>
      <c r="E30" s="78"/>
      <c r="F30" s="49"/>
      <c r="H30" s="25"/>
      <c r="I30" s="8"/>
      <c r="J30" s="25"/>
      <c r="K30" s="9"/>
    </row>
    <row r="31" spans="1:16" x14ac:dyDescent="0.25">
      <c r="A31" s="49"/>
      <c r="B31" s="72"/>
      <c r="C31" s="79"/>
      <c r="D31" s="49"/>
      <c r="E31" s="49"/>
      <c r="F31" s="80"/>
    </row>
    <row r="32" spans="1:16" x14ac:dyDescent="0.25">
      <c r="A32" s="49"/>
      <c r="B32" s="71"/>
      <c r="C32" s="71"/>
      <c r="D32" s="49"/>
      <c r="E32" s="49"/>
      <c r="F32" s="49"/>
      <c r="G32" s="4"/>
      <c r="H32" s="4"/>
      <c r="I32" s="4"/>
      <c r="J32" s="4"/>
      <c r="K32" s="4"/>
      <c r="L32" s="4"/>
      <c r="M32" s="4"/>
    </row>
    <row r="33" spans="1:13" x14ac:dyDescent="0.25">
      <c r="A33" s="49"/>
      <c r="B33" s="81"/>
      <c r="C33" s="82"/>
      <c r="D33" s="71"/>
      <c r="E33" s="71"/>
      <c r="F33" s="71"/>
      <c r="G33" s="4"/>
      <c r="H33" s="357"/>
      <c r="I33" s="357"/>
      <c r="J33" s="358"/>
      <c r="K33" s="358"/>
      <c r="L33" s="4"/>
      <c r="M33" s="4"/>
    </row>
    <row r="34" spans="1:13" x14ac:dyDescent="0.25">
      <c r="A34" s="49"/>
      <c r="B34" s="81"/>
      <c r="C34" s="83"/>
      <c r="D34" s="84"/>
      <c r="E34" s="84"/>
      <c r="F34" s="84"/>
      <c r="G34" s="4"/>
      <c r="H34" s="25"/>
      <c r="I34" s="8"/>
      <c r="J34" s="25"/>
      <c r="K34" s="9"/>
      <c r="L34" s="4"/>
      <c r="M34" s="4"/>
    </row>
  </sheetData>
  <sheetProtection sheet="1" objects="1" scenarios="1"/>
  <mergeCells count="15">
    <mergeCell ref="D2:F2"/>
    <mergeCell ref="D10:E10"/>
    <mergeCell ref="C23:D23"/>
    <mergeCell ref="H33:I33"/>
    <mergeCell ref="J33:K33"/>
    <mergeCell ref="H23:I23"/>
    <mergeCell ref="J23:K23"/>
    <mergeCell ref="H24:I24"/>
    <mergeCell ref="J24:K24"/>
    <mergeCell ref="B4:C4"/>
    <mergeCell ref="B6:C6"/>
    <mergeCell ref="D4:F4"/>
    <mergeCell ref="D6:E6"/>
    <mergeCell ref="B8:C8"/>
    <mergeCell ref="D8:E8"/>
  </mergeCells>
  <pageMargins left="0.25" right="0.25"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
  <sheetViews>
    <sheetView showGridLines="0" tabSelected="1" zoomScale="80" zoomScaleNormal="80" workbookViewId="0">
      <selection activeCell="D7" sqref="D7"/>
    </sheetView>
  </sheetViews>
  <sheetFormatPr defaultRowHeight="15" x14ac:dyDescent="0.25"/>
  <cols>
    <col min="1" max="1" width="3" customWidth="1"/>
    <col min="2" max="2" width="17.28515625" customWidth="1"/>
    <col min="3" max="3" width="10.5703125" bestFit="1" customWidth="1"/>
    <col min="4" max="4" width="12.5703125" customWidth="1"/>
    <col min="5" max="5" width="16.7109375" customWidth="1"/>
    <col min="6" max="6" width="13.7109375" customWidth="1"/>
    <col min="7" max="7" width="17.85546875" customWidth="1"/>
    <col min="8" max="8" width="18.7109375" customWidth="1"/>
    <col min="9" max="9" width="18.5703125" customWidth="1"/>
    <col min="10" max="10" width="18.140625" customWidth="1"/>
    <col min="12" max="12" width="10" bestFit="1" customWidth="1"/>
    <col min="15" max="15" width="6.7109375" customWidth="1"/>
  </cols>
  <sheetData>
    <row r="1" spans="1:20" ht="21.75" customHeight="1" x14ac:dyDescent="0.25">
      <c r="A1" s="49"/>
      <c r="B1" s="49"/>
      <c r="C1" s="49"/>
      <c r="D1" s="49"/>
      <c r="E1" s="49"/>
      <c r="F1" s="49"/>
      <c r="G1" s="49"/>
      <c r="H1" s="49"/>
      <c r="I1" s="49"/>
      <c r="J1" s="49"/>
    </row>
    <row r="2" spans="1:20" s="50" customFormat="1" ht="25.5" customHeight="1" x14ac:dyDescent="0.25">
      <c r="A2" s="147"/>
      <c r="B2" s="44" t="s">
        <v>62</v>
      </c>
      <c r="C2" s="147"/>
      <c r="D2" s="147"/>
      <c r="E2" s="147"/>
      <c r="F2" s="147"/>
      <c r="G2" s="147"/>
      <c r="H2" s="147"/>
      <c r="I2" s="147"/>
      <c r="J2" s="147"/>
    </row>
    <row r="3" spans="1:20" s="50" customFormat="1" ht="16.5" thickBot="1" x14ac:dyDescent="0.3">
      <c r="A3" s="147"/>
      <c r="B3" s="44"/>
      <c r="C3" s="147"/>
      <c r="D3" s="147"/>
      <c r="E3" s="147"/>
      <c r="F3" s="147"/>
      <c r="G3" s="147"/>
      <c r="H3" s="147"/>
      <c r="I3" s="147"/>
      <c r="J3" s="147"/>
    </row>
    <row r="4" spans="1:20" s="50" customFormat="1" ht="23.45" customHeight="1" thickBot="1" x14ac:dyDescent="0.3">
      <c r="A4" s="147"/>
      <c r="B4" s="44"/>
      <c r="C4" s="147"/>
      <c r="D4" s="369" t="str">
        <f>'Data Input'!$D$4</f>
        <v>Levy County</v>
      </c>
      <c r="E4" s="370"/>
      <c r="F4" s="371"/>
      <c r="G4" s="147"/>
      <c r="H4" s="148" t="s">
        <v>48</v>
      </c>
      <c r="I4" s="149">
        <f>'Data Input'!$D$6</f>
        <v>2013</v>
      </c>
      <c r="J4" s="147"/>
    </row>
    <row r="5" spans="1:20" ht="12.6" customHeight="1" thickBot="1" x14ac:dyDescent="0.3">
      <c r="A5" s="49"/>
      <c r="B5" s="49"/>
      <c r="C5" s="49"/>
      <c r="D5" s="49"/>
      <c r="E5" s="49"/>
      <c r="F5" s="49"/>
      <c r="G5" s="78"/>
      <c r="H5" s="85" t="s">
        <v>18</v>
      </c>
      <c r="I5" s="86" t="s">
        <v>18</v>
      </c>
      <c r="J5" s="78"/>
    </row>
    <row r="6" spans="1:20" ht="72" customHeight="1" x14ac:dyDescent="0.25">
      <c r="A6" s="49"/>
      <c r="B6" s="87" t="s">
        <v>10</v>
      </c>
      <c r="C6" s="54" t="s">
        <v>6</v>
      </c>
      <c r="D6" s="54" t="s">
        <v>123</v>
      </c>
      <c r="E6" s="54" t="s">
        <v>11</v>
      </c>
      <c r="F6" s="54" t="s">
        <v>14</v>
      </c>
      <c r="G6" s="54" t="s">
        <v>13</v>
      </c>
      <c r="H6" s="54" t="s">
        <v>15</v>
      </c>
      <c r="I6" s="54" t="s">
        <v>16</v>
      </c>
      <c r="J6" s="55" t="s">
        <v>17</v>
      </c>
      <c r="K6" s="12"/>
      <c r="L6" s="12"/>
    </row>
    <row r="7" spans="1:20" x14ac:dyDescent="0.25">
      <c r="A7" s="49"/>
      <c r="B7" s="56" t="s">
        <v>5</v>
      </c>
      <c r="C7" s="88">
        <f>'Data Input'!C13</f>
        <v>2011</v>
      </c>
      <c r="D7" s="89">
        <f>(C7/C15)</f>
        <v>5.1345554817954345E-2</v>
      </c>
      <c r="E7" s="90">
        <f>'Data Input'!D13</f>
        <v>792</v>
      </c>
      <c r="F7" s="89">
        <f>(E7/C15)</f>
        <v>2.0221620793545423E-2</v>
      </c>
      <c r="G7" s="91">
        <f>'Data Input'!E13</f>
        <v>61</v>
      </c>
      <c r="H7" s="89">
        <f>(G7/G15)</f>
        <v>7.2112542853765222E-3</v>
      </c>
      <c r="I7" s="91">
        <f>'Data Input'!F13</f>
        <v>0</v>
      </c>
      <c r="J7" s="92">
        <f>(I7/I15)</f>
        <v>0</v>
      </c>
    </row>
    <row r="8" spans="1:20" x14ac:dyDescent="0.25">
      <c r="A8" s="49"/>
      <c r="B8" s="57" t="s">
        <v>1</v>
      </c>
      <c r="C8" s="93">
        <f>'Data Input'!C14</f>
        <v>5721</v>
      </c>
      <c r="D8" s="94">
        <f>(C8/C15)</f>
        <v>0.14607057141398153</v>
      </c>
      <c r="E8" s="95">
        <f>'Data Input'!D14</f>
        <v>1656</v>
      </c>
      <c r="F8" s="94">
        <f>(E8/C15)</f>
        <v>4.2281570750140426E-2</v>
      </c>
      <c r="G8" s="96">
        <f>'Data Input'!E14</f>
        <v>390</v>
      </c>
      <c r="H8" s="94">
        <f>(G8/C15)</f>
        <v>9.9576162998519131E-3</v>
      </c>
      <c r="I8" s="96">
        <f>'Data Input'!F14</f>
        <v>72</v>
      </c>
      <c r="J8" s="97">
        <f>(I8/C15)</f>
        <v>1.8383291630495839E-3</v>
      </c>
      <c r="K8" s="6"/>
      <c r="O8" s="4"/>
      <c r="P8" s="4"/>
      <c r="Q8" s="4"/>
      <c r="R8" s="4"/>
      <c r="S8" s="4"/>
      <c r="T8" s="3"/>
    </row>
    <row r="9" spans="1:20" x14ac:dyDescent="0.25">
      <c r="A9" s="49"/>
      <c r="B9" s="58" t="s">
        <v>0</v>
      </c>
      <c r="C9" s="93">
        <f>'Data Input'!C15</f>
        <v>6802</v>
      </c>
      <c r="D9" s="94">
        <f>(C9/C15)</f>
        <v>0.17367104120921206</v>
      </c>
      <c r="E9" s="95">
        <f>'Data Input'!D15</f>
        <v>1911</v>
      </c>
      <c r="F9" s="94">
        <f>(E9/C15)</f>
        <v>4.8792319869274368E-2</v>
      </c>
      <c r="G9" s="96">
        <f>'Data Input'!E15</f>
        <v>361</v>
      </c>
      <c r="H9" s="94">
        <f>(G9/C15)</f>
        <v>9.2171781647347184E-3</v>
      </c>
      <c r="I9" s="96">
        <f>'Data Input'!F15</f>
        <v>183</v>
      </c>
      <c r="J9" s="97">
        <f>(I9/C15)</f>
        <v>4.672419956084359E-3</v>
      </c>
      <c r="K9" s="5"/>
      <c r="O9" s="4"/>
      <c r="P9" s="4"/>
      <c r="Q9" s="4"/>
      <c r="R9" s="4"/>
      <c r="S9" s="4"/>
      <c r="T9" s="3"/>
    </row>
    <row r="10" spans="1:20" x14ac:dyDescent="0.25">
      <c r="A10" s="49"/>
      <c r="B10" s="58" t="s">
        <v>2</v>
      </c>
      <c r="C10" s="93">
        <f>'Data Input'!C16</f>
        <v>16292</v>
      </c>
      <c r="D10" s="94">
        <f>(C10/C15)</f>
        <v>0.41597303783894196</v>
      </c>
      <c r="E10" s="95">
        <f>'Data Input'!D16</f>
        <v>2097</v>
      </c>
      <c r="F10" s="94">
        <f>(E10/C15)</f>
        <v>5.354133687381913E-2</v>
      </c>
      <c r="G10" s="96">
        <f>'Data Input'!E16</f>
        <v>3765</v>
      </c>
      <c r="H10" s="94">
        <f>(G10/C15)</f>
        <v>9.612929581780115E-2</v>
      </c>
      <c r="I10" s="96">
        <f>'Data Input'!F16</f>
        <v>1013</v>
      </c>
      <c r="J10" s="98">
        <f>(I10/C15)</f>
        <v>2.5864270030128172E-2</v>
      </c>
      <c r="O10" s="4"/>
      <c r="P10" s="4"/>
      <c r="Q10" s="4"/>
      <c r="R10" s="4"/>
      <c r="S10" s="4"/>
      <c r="T10" s="3"/>
    </row>
    <row r="11" spans="1:20" x14ac:dyDescent="0.25">
      <c r="A11" s="49"/>
      <c r="B11" s="99" t="s">
        <v>8</v>
      </c>
      <c r="C11" s="100">
        <f>SUM(C7:C10)</f>
        <v>30826</v>
      </c>
      <c r="D11" s="101">
        <f>(C11/C15)</f>
        <v>0.78706020528008991</v>
      </c>
      <c r="E11" s="102">
        <f>SUM(E7:E10)</f>
        <v>6456</v>
      </c>
      <c r="F11" s="103">
        <f>(E11/C15)</f>
        <v>0.16483684828677936</v>
      </c>
      <c r="G11" s="104">
        <f>SUM(G7:G10)</f>
        <v>4577</v>
      </c>
      <c r="H11" s="103">
        <f>(G11/C15)</f>
        <v>0.11686156360108257</v>
      </c>
      <c r="I11" s="104">
        <f>SUM(I7:I10)</f>
        <v>1268</v>
      </c>
      <c r="J11" s="105">
        <f>(I11/C15)</f>
        <v>3.2375019149262114E-2</v>
      </c>
      <c r="O11" s="4"/>
      <c r="P11" s="4"/>
      <c r="Q11" s="4"/>
      <c r="R11" s="4"/>
      <c r="S11" s="4"/>
      <c r="T11" s="3"/>
    </row>
    <row r="12" spans="1:20" x14ac:dyDescent="0.25">
      <c r="A12" s="49"/>
      <c r="B12" s="58" t="s">
        <v>3</v>
      </c>
      <c r="C12" s="93">
        <f>'Data Input'!C18</f>
        <v>5091</v>
      </c>
      <c r="D12" s="89">
        <f>(C12/C15)</f>
        <v>0.12998519123729765</v>
      </c>
      <c r="E12" s="95">
        <f>'Data Input'!D18</f>
        <v>299</v>
      </c>
      <c r="F12" s="94">
        <f>(E12/C15)</f>
        <v>7.6341724965531326E-3</v>
      </c>
      <c r="G12" s="96">
        <f>'Data Input'!E18</f>
        <v>1920</v>
      </c>
      <c r="H12" s="94">
        <f>(G12/C15)</f>
        <v>4.9022111014655569E-2</v>
      </c>
      <c r="I12" s="96">
        <f>'Data Input'!F18</f>
        <v>350</v>
      </c>
      <c r="J12" s="98">
        <f>(I12/C15)</f>
        <v>8.9363223203799205E-3</v>
      </c>
      <c r="O12" s="4"/>
      <c r="P12" s="4"/>
      <c r="Q12" s="4"/>
      <c r="R12" s="4"/>
      <c r="S12" s="4"/>
      <c r="T12" s="3"/>
    </row>
    <row r="13" spans="1:20" x14ac:dyDescent="0.25">
      <c r="A13" s="49"/>
      <c r="B13" s="58" t="s">
        <v>4</v>
      </c>
      <c r="C13" s="93">
        <f>'Data Input'!C19</f>
        <v>3249</v>
      </c>
      <c r="D13" s="94">
        <f>(C13/C15)</f>
        <v>8.2954603482612466E-2</v>
      </c>
      <c r="E13" s="95">
        <f>'Data Input'!D19</f>
        <v>140</v>
      </c>
      <c r="F13" s="94">
        <f>(E13/C15)</f>
        <v>3.5745289281519685E-3</v>
      </c>
      <c r="G13" s="96">
        <f>'Data Input'!E19</f>
        <v>1962</v>
      </c>
      <c r="H13" s="94">
        <f>(G13/C15)</f>
        <v>5.0094469693101162E-2</v>
      </c>
      <c r="I13" s="96">
        <f>'Data Input'!F19</f>
        <v>147</v>
      </c>
      <c r="J13" s="98">
        <f>(I13/C15)</f>
        <v>3.753255374559567E-3</v>
      </c>
      <c r="L13" s="17"/>
      <c r="O13" s="4"/>
      <c r="P13" s="4"/>
      <c r="Q13" s="4"/>
      <c r="R13" s="4"/>
      <c r="S13" s="4"/>
      <c r="T13" s="3"/>
    </row>
    <row r="14" spans="1:20" x14ac:dyDescent="0.25">
      <c r="A14" s="49"/>
      <c r="B14" s="99" t="s">
        <v>9</v>
      </c>
      <c r="C14" s="100">
        <f>SUM(C12:C13)</f>
        <v>8340</v>
      </c>
      <c r="D14" s="101">
        <f>(C14/C15)</f>
        <v>0.21293979471991012</v>
      </c>
      <c r="E14" s="102">
        <f>SUM(E12:E13)</f>
        <v>439</v>
      </c>
      <c r="F14" s="103">
        <f>(E14/C15)</f>
        <v>1.1208701424705101E-2</v>
      </c>
      <c r="G14" s="104">
        <f>SUM(G12:G13)</f>
        <v>3882</v>
      </c>
      <c r="H14" s="103">
        <f>(G14/C15)</f>
        <v>9.9116580707756724E-2</v>
      </c>
      <c r="I14" s="104">
        <f>SUM(I12:I13)</f>
        <v>497</v>
      </c>
      <c r="J14" s="105">
        <f>(I14/C15)</f>
        <v>1.2689577694939488E-2</v>
      </c>
      <c r="O14" s="4"/>
      <c r="P14" s="4"/>
      <c r="Q14" s="4"/>
      <c r="R14" s="4"/>
      <c r="S14" s="4"/>
      <c r="T14" s="3"/>
    </row>
    <row r="15" spans="1:20" ht="15.75" thickBot="1" x14ac:dyDescent="0.3">
      <c r="A15" s="49"/>
      <c r="B15" s="106" t="s">
        <v>7</v>
      </c>
      <c r="C15" s="107">
        <f>SUM(C11,C14)</f>
        <v>39166</v>
      </c>
      <c r="D15" s="108">
        <f>(C15/C15)</f>
        <v>1</v>
      </c>
      <c r="E15" s="109">
        <f>SUM(E11,E14)</f>
        <v>6895</v>
      </c>
      <c r="F15" s="110">
        <f>(E15/C15)</f>
        <v>0.17604554971148445</v>
      </c>
      <c r="G15" s="111">
        <f>SUM(G11, G14)</f>
        <v>8459</v>
      </c>
      <c r="H15" s="110">
        <f>(G15/C15)</f>
        <v>0.2159781443088393</v>
      </c>
      <c r="I15" s="111">
        <f>SUM(I11, I14)</f>
        <v>1765</v>
      </c>
      <c r="J15" s="112">
        <f>(I15/C15)</f>
        <v>4.5064596844201603E-2</v>
      </c>
      <c r="O15" s="4"/>
      <c r="P15" s="4"/>
      <c r="Q15" s="4"/>
      <c r="R15" s="4"/>
      <c r="S15" s="4"/>
      <c r="T15" s="3"/>
    </row>
    <row r="16" spans="1:20" ht="15.75" thickBot="1" x14ac:dyDescent="0.3">
      <c r="A16" s="49"/>
      <c r="B16" s="49"/>
      <c r="C16" s="49"/>
      <c r="D16" s="49"/>
      <c r="E16" s="49"/>
      <c r="F16" s="49"/>
      <c r="G16" s="49"/>
      <c r="H16" s="49"/>
      <c r="I16" s="49"/>
      <c r="J16" s="49"/>
      <c r="L16" s="43"/>
      <c r="M16" s="33"/>
      <c r="N16" s="33"/>
      <c r="O16" s="35"/>
      <c r="P16" s="35"/>
      <c r="Q16" s="4"/>
      <c r="R16" s="4"/>
      <c r="S16" s="4"/>
      <c r="T16" s="3"/>
    </row>
    <row r="17" spans="1:20" x14ac:dyDescent="0.25">
      <c r="A17" s="49"/>
      <c r="B17" s="374" t="s">
        <v>45</v>
      </c>
      <c r="C17" s="375"/>
      <c r="D17" s="375"/>
      <c r="E17" s="375"/>
      <c r="F17" s="375"/>
      <c r="G17" s="375"/>
      <c r="H17" s="375"/>
      <c r="I17" s="375"/>
      <c r="J17" s="376"/>
      <c r="L17" s="10"/>
      <c r="M17" s="19"/>
      <c r="N17" s="4"/>
      <c r="O17" s="4"/>
      <c r="P17" s="37"/>
      <c r="Q17" s="4"/>
      <c r="R17" s="4"/>
      <c r="S17" s="4"/>
      <c r="T17" s="3"/>
    </row>
    <row r="18" spans="1:20" x14ac:dyDescent="0.25">
      <c r="A18" s="49"/>
      <c r="B18" s="113" t="s">
        <v>54</v>
      </c>
      <c r="C18" s="114"/>
      <c r="D18" s="114"/>
      <c r="E18" s="114"/>
      <c r="F18" s="115"/>
      <c r="G18" s="116" t="s">
        <v>53</v>
      </c>
      <c r="H18" s="117"/>
      <c r="I18" s="118"/>
      <c r="J18" s="119">
        <f>I11</f>
        <v>1268</v>
      </c>
      <c r="K18" s="28" t="s">
        <v>18</v>
      </c>
      <c r="L18" s="4"/>
      <c r="M18" s="19"/>
      <c r="N18" s="4"/>
      <c r="O18" s="4"/>
      <c r="P18" s="37"/>
      <c r="Q18" s="4"/>
      <c r="R18" s="4"/>
      <c r="S18" s="10"/>
      <c r="T18" s="3"/>
    </row>
    <row r="19" spans="1:20" x14ac:dyDescent="0.25">
      <c r="A19" s="49"/>
      <c r="B19" s="113" t="s">
        <v>55</v>
      </c>
      <c r="C19" s="114"/>
      <c r="D19" s="114"/>
      <c r="E19" s="114"/>
      <c r="F19" s="115"/>
      <c r="G19" s="116" t="s">
        <v>50</v>
      </c>
      <c r="H19" s="116"/>
      <c r="I19" s="116"/>
      <c r="J19" s="119">
        <f>(G11-I11)</f>
        <v>3309</v>
      </c>
      <c r="K19" s="29" t="s">
        <v>18</v>
      </c>
      <c r="L19" s="10"/>
      <c r="M19" s="19"/>
      <c r="N19" s="4"/>
      <c r="O19" s="4"/>
      <c r="P19" s="37"/>
      <c r="Q19" s="4"/>
      <c r="R19" s="4"/>
      <c r="S19" s="4"/>
      <c r="T19" s="3"/>
    </row>
    <row r="20" spans="1:20" x14ac:dyDescent="0.25">
      <c r="A20" s="49"/>
      <c r="B20" s="113" t="s">
        <v>56</v>
      </c>
      <c r="C20" s="114"/>
      <c r="D20" s="114"/>
      <c r="E20" s="114"/>
      <c r="F20" s="115"/>
      <c r="G20" s="116" t="s">
        <v>52</v>
      </c>
      <c r="H20" s="117"/>
      <c r="I20" s="118"/>
      <c r="J20" s="119">
        <f>I14</f>
        <v>497</v>
      </c>
      <c r="K20" s="30" t="s">
        <v>18</v>
      </c>
      <c r="L20" s="4"/>
      <c r="M20" s="38"/>
      <c r="N20" s="4"/>
      <c r="O20" s="4"/>
      <c r="P20" s="39"/>
      <c r="Q20" s="4"/>
      <c r="R20" s="4"/>
      <c r="S20" s="4"/>
      <c r="T20" s="3"/>
    </row>
    <row r="21" spans="1:20" x14ac:dyDescent="0.25">
      <c r="A21" s="49"/>
      <c r="B21" s="113" t="s">
        <v>57</v>
      </c>
      <c r="C21" s="114"/>
      <c r="D21" s="114"/>
      <c r="E21" s="114"/>
      <c r="F21" s="115"/>
      <c r="G21" s="116" t="s">
        <v>117</v>
      </c>
      <c r="H21" s="116"/>
      <c r="I21" s="116"/>
      <c r="J21" s="119">
        <f>(G14-I14)</f>
        <v>3385</v>
      </c>
      <c r="K21" s="29" t="s">
        <v>18</v>
      </c>
      <c r="L21" s="8"/>
      <c r="M21" s="38"/>
      <c r="N21" s="26"/>
      <c r="O21" s="4"/>
      <c r="P21" s="4"/>
      <c r="Q21" s="4"/>
      <c r="R21" s="4"/>
      <c r="S21" s="10"/>
      <c r="T21" s="3"/>
    </row>
    <row r="22" spans="1:20" x14ac:dyDescent="0.25">
      <c r="A22" s="49"/>
      <c r="B22" s="113" t="s">
        <v>58</v>
      </c>
      <c r="C22" s="114"/>
      <c r="D22" s="114"/>
      <c r="E22" s="114"/>
      <c r="F22" s="115"/>
      <c r="G22" s="116" t="s">
        <v>118</v>
      </c>
      <c r="H22" s="116"/>
      <c r="I22" s="116"/>
      <c r="J22" s="119">
        <f>(E14-I14)</f>
        <v>-58</v>
      </c>
      <c r="K22" s="18" t="s">
        <v>18</v>
      </c>
      <c r="L22" s="10"/>
      <c r="M22" s="40"/>
      <c r="N22" s="41"/>
      <c r="O22" s="42"/>
      <c r="P22" s="8"/>
      <c r="Q22" s="4"/>
      <c r="R22" s="4"/>
      <c r="S22" s="4"/>
      <c r="T22" s="3"/>
    </row>
    <row r="23" spans="1:20" x14ac:dyDescent="0.25">
      <c r="A23" s="49"/>
      <c r="B23" s="113" t="s">
        <v>59</v>
      </c>
      <c r="C23" s="114"/>
      <c r="D23" s="114"/>
      <c r="E23" s="114"/>
      <c r="F23" s="115"/>
      <c r="G23" s="116" t="s">
        <v>119</v>
      </c>
      <c r="H23" s="116"/>
      <c r="I23" s="116"/>
      <c r="J23" s="119">
        <f>C14-(J20+J21+J22)</f>
        <v>4516</v>
      </c>
      <c r="K23" s="29" t="s">
        <v>18</v>
      </c>
      <c r="L23" s="10"/>
      <c r="M23" s="38"/>
      <c r="N23" s="4"/>
      <c r="O23" s="4"/>
      <c r="P23" s="10"/>
      <c r="Q23" s="4"/>
      <c r="R23" s="4"/>
      <c r="S23" s="4"/>
      <c r="T23" s="3"/>
    </row>
    <row r="24" spans="1:20" x14ac:dyDescent="0.25">
      <c r="A24" s="49"/>
      <c r="B24" s="113" t="s">
        <v>60</v>
      </c>
      <c r="C24" s="114"/>
      <c r="D24" s="114"/>
      <c r="E24" s="114"/>
      <c r="F24" s="115"/>
      <c r="G24" s="116" t="s">
        <v>51</v>
      </c>
      <c r="H24" s="116"/>
      <c r="I24" s="116"/>
      <c r="J24" s="119">
        <f>(E11-I11)</f>
        <v>5188</v>
      </c>
      <c r="K24" s="29" t="s">
        <v>18</v>
      </c>
      <c r="L24" s="4"/>
      <c r="M24" s="4"/>
      <c r="N24" s="4"/>
      <c r="O24" s="4"/>
      <c r="P24" s="10"/>
      <c r="Q24" s="4"/>
    </row>
    <row r="25" spans="1:20" ht="15.75" thickBot="1" x14ac:dyDescent="0.3">
      <c r="A25" s="49"/>
      <c r="B25" s="120" t="s">
        <v>61</v>
      </c>
      <c r="C25" s="121"/>
      <c r="D25" s="121"/>
      <c r="E25" s="121"/>
      <c r="F25" s="122"/>
      <c r="G25" s="121" t="s">
        <v>18</v>
      </c>
      <c r="H25" s="121"/>
      <c r="I25" s="121"/>
      <c r="J25" s="123">
        <f>SUM(J18:J24)</f>
        <v>18105</v>
      </c>
      <c r="K25" s="16"/>
      <c r="L25" s="4"/>
      <c r="M25" s="4"/>
      <c r="N25" s="4"/>
      <c r="O25" s="4"/>
      <c r="P25" s="4"/>
      <c r="Q25" s="4"/>
      <c r="R25" s="4"/>
      <c r="S25" s="4"/>
      <c r="T25" s="3"/>
    </row>
    <row r="26" spans="1:20" x14ac:dyDescent="0.25">
      <c r="A26" s="49"/>
      <c r="B26" s="67"/>
      <c r="C26" s="67"/>
      <c r="D26" s="67"/>
      <c r="E26" s="67"/>
      <c r="F26" s="67"/>
      <c r="G26" s="67"/>
      <c r="H26" s="67"/>
      <c r="I26" s="67"/>
      <c r="J26" s="124"/>
      <c r="K26" s="2"/>
      <c r="Q26" s="11"/>
      <c r="R26" s="11"/>
      <c r="S26" s="11"/>
    </row>
    <row r="27" spans="1:20" ht="15" customHeight="1" thickBot="1" x14ac:dyDescent="0.3">
      <c r="A27" s="49"/>
      <c r="B27" s="49"/>
      <c r="C27" s="49"/>
      <c r="D27" s="49"/>
      <c r="E27" s="49"/>
      <c r="F27" s="47"/>
      <c r="G27" s="379"/>
      <c r="H27" s="373"/>
      <c r="I27" s="379"/>
      <c r="J27" s="379"/>
    </row>
    <row r="28" spans="1:20" ht="22.15" customHeight="1" x14ac:dyDescent="0.25">
      <c r="A28" s="49"/>
      <c r="B28" s="125" t="s">
        <v>41</v>
      </c>
      <c r="C28" s="126"/>
      <c r="D28" s="127"/>
      <c r="E28" s="128" t="s">
        <v>42</v>
      </c>
      <c r="F28" s="49"/>
      <c r="G28" s="129"/>
      <c r="H28" s="129"/>
      <c r="I28" s="130"/>
      <c r="J28" s="328"/>
    </row>
    <row r="29" spans="1:20" ht="34.15" customHeight="1" thickBot="1" x14ac:dyDescent="0.3">
      <c r="A29" s="49"/>
      <c r="B29" s="377" t="s">
        <v>44</v>
      </c>
      <c r="C29" s="378"/>
      <c r="D29" s="131">
        <f>J25</f>
        <v>18105</v>
      </c>
      <c r="E29" s="132">
        <f>J25/C15</f>
        <v>0.46226318745850992</v>
      </c>
      <c r="F29" s="49"/>
      <c r="G29" s="327"/>
      <c r="H29" s="82"/>
      <c r="I29" s="327"/>
      <c r="J29" s="133"/>
    </row>
    <row r="30" spans="1:20" x14ac:dyDescent="0.25">
      <c r="A30" s="49"/>
      <c r="B30" s="73"/>
      <c r="C30" s="134"/>
      <c r="D30" s="135"/>
      <c r="E30" s="136" t="s">
        <v>18</v>
      </c>
      <c r="F30" s="49"/>
      <c r="G30" s="137"/>
      <c r="H30" s="82"/>
      <c r="I30" s="137"/>
      <c r="J30" s="133"/>
    </row>
    <row r="31" spans="1:20" x14ac:dyDescent="0.25">
      <c r="A31" s="49"/>
      <c r="B31" s="73"/>
      <c r="C31" s="134"/>
      <c r="D31" s="138"/>
      <c r="E31" s="136" t="s">
        <v>18</v>
      </c>
      <c r="F31" s="49"/>
      <c r="G31" s="327"/>
      <c r="H31" s="82"/>
      <c r="I31" s="327"/>
      <c r="J31" s="133"/>
    </row>
    <row r="32" spans="1:20" x14ac:dyDescent="0.25">
      <c r="A32" s="49"/>
      <c r="B32" s="49"/>
      <c r="C32" s="49"/>
      <c r="D32" s="49"/>
      <c r="E32" s="49"/>
      <c r="F32" s="49"/>
      <c r="G32" s="327"/>
      <c r="H32" s="82"/>
      <c r="I32" s="327"/>
      <c r="J32" s="133"/>
    </row>
    <row r="33" spans="1:26" x14ac:dyDescent="0.25">
      <c r="A33" s="49"/>
      <c r="B33" s="49"/>
      <c r="C33" s="49"/>
      <c r="D33" s="49"/>
      <c r="E33" s="49"/>
      <c r="F33" s="139"/>
      <c r="G33" s="327"/>
      <c r="H33" s="82"/>
      <c r="I33" s="327"/>
      <c r="J33" s="133"/>
    </row>
    <row r="34" spans="1:26" x14ac:dyDescent="0.25">
      <c r="A34" s="49"/>
      <c r="B34" s="72"/>
      <c r="C34" s="77"/>
      <c r="D34" s="140"/>
      <c r="E34" s="49"/>
      <c r="F34" s="49"/>
      <c r="G34" s="327"/>
      <c r="H34" s="82"/>
      <c r="I34" s="327"/>
      <c r="J34" s="133"/>
    </row>
    <row r="35" spans="1:26" x14ac:dyDescent="0.25">
      <c r="A35" s="49"/>
      <c r="B35" s="72"/>
      <c r="C35" s="79"/>
      <c r="D35" s="140"/>
      <c r="E35" s="49"/>
      <c r="F35" s="49"/>
      <c r="G35" s="71"/>
      <c r="H35" s="71"/>
      <c r="I35" s="71"/>
      <c r="J35" s="71"/>
    </row>
    <row r="36" spans="1:26" x14ac:dyDescent="0.25">
      <c r="A36" s="49"/>
      <c r="B36" s="71"/>
      <c r="C36" s="71"/>
      <c r="D36" s="71"/>
      <c r="E36" s="49"/>
      <c r="F36" s="49"/>
      <c r="G36" s="49"/>
      <c r="H36" s="49"/>
      <c r="I36" s="49"/>
      <c r="J36" s="49"/>
      <c r="K36" s="4"/>
      <c r="L36" s="4"/>
      <c r="M36" s="4"/>
      <c r="N36" s="4"/>
      <c r="O36" s="4"/>
      <c r="P36" s="4"/>
      <c r="Q36" s="4"/>
    </row>
    <row r="37" spans="1:26" x14ac:dyDescent="0.25">
      <c r="A37" s="49"/>
      <c r="B37" s="373"/>
      <c r="C37" s="373"/>
      <c r="D37" s="373"/>
      <c r="E37" s="373"/>
      <c r="F37" s="373"/>
      <c r="G37" s="373"/>
      <c r="H37" s="373"/>
      <c r="I37" s="71"/>
      <c r="J37" s="71"/>
      <c r="K37" s="4"/>
      <c r="L37" s="358"/>
      <c r="M37" s="358"/>
      <c r="N37" s="358"/>
      <c r="O37" s="358"/>
      <c r="P37" s="4"/>
      <c r="Q37" s="4"/>
    </row>
    <row r="38" spans="1:26" x14ac:dyDescent="0.25">
      <c r="A38" s="49"/>
      <c r="B38" s="327"/>
      <c r="C38" s="82"/>
      <c r="D38" s="82"/>
      <c r="E38" s="71"/>
      <c r="F38" s="71"/>
      <c r="G38" s="71"/>
      <c r="H38" s="71"/>
      <c r="I38" s="71"/>
      <c r="J38" s="71"/>
      <c r="K38" s="4"/>
      <c r="L38" s="357"/>
      <c r="M38" s="357"/>
      <c r="N38" s="358"/>
      <c r="O38" s="358"/>
      <c r="P38" s="4"/>
      <c r="Q38" s="4"/>
    </row>
    <row r="39" spans="1:26" x14ac:dyDescent="0.25">
      <c r="A39" s="49"/>
      <c r="B39" s="327"/>
      <c r="C39" s="83"/>
      <c r="D39" s="141"/>
      <c r="E39" s="84"/>
      <c r="F39" s="142"/>
      <c r="G39" s="84"/>
      <c r="H39" s="143"/>
      <c r="I39" s="84"/>
      <c r="J39" s="84"/>
      <c r="K39" s="4"/>
      <c r="L39" s="7"/>
      <c r="M39" s="8"/>
      <c r="N39" s="7"/>
      <c r="O39" s="9"/>
      <c r="P39" s="4"/>
      <c r="Q39" s="4"/>
    </row>
    <row r="40" spans="1:26" ht="12.75" customHeight="1" x14ac:dyDescent="0.25">
      <c r="A40" s="49"/>
      <c r="B40" s="327"/>
      <c r="C40" s="83"/>
      <c r="D40" s="141"/>
      <c r="E40" s="144"/>
      <c r="F40" s="142"/>
      <c r="G40" s="84"/>
      <c r="H40" s="143"/>
      <c r="I40" s="84"/>
      <c r="J40" s="84"/>
      <c r="K40" s="4"/>
      <c r="L40" s="14"/>
      <c r="M40" s="8"/>
      <c r="N40" s="14"/>
      <c r="O40" s="9"/>
      <c r="P40" s="4"/>
      <c r="Q40" s="4"/>
    </row>
    <row r="41" spans="1:26" x14ac:dyDescent="0.25">
      <c r="A41" s="49"/>
      <c r="B41" s="327"/>
      <c r="C41" s="83"/>
      <c r="D41" s="141"/>
      <c r="E41" s="145"/>
      <c r="F41" s="146"/>
      <c r="G41" s="145"/>
      <c r="H41" s="145"/>
      <c r="I41" s="145"/>
      <c r="J41" s="145"/>
      <c r="K41" s="4"/>
      <c r="L41" s="7"/>
      <c r="M41" s="8"/>
      <c r="N41" s="7"/>
      <c r="O41" s="9"/>
      <c r="P41" s="4"/>
      <c r="Q41" s="4"/>
    </row>
    <row r="42" spans="1:26" x14ac:dyDescent="0.25">
      <c r="A42" s="49"/>
      <c r="B42" s="327"/>
      <c r="C42" s="71"/>
      <c r="D42" s="71"/>
      <c r="E42" s="71"/>
      <c r="F42" s="84"/>
      <c r="G42" s="145"/>
      <c r="H42" s="145"/>
      <c r="I42" s="71"/>
      <c r="J42" s="71"/>
      <c r="K42" s="4"/>
      <c r="L42" s="7"/>
      <c r="M42" s="8"/>
      <c r="N42" s="7"/>
      <c r="O42" s="9"/>
      <c r="P42" s="4"/>
      <c r="Q42" s="4"/>
    </row>
    <row r="43" spans="1:26" x14ac:dyDescent="0.25">
      <c r="A43" s="49"/>
      <c r="B43" s="71"/>
      <c r="C43" s="71"/>
      <c r="D43" s="71"/>
      <c r="E43" s="71"/>
      <c r="F43" s="71"/>
      <c r="G43" s="71"/>
      <c r="H43" s="71"/>
      <c r="I43" s="71"/>
      <c r="J43" s="71"/>
      <c r="K43" s="4"/>
      <c r="L43" s="7"/>
      <c r="M43" s="8"/>
      <c r="N43" s="7"/>
      <c r="O43" s="9"/>
      <c r="P43" s="4"/>
      <c r="Q43" s="4"/>
    </row>
    <row r="44" spans="1:26" x14ac:dyDescent="0.25">
      <c r="A44" s="49"/>
      <c r="B44" s="71"/>
      <c r="C44" s="71"/>
      <c r="D44" s="71"/>
      <c r="E44" s="71"/>
      <c r="F44" s="71"/>
      <c r="G44" s="71"/>
      <c r="H44" s="71"/>
      <c r="I44" s="71"/>
      <c r="J44" s="71"/>
      <c r="K44" s="4"/>
      <c r="L44" s="7"/>
      <c r="M44" s="8"/>
      <c r="N44" s="7"/>
      <c r="O44" s="9"/>
      <c r="P44" s="4"/>
      <c r="Q44" s="4"/>
    </row>
    <row r="45" spans="1:26" x14ac:dyDescent="0.25">
      <c r="A45" s="49"/>
      <c r="B45" s="71"/>
      <c r="C45" s="71"/>
      <c r="D45" s="71"/>
      <c r="E45" s="71"/>
      <c r="F45" s="71"/>
      <c r="G45" s="71"/>
      <c r="H45" s="71"/>
      <c r="I45" s="71"/>
      <c r="J45" s="71"/>
      <c r="K45" s="4"/>
      <c r="L45" s="7"/>
      <c r="M45" s="8"/>
      <c r="N45" s="7"/>
      <c r="O45" s="9"/>
      <c r="P45" s="4"/>
      <c r="Q45" s="4"/>
    </row>
    <row r="46" spans="1:26" x14ac:dyDescent="0.25">
      <c r="A46" s="49"/>
      <c r="B46" s="71"/>
      <c r="C46" s="71"/>
      <c r="D46" s="71"/>
      <c r="E46" s="71"/>
      <c r="F46" s="71"/>
      <c r="G46" s="71"/>
      <c r="H46" s="71"/>
      <c r="I46" s="71"/>
      <c r="J46" s="71"/>
      <c r="K46" s="4"/>
      <c r="L46" s="7"/>
      <c r="M46" s="8"/>
      <c r="N46" s="7"/>
      <c r="O46" s="9"/>
      <c r="P46" s="4"/>
      <c r="Q46" s="4"/>
    </row>
    <row r="47" spans="1:26" x14ac:dyDescent="0.25">
      <c r="A47" s="49"/>
      <c r="B47" s="71"/>
      <c r="C47" s="71"/>
      <c r="D47" s="71"/>
      <c r="E47" s="71"/>
      <c r="F47" s="71"/>
      <c r="G47" s="71"/>
      <c r="H47" s="71"/>
      <c r="I47" s="71"/>
      <c r="J47" s="71"/>
      <c r="K47" s="4"/>
      <c r="L47" s="4"/>
      <c r="M47" s="4"/>
      <c r="N47" s="4"/>
      <c r="O47" s="4"/>
      <c r="P47" s="4"/>
      <c r="Q47" s="4"/>
      <c r="W47" s="372"/>
      <c r="X47" s="372"/>
      <c r="Y47" s="372"/>
      <c r="Z47" s="372"/>
    </row>
    <row r="48" spans="1:26" x14ac:dyDescent="0.25">
      <c r="A48" s="49"/>
      <c r="B48" s="373"/>
      <c r="C48" s="373"/>
      <c r="D48" s="373"/>
      <c r="E48" s="373"/>
      <c r="F48" s="373"/>
      <c r="G48" s="373"/>
      <c r="H48" s="373"/>
      <c r="I48" s="373"/>
      <c r="J48" s="373"/>
      <c r="L48" s="4"/>
      <c r="M48" s="4"/>
      <c r="N48" s="4"/>
      <c r="O48" s="4"/>
      <c r="P48" s="4"/>
      <c r="W48" s="372"/>
      <c r="X48" s="372"/>
    </row>
    <row r="49" spans="1:10" x14ac:dyDescent="0.25">
      <c r="A49" s="49"/>
      <c r="B49" s="71"/>
      <c r="C49" s="71"/>
      <c r="D49" s="71"/>
      <c r="E49" s="71"/>
      <c r="F49" s="71"/>
      <c r="G49" s="71"/>
      <c r="H49" s="71"/>
      <c r="I49" s="71"/>
      <c r="J49" s="84"/>
    </row>
    <row r="50" spans="1:10" x14ac:dyDescent="0.25">
      <c r="A50" s="49"/>
      <c r="B50" s="71"/>
      <c r="C50" s="71"/>
      <c r="D50" s="71"/>
      <c r="E50" s="71"/>
      <c r="F50" s="71"/>
      <c r="G50" s="71"/>
      <c r="H50" s="71"/>
      <c r="I50" s="71"/>
      <c r="J50" s="84"/>
    </row>
    <row r="51" spans="1:10" x14ac:dyDescent="0.25">
      <c r="A51" s="49"/>
      <c r="B51" s="71"/>
      <c r="C51" s="71"/>
      <c r="D51" s="71"/>
      <c r="E51" s="71"/>
      <c r="F51" s="71"/>
      <c r="G51" s="71"/>
      <c r="H51" s="71"/>
      <c r="I51" s="71"/>
      <c r="J51" s="84"/>
    </row>
    <row r="52" spans="1:10" x14ac:dyDescent="0.25">
      <c r="A52" s="49"/>
      <c r="B52" s="71"/>
      <c r="C52" s="71"/>
      <c r="D52" s="71"/>
      <c r="E52" s="71"/>
      <c r="F52" s="71"/>
      <c r="G52" s="71"/>
      <c r="H52" s="71"/>
      <c r="I52" s="71"/>
      <c r="J52" s="84"/>
    </row>
    <row r="53" spans="1:10" x14ac:dyDescent="0.25">
      <c r="A53" s="49"/>
      <c r="B53" s="71"/>
      <c r="C53" s="71"/>
      <c r="D53" s="71"/>
      <c r="E53" s="71"/>
      <c r="F53" s="71"/>
      <c r="G53" s="71"/>
      <c r="H53" s="71"/>
      <c r="I53" s="71"/>
      <c r="J53" s="84"/>
    </row>
    <row r="54" spans="1:10" x14ac:dyDescent="0.25">
      <c r="A54" s="49"/>
      <c r="B54" s="71"/>
      <c r="C54" s="71"/>
      <c r="D54" s="71"/>
      <c r="E54" s="71"/>
      <c r="F54" s="71"/>
      <c r="G54" s="71"/>
      <c r="H54" s="71"/>
      <c r="I54" s="71"/>
      <c r="J54" s="84"/>
    </row>
    <row r="55" spans="1:10" x14ac:dyDescent="0.25">
      <c r="A55" s="49"/>
      <c r="B55" s="71"/>
      <c r="C55" s="71"/>
      <c r="D55" s="71"/>
      <c r="E55" s="71"/>
      <c r="F55" s="71"/>
      <c r="G55" s="71"/>
      <c r="H55" s="71"/>
      <c r="I55" s="71"/>
      <c r="J55" s="84"/>
    </row>
    <row r="56" spans="1:10" x14ac:dyDescent="0.25">
      <c r="A56" s="49"/>
      <c r="B56" s="71"/>
      <c r="C56" s="71"/>
      <c r="D56" s="71"/>
      <c r="E56" s="71"/>
      <c r="F56" s="71"/>
      <c r="G56" s="71"/>
      <c r="H56" s="71"/>
      <c r="I56" s="71"/>
      <c r="J56" s="84"/>
    </row>
    <row r="57" spans="1:10" x14ac:dyDescent="0.25">
      <c r="A57" s="49"/>
      <c r="B57" s="78"/>
      <c r="C57" s="78"/>
      <c r="D57" s="78"/>
      <c r="E57" s="78"/>
      <c r="F57" s="78"/>
      <c r="G57" s="78"/>
      <c r="H57" s="78"/>
      <c r="I57" s="78"/>
      <c r="J57" s="78"/>
    </row>
    <row r="58" spans="1:10" x14ac:dyDescent="0.25">
      <c r="B58" s="11"/>
      <c r="C58" s="11"/>
      <c r="D58" s="11"/>
      <c r="E58" s="11"/>
      <c r="F58" s="11"/>
      <c r="G58" s="11"/>
      <c r="H58" s="11"/>
      <c r="I58" s="11"/>
      <c r="J58" s="11"/>
    </row>
    <row r="59" spans="1:10" x14ac:dyDescent="0.25">
      <c r="B59" s="11"/>
      <c r="C59" s="11"/>
      <c r="D59" s="11"/>
      <c r="E59" s="11"/>
      <c r="F59" s="11"/>
      <c r="G59" s="11"/>
      <c r="H59" s="11"/>
      <c r="I59" s="11"/>
      <c r="J59" s="11"/>
    </row>
  </sheetData>
  <sheetProtection algorithmName="SHA-512" hashValue="Ky2+6r2EtwEJNRxLXCxfw0xEuZbZungBI1QAtNHjt8LdH59UMUbC7ZtgECMpQfKhurWU89ujqeKbyj987pkfag==" saltValue="UckUBn/vQTd6shtAXeatgw==" spinCount="100000" sheet="1" objects="1" scenarios="1"/>
  <mergeCells count="13">
    <mergeCell ref="D4:F4"/>
    <mergeCell ref="W47:Z47"/>
    <mergeCell ref="B48:J48"/>
    <mergeCell ref="W48:X48"/>
    <mergeCell ref="B17:J17"/>
    <mergeCell ref="B37:H37"/>
    <mergeCell ref="L37:M37"/>
    <mergeCell ref="N37:O37"/>
    <mergeCell ref="L38:M38"/>
    <mergeCell ref="N38:O38"/>
    <mergeCell ref="B29:C29"/>
    <mergeCell ref="I27:J27"/>
    <mergeCell ref="G27:H27"/>
  </mergeCells>
  <printOptions horizontalCentered="1"/>
  <pageMargins left="0.5" right="0.5" top="0.5" bottom="0.5" header="0.3" footer="0.3"/>
  <pageSetup scale="6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9"/>
  <sheetViews>
    <sheetView showGridLines="0" zoomScale="80" zoomScaleNormal="80" workbookViewId="0">
      <selection sqref="A1:J38"/>
    </sheetView>
  </sheetViews>
  <sheetFormatPr defaultRowHeight="15" x14ac:dyDescent="0.25"/>
  <cols>
    <col min="1" max="1" width="4.85546875" customWidth="1"/>
    <col min="2" max="2" width="21.42578125" customWidth="1"/>
    <col min="3" max="3" width="22.42578125" customWidth="1"/>
    <col min="4" max="4" width="13.42578125" customWidth="1"/>
    <col min="5" max="5" width="18.7109375" customWidth="1"/>
    <col min="6" max="6" width="23.5703125" customWidth="1"/>
    <col min="7" max="7" width="8.42578125" customWidth="1"/>
    <col min="8" max="8" width="18.7109375" customWidth="1"/>
    <col min="9" max="9" width="20" customWidth="1"/>
    <col min="10" max="10" width="16.140625" customWidth="1"/>
    <col min="11" max="11" width="14.140625" customWidth="1"/>
    <col min="12" max="12" width="12.7109375" customWidth="1"/>
    <col min="13" max="13" width="11.140625" customWidth="1"/>
    <col min="14" max="14" width="9.5703125" customWidth="1"/>
    <col min="15" max="15" width="14.140625" customWidth="1"/>
    <col min="16" max="16" width="11.5703125" customWidth="1"/>
    <col min="18" max="18" width="11.7109375" customWidth="1"/>
    <col min="19" max="19" width="11.42578125" customWidth="1"/>
  </cols>
  <sheetData>
    <row r="1" spans="1:22" x14ac:dyDescent="0.25">
      <c r="A1" s="49"/>
      <c r="B1" s="49"/>
      <c r="C1" s="49"/>
      <c r="D1" s="49"/>
      <c r="E1" s="49"/>
      <c r="F1" s="49"/>
      <c r="G1" s="49"/>
      <c r="H1" s="49"/>
      <c r="I1" s="49"/>
      <c r="J1" s="49"/>
      <c r="K1" s="49"/>
    </row>
    <row r="2" spans="1:22" s="50" customFormat="1" ht="15.75" x14ac:dyDescent="0.25">
      <c r="A2" s="147"/>
      <c r="B2" s="383" t="s">
        <v>63</v>
      </c>
      <c r="C2" s="384"/>
      <c r="D2" s="384"/>
      <c r="E2" s="384"/>
      <c r="F2" s="384"/>
      <c r="G2" s="384"/>
      <c r="H2" s="147"/>
      <c r="I2" s="147"/>
      <c r="J2" s="147"/>
      <c r="K2" s="147"/>
    </row>
    <row r="3" spans="1:22" s="50" customFormat="1" ht="16.5" thickBot="1" x14ac:dyDescent="0.3">
      <c r="A3" s="147"/>
      <c r="B3" s="329"/>
      <c r="C3" s="330"/>
      <c r="D3" s="330"/>
      <c r="E3" s="330"/>
      <c r="F3" s="330"/>
      <c r="G3" s="330"/>
      <c r="H3" s="147"/>
      <c r="I3" s="147"/>
      <c r="J3" s="147"/>
      <c r="K3" s="147"/>
    </row>
    <row r="4" spans="1:22" s="50" customFormat="1" ht="16.5" thickBot="1" x14ac:dyDescent="0.3">
      <c r="A4" s="147"/>
      <c r="B4" s="329"/>
      <c r="C4" s="385" t="str">
        <f>'Data Input'!$D$4</f>
        <v>Levy County</v>
      </c>
      <c r="D4" s="386"/>
      <c r="E4" s="387"/>
      <c r="F4" s="271"/>
      <c r="G4" s="271"/>
      <c r="H4" s="272" t="s">
        <v>48</v>
      </c>
      <c r="I4" s="273">
        <f>'Data Input'!$D$6</f>
        <v>2013</v>
      </c>
      <c r="J4" s="147"/>
      <c r="K4" s="147"/>
    </row>
    <row r="5" spans="1:22" ht="15.75" customHeight="1" thickBot="1" x14ac:dyDescent="0.3">
      <c r="A5" s="49"/>
      <c r="B5" s="49"/>
      <c r="C5" s="152"/>
      <c r="D5" s="49"/>
      <c r="E5" s="49" t="s">
        <v>18</v>
      </c>
      <c r="F5" s="49"/>
      <c r="G5" s="49"/>
      <c r="H5" s="49"/>
      <c r="I5" s="49"/>
      <c r="J5" s="328"/>
      <c r="K5" s="328"/>
    </row>
    <row r="6" spans="1:22" ht="72" customHeight="1" x14ac:dyDescent="0.25">
      <c r="A6" s="49"/>
      <c r="B6" s="87" t="s">
        <v>10</v>
      </c>
      <c r="C6" s="54" t="s">
        <v>19</v>
      </c>
      <c r="D6" s="54" t="s">
        <v>22</v>
      </c>
      <c r="E6" s="54" t="s">
        <v>23</v>
      </c>
      <c r="F6" s="55" t="s">
        <v>21</v>
      </c>
      <c r="G6" s="153"/>
      <c r="H6" s="326" t="s">
        <v>66</v>
      </c>
      <c r="I6" s="55" t="s">
        <v>24</v>
      </c>
      <c r="J6" s="154"/>
      <c r="K6" s="154"/>
      <c r="L6" s="12"/>
      <c r="N6" s="4"/>
      <c r="O6" s="4"/>
      <c r="P6" s="4"/>
      <c r="Q6" s="4"/>
      <c r="R6" s="4"/>
      <c r="S6" s="4"/>
      <c r="T6" s="4"/>
      <c r="U6" s="4"/>
      <c r="V6" s="4"/>
    </row>
    <row r="7" spans="1:22" x14ac:dyDescent="0.25">
      <c r="A7" s="49"/>
      <c r="B7" s="56" t="s">
        <v>5</v>
      </c>
      <c r="C7" s="155">
        <f>'Data Input'!E13</f>
        <v>61</v>
      </c>
      <c r="D7" s="156">
        <v>4.2000000000000003E-2</v>
      </c>
      <c r="E7" s="157">
        <f>C7*D7</f>
        <v>2.5620000000000003</v>
      </c>
      <c r="F7" s="158">
        <f>E7/'General TD Population'!C7</f>
        <v>1.2739930382894085E-3</v>
      </c>
      <c r="G7" s="49"/>
      <c r="H7" s="159"/>
      <c r="I7" s="160"/>
      <c r="J7" s="161"/>
      <c r="K7" s="162"/>
      <c r="L7" s="1" t="s">
        <v>18</v>
      </c>
      <c r="N7" s="4"/>
      <c r="O7" s="4"/>
      <c r="P7" s="4"/>
      <c r="Q7" s="4"/>
      <c r="R7" s="4"/>
      <c r="S7" s="4"/>
      <c r="T7" s="4"/>
      <c r="U7" s="4"/>
      <c r="V7" s="4"/>
    </row>
    <row r="8" spans="1:22" x14ac:dyDescent="0.25">
      <c r="A8" s="49"/>
      <c r="B8" s="57" t="s">
        <v>1</v>
      </c>
      <c r="C8" s="155">
        <f>'Data Input'!E14</f>
        <v>390</v>
      </c>
      <c r="D8" s="156">
        <v>4.2000000000000003E-2</v>
      </c>
      <c r="E8" s="157">
        <f t="shared" ref="E8:E10" si="0">C8*D8</f>
        <v>16.380000000000003</v>
      </c>
      <c r="F8" s="163">
        <f>E8/'Data Input'!C14</f>
        <v>2.8631358154168856E-3</v>
      </c>
      <c r="G8" s="71"/>
      <c r="H8" s="159"/>
      <c r="I8" s="160"/>
      <c r="J8" s="161"/>
      <c r="K8" s="162"/>
      <c r="L8" s="1" t="s">
        <v>20</v>
      </c>
      <c r="N8" s="4"/>
      <c r="O8" s="4"/>
      <c r="P8" s="4"/>
      <c r="Q8" s="4"/>
      <c r="R8" s="4"/>
      <c r="S8" s="4"/>
      <c r="T8" s="4"/>
      <c r="U8" s="4"/>
      <c r="V8" s="4"/>
    </row>
    <row r="9" spans="1:22" x14ac:dyDescent="0.25">
      <c r="A9" s="49"/>
      <c r="B9" s="58" t="s">
        <v>0</v>
      </c>
      <c r="C9" s="155">
        <f>'Data Input'!E15</f>
        <v>361</v>
      </c>
      <c r="D9" s="156">
        <v>6.3E-2</v>
      </c>
      <c r="E9" s="157">
        <f t="shared" si="0"/>
        <v>22.742999999999999</v>
      </c>
      <c r="F9" s="163">
        <f>E9/'General TD Population'!C9</f>
        <v>3.3435754189944131E-3</v>
      </c>
      <c r="G9" s="71"/>
      <c r="H9" s="159"/>
      <c r="I9" s="160"/>
      <c r="J9" s="161"/>
      <c r="K9" s="162"/>
      <c r="L9" s="1" t="s">
        <v>18</v>
      </c>
      <c r="N9" s="4"/>
      <c r="O9" s="4"/>
      <c r="P9" s="4"/>
      <c r="Q9" s="4"/>
      <c r="R9" s="4"/>
      <c r="S9" s="4"/>
      <c r="T9" s="4"/>
      <c r="U9" s="4"/>
      <c r="V9" s="4"/>
    </row>
    <row r="10" spans="1:22" x14ac:dyDescent="0.25">
      <c r="A10" s="49"/>
      <c r="B10" s="58" t="s">
        <v>2</v>
      </c>
      <c r="C10" s="155">
        <f>'Data Input'!E16</f>
        <v>3765</v>
      </c>
      <c r="D10" s="164">
        <v>0.1384</v>
      </c>
      <c r="E10" s="157">
        <f t="shared" si="0"/>
        <v>521.07600000000002</v>
      </c>
      <c r="F10" s="163">
        <f>E10/'Data Input'!C16</f>
        <v>3.1983550208691383E-2</v>
      </c>
      <c r="G10" s="71"/>
      <c r="H10" s="159"/>
      <c r="I10" s="160"/>
      <c r="J10" s="161"/>
      <c r="K10" s="162"/>
      <c r="L10" s="1"/>
      <c r="N10" s="4"/>
      <c r="O10" s="4"/>
      <c r="P10" s="4"/>
      <c r="Q10" s="4"/>
      <c r="R10" s="4"/>
      <c r="S10" s="4"/>
      <c r="T10" s="4"/>
      <c r="U10" s="4"/>
      <c r="V10" s="4"/>
    </row>
    <row r="11" spans="1:22" x14ac:dyDescent="0.25">
      <c r="A11" s="49"/>
      <c r="B11" s="99" t="s">
        <v>8</v>
      </c>
      <c r="C11" s="100">
        <f>SUM(C7:C10)</f>
        <v>4577</v>
      </c>
      <c r="D11" s="165"/>
      <c r="E11" s="102">
        <f>SUM(E7:E10)</f>
        <v>562.76099999999997</v>
      </c>
      <c r="F11" s="166">
        <f>E11/'Data Input'!C17</f>
        <v>1.8256050087588398E-2</v>
      </c>
      <c r="G11" s="167"/>
      <c r="H11" s="168">
        <v>0.28599999999999998</v>
      </c>
      <c r="I11" s="169">
        <f>E11*H11</f>
        <v>160.94964599999997</v>
      </c>
      <c r="J11" s="161"/>
      <c r="K11" s="162"/>
      <c r="L11" s="1"/>
      <c r="N11" s="4"/>
      <c r="O11" s="4"/>
      <c r="P11" s="4"/>
      <c r="Q11" s="4"/>
      <c r="R11" s="4"/>
      <c r="S11" s="4"/>
      <c r="T11" s="10"/>
      <c r="U11" s="4"/>
      <c r="V11" s="4"/>
    </row>
    <row r="12" spans="1:22" x14ac:dyDescent="0.25">
      <c r="A12" s="49"/>
      <c r="B12" s="58" t="s">
        <v>3</v>
      </c>
      <c r="C12" s="155">
        <f>'Data Input'!E18</f>
        <v>1920</v>
      </c>
      <c r="D12" s="164">
        <v>0.2712</v>
      </c>
      <c r="E12" s="157">
        <f t="shared" ref="E12:E13" si="1">C12*D12</f>
        <v>520.70399999999995</v>
      </c>
      <c r="F12" s="163">
        <f>E12/'Data Input'!C18</f>
        <v>0.10227931644077784</v>
      </c>
      <c r="G12" s="71"/>
      <c r="H12" s="170"/>
      <c r="I12" s="119"/>
      <c r="J12" s="161"/>
      <c r="K12" s="162"/>
      <c r="L12" s="1"/>
      <c r="N12" s="4"/>
      <c r="O12" s="4"/>
      <c r="P12" s="4"/>
      <c r="Q12" s="4"/>
      <c r="R12" s="4"/>
      <c r="S12" s="4"/>
      <c r="T12" s="4"/>
      <c r="U12" s="4"/>
      <c r="V12" s="4"/>
    </row>
    <row r="13" spans="1:22" x14ac:dyDescent="0.25">
      <c r="A13" s="49"/>
      <c r="B13" s="58" t="s">
        <v>4</v>
      </c>
      <c r="C13" s="155">
        <f>'Data Input'!E19</f>
        <v>1962</v>
      </c>
      <c r="D13" s="164">
        <v>0.46550000000000002</v>
      </c>
      <c r="E13" s="157">
        <f t="shared" si="1"/>
        <v>913.31100000000004</v>
      </c>
      <c r="F13" s="163">
        <f>E13/'Data Input'!C19</f>
        <v>0.28110526315789475</v>
      </c>
      <c r="G13" s="71"/>
      <c r="H13" s="170"/>
      <c r="I13" s="119"/>
      <c r="J13" s="161"/>
      <c r="K13" s="162"/>
      <c r="L13" s="1"/>
      <c r="N13" s="4"/>
      <c r="O13" s="4"/>
      <c r="P13" s="4"/>
      <c r="Q13" s="4"/>
      <c r="R13" s="4"/>
      <c r="S13" s="4"/>
      <c r="T13" s="4"/>
      <c r="U13" s="4"/>
      <c r="V13" s="4"/>
    </row>
    <row r="14" spans="1:22" ht="15.75" thickBot="1" x14ac:dyDescent="0.3">
      <c r="A14" s="49"/>
      <c r="B14" s="171" t="s">
        <v>9</v>
      </c>
      <c r="C14" s="172">
        <f>SUM(C12:C13)</f>
        <v>3882</v>
      </c>
      <c r="D14" s="173"/>
      <c r="E14" s="174">
        <f>SUM(E12:E13)</f>
        <v>1434.0149999999999</v>
      </c>
      <c r="F14" s="175">
        <f>E14/'Data Input'!C20</f>
        <v>0.17194424460431654</v>
      </c>
      <c r="G14" s="167"/>
      <c r="H14" s="168">
        <v>0.11700000000000001</v>
      </c>
      <c r="I14" s="169">
        <f>E14*H14</f>
        <v>167.77975499999999</v>
      </c>
      <c r="J14" s="161"/>
      <c r="K14" s="162"/>
      <c r="L14" s="1"/>
      <c r="N14" s="4"/>
      <c r="O14" s="4"/>
      <c r="P14" s="4"/>
      <c r="Q14" s="4"/>
      <c r="R14" s="4"/>
      <c r="S14" s="4"/>
      <c r="T14" s="10"/>
      <c r="U14" s="4"/>
      <c r="V14" s="4"/>
    </row>
    <row r="15" spans="1:22" ht="15.75" thickBot="1" x14ac:dyDescent="0.3">
      <c r="A15" s="49"/>
      <c r="B15" s="176" t="s">
        <v>7</v>
      </c>
      <c r="C15" s="177">
        <f>C11+C14</f>
        <v>8459</v>
      </c>
      <c r="D15" s="178"/>
      <c r="E15" s="179">
        <f>E11+E14</f>
        <v>1996.7759999999998</v>
      </c>
      <c r="F15" s="180">
        <f>E15/'Data Input'!C21</f>
        <v>5.0982382678854105E-2</v>
      </c>
      <c r="G15" s="167"/>
      <c r="H15" s="181"/>
      <c r="I15" s="182">
        <f>I11+I14</f>
        <v>328.72940099999994</v>
      </c>
      <c r="J15" s="161"/>
      <c r="K15" s="162"/>
      <c r="L15" s="1"/>
      <c r="N15" s="4"/>
      <c r="O15" s="4"/>
      <c r="P15" s="4"/>
      <c r="Q15" s="4"/>
      <c r="R15" s="4"/>
      <c r="S15" s="4"/>
      <c r="T15" s="4"/>
      <c r="U15" s="4"/>
      <c r="V15" s="4"/>
    </row>
    <row r="16" spans="1:22" x14ac:dyDescent="0.25">
      <c r="A16" s="49"/>
      <c r="B16" s="49"/>
      <c r="C16" s="71"/>
      <c r="D16" s="49"/>
      <c r="E16" s="49"/>
      <c r="F16" s="71"/>
      <c r="G16" s="71"/>
      <c r="H16" s="71"/>
      <c r="I16" s="71"/>
      <c r="J16" s="71"/>
      <c r="K16" s="71"/>
      <c r="N16" s="4"/>
      <c r="O16" s="4"/>
      <c r="P16" s="4"/>
      <c r="Q16" s="4"/>
      <c r="R16" s="4"/>
      <c r="S16" s="4"/>
      <c r="T16" s="4"/>
      <c r="U16" s="4"/>
      <c r="V16" s="4"/>
    </row>
    <row r="17" spans="1:22" ht="15" customHeight="1" thickBot="1" x14ac:dyDescent="0.3">
      <c r="A17" s="49"/>
      <c r="B17" s="71"/>
      <c r="C17" s="71"/>
      <c r="D17" s="71"/>
      <c r="E17" s="71"/>
      <c r="F17" s="71"/>
      <c r="G17" s="71"/>
      <c r="H17" s="327"/>
      <c r="I17" s="71"/>
      <c r="J17" s="84"/>
      <c r="K17" s="183" t="s">
        <v>18</v>
      </c>
      <c r="L17" s="15" t="s">
        <v>18</v>
      </c>
      <c r="M17" s="11"/>
      <c r="N17" s="4"/>
      <c r="O17" s="4"/>
      <c r="P17" s="4"/>
      <c r="Q17" s="4"/>
      <c r="R17" s="4"/>
      <c r="S17" s="4"/>
      <c r="T17" s="4"/>
      <c r="U17" s="4"/>
      <c r="V17" s="4"/>
    </row>
    <row r="18" spans="1:22" ht="16.149999999999999" customHeight="1" thickBot="1" x14ac:dyDescent="0.3">
      <c r="A18" s="49"/>
      <c r="B18" s="67"/>
      <c r="C18" s="71"/>
      <c r="D18" s="71"/>
      <c r="E18" s="71"/>
      <c r="F18" s="380" t="s">
        <v>97</v>
      </c>
      <c r="G18" s="381"/>
      <c r="H18" s="381"/>
      <c r="I18" s="381"/>
      <c r="J18" s="382"/>
      <c r="K18" s="49"/>
      <c r="M18" s="21"/>
      <c r="N18" s="22"/>
      <c r="O18" s="4"/>
      <c r="P18" s="4"/>
      <c r="Q18" s="4"/>
      <c r="R18" s="10"/>
      <c r="S18" s="4"/>
      <c r="T18" s="10"/>
      <c r="U18" s="4"/>
      <c r="V18" s="4"/>
    </row>
    <row r="19" spans="1:22" ht="15" customHeight="1" thickBot="1" x14ac:dyDescent="0.3">
      <c r="A19" s="49"/>
      <c r="B19" s="151"/>
      <c r="C19" s="184"/>
      <c r="D19" s="185"/>
      <c r="E19" s="185"/>
      <c r="F19" s="186"/>
      <c r="G19" s="187"/>
      <c r="H19" s="188" t="s">
        <v>26</v>
      </c>
      <c r="I19" s="188" t="s">
        <v>27</v>
      </c>
      <c r="J19" s="188" t="s">
        <v>34</v>
      </c>
      <c r="K19" s="49"/>
      <c r="M19" s="20"/>
      <c r="N19" s="22"/>
      <c r="O19" s="4"/>
      <c r="P19" s="4"/>
      <c r="Q19" s="4"/>
      <c r="R19" s="10"/>
      <c r="S19" s="4"/>
      <c r="T19" s="4"/>
      <c r="U19" s="4"/>
      <c r="V19" s="4"/>
    </row>
    <row r="20" spans="1:22" ht="15" customHeight="1" thickBot="1" x14ac:dyDescent="0.3">
      <c r="A20" s="49"/>
      <c r="B20" s="151"/>
      <c r="C20" s="71"/>
      <c r="D20" s="71"/>
      <c r="E20" s="71"/>
      <c r="F20" s="189" t="s">
        <v>25</v>
      </c>
      <c r="G20" s="190"/>
      <c r="H20" s="191">
        <f>E11-I11</f>
        <v>401.81135399999999</v>
      </c>
      <c r="I20" s="191">
        <f>I11</f>
        <v>160.94964599999997</v>
      </c>
      <c r="J20" s="192">
        <f>SUM(H20:I20)</f>
        <v>562.76099999999997</v>
      </c>
      <c r="K20" s="49"/>
      <c r="M20" s="20"/>
      <c r="N20" s="22"/>
      <c r="O20" s="4"/>
      <c r="P20" s="4"/>
      <c r="Q20" s="4"/>
      <c r="R20" s="10"/>
      <c r="S20" s="4"/>
      <c r="T20" s="4"/>
      <c r="U20" s="4"/>
      <c r="V20" s="4"/>
    </row>
    <row r="21" spans="1:22" ht="15" customHeight="1" thickBot="1" x14ac:dyDescent="0.3">
      <c r="A21" s="49"/>
      <c r="B21" s="49"/>
      <c r="C21" s="71"/>
      <c r="D21" s="71"/>
      <c r="E21" s="193"/>
      <c r="F21" s="194" t="s">
        <v>12</v>
      </c>
      <c r="G21" s="195"/>
      <c r="H21" s="191">
        <f>E14-I14</f>
        <v>1266.2352449999998</v>
      </c>
      <c r="I21" s="196">
        <f>I14</f>
        <v>167.77975499999999</v>
      </c>
      <c r="J21" s="197">
        <f>SUM(H21:I21)</f>
        <v>1434.0149999999999</v>
      </c>
      <c r="K21" s="49"/>
      <c r="M21" s="20"/>
      <c r="N21" s="22"/>
      <c r="O21" s="4"/>
      <c r="P21" s="4"/>
      <c r="Q21" s="4"/>
      <c r="R21" s="4"/>
      <c r="S21" s="4"/>
      <c r="T21" s="10"/>
      <c r="U21" s="4"/>
      <c r="V21" s="4"/>
    </row>
    <row r="22" spans="1:22" ht="15" customHeight="1" thickBot="1" x14ac:dyDescent="0.3">
      <c r="A22" s="49"/>
      <c r="B22" s="49"/>
      <c r="C22" s="71"/>
      <c r="D22" s="71"/>
      <c r="E22" s="145"/>
      <c r="F22" s="198"/>
      <c r="G22" s="199"/>
      <c r="H22" s="200"/>
      <c r="I22" s="201"/>
      <c r="J22" s="202"/>
      <c r="K22" s="49"/>
      <c r="M22" s="20"/>
      <c r="N22" s="22"/>
      <c r="O22" s="13"/>
      <c r="P22" s="4"/>
      <c r="Q22" s="4"/>
      <c r="R22" s="10"/>
      <c r="S22" s="4"/>
      <c r="T22" s="4"/>
      <c r="U22" s="4"/>
      <c r="V22" s="4"/>
    </row>
    <row r="23" spans="1:22" ht="15" customHeight="1" thickBot="1" x14ac:dyDescent="0.3">
      <c r="A23" s="49"/>
      <c r="B23" s="49"/>
      <c r="C23" s="71"/>
      <c r="D23" s="71"/>
      <c r="E23" s="71"/>
      <c r="F23" s="203" t="s">
        <v>28</v>
      </c>
      <c r="G23" s="204"/>
      <c r="H23" s="205">
        <f>SUM(H20:H22)</f>
        <v>1668.0465989999998</v>
      </c>
      <c r="I23" s="206">
        <f>SUM(I20:I22)</f>
        <v>328.72940099999994</v>
      </c>
      <c r="J23" s="207">
        <f>H23+I23</f>
        <v>1996.7759999999998</v>
      </c>
      <c r="K23" s="49"/>
      <c r="M23" s="20"/>
      <c r="N23" s="34"/>
      <c r="O23" s="4"/>
      <c r="P23" s="4"/>
      <c r="Q23" s="4"/>
      <c r="R23" s="4"/>
      <c r="S23" s="4"/>
      <c r="T23" s="4"/>
      <c r="U23" s="4"/>
      <c r="V23" s="4"/>
    </row>
    <row r="24" spans="1:22" ht="15" customHeight="1" thickBot="1" x14ac:dyDescent="0.3">
      <c r="A24" s="49"/>
      <c r="B24" s="49"/>
      <c r="C24" s="49"/>
      <c r="D24" s="75"/>
      <c r="E24" s="49"/>
      <c r="F24" s="49"/>
      <c r="G24" s="49"/>
      <c r="H24" s="49"/>
      <c r="I24" s="327"/>
      <c r="J24" s="83"/>
      <c r="K24" s="327"/>
      <c r="L24" s="9"/>
      <c r="M24" s="20"/>
      <c r="N24" s="22"/>
      <c r="O24" s="4"/>
      <c r="P24" s="4"/>
      <c r="Q24" s="4"/>
      <c r="R24" s="4"/>
      <c r="S24" s="4"/>
      <c r="T24" s="4"/>
      <c r="U24" s="4"/>
      <c r="V24" s="4"/>
    </row>
    <row r="25" spans="1:22" ht="16.149999999999999" customHeight="1" thickBot="1" x14ac:dyDescent="0.3">
      <c r="A25" s="49"/>
      <c r="B25" s="394" t="s">
        <v>67</v>
      </c>
      <c r="C25" s="395"/>
      <c r="D25" s="49"/>
      <c r="E25" s="208"/>
      <c r="F25" s="209"/>
      <c r="G25" s="209"/>
      <c r="H25" s="210"/>
      <c r="I25" s="211"/>
      <c r="J25" s="210"/>
      <c r="K25" s="212"/>
      <c r="L25" s="3"/>
      <c r="M25" s="23"/>
      <c r="N25" s="22"/>
      <c r="O25" s="4"/>
      <c r="P25" s="4"/>
      <c r="Q25" s="4"/>
      <c r="R25" s="4"/>
      <c r="S25" s="4"/>
      <c r="T25" s="4"/>
      <c r="U25" s="4"/>
      <c r="V25" s="4"/>
    </row>
    <row r="26" spans="1:22" ht="21.75" customHeight="1" x14ac:dyDescent="0.35">
      <c r="A26" s="49"/>
      <c r="B26" s="213" t="s">
        <v>35</v>
      </c>
      <c r="C26" s="214"/>
      <c r="D26" s="49"/>
      <c r="E26" s="215"/>
      <c r="F26" s="216" t="s">
        <v>86</v>
      </c>
      <c r="G26" s="217"/>
      <c r="H26" s="218"/>
      <c r="I26" s="390" t="s">
        <v>68</v>
      </c>
      <c r="J26" s="391"/>
      <c r="K26" s="212"/>
      <c r="L26" s="3"/>
      <c r="M26" s="23"/>
      <c r="N26" s="20"/>
      <c r="S26" s="21"/>
      <c r="T26" s="11"/>
    </row>
    <row r="27" spans="1:22" ht="21" customHeight="1" x14ac:dyDescent="0.25">
      <c r="A27" s="49"/>
      <c r="B27" s="219" t="s">
        <v>36</v>
      </c>
      <c r="C27" s="220">
        <v>2.4</v>
      </c>
      <c r="D27" s="49"/>
      <c r="E27" s="221" t="s">
        <v>31</v>
      </c>
      <c r="F27" s="222"/>
      <c r="G27" s="223">
        <f>('General TD Population'!J24+'General TD Population'!J22)</f>
        <v>5130</v>
      </c>
      <c r="H27" s="67"/>
      <c r="I27" s="392" t="s">
        <v>88</v>
      </c>
      <c r="J27" s="393"/>
      <c r="K27" s="215"/>
      <c r="L27" s="3"/>
      <c r="M27" s="23"/>
      <c r="N27" s="20"/>
      <c r="S27" s="20"/>
    </row>
    <row r="28" spans="1:22" ht="12.75" customHeight="1" thickBot="1" x14ac:dyDescent="0.4">
      <c r="A28" s="49"/>
      <c r="B28" s="224" t="s">
        <v>85</v>
      </c>
      <c r="C28" s="225"/>
      <c r="D28" s="49"/>
      <c r="E28" s="226">
        <v>0.27200000000000002</v>
      </c>
      <c r="F28" s="222" t="s">
        <v>30</v>
      </c>
      <c r="G28" s="227"/>
      <c r="H28" s="67"/>
      <c r="I28" s="398" t="s">
        <v>69</v>
      </c>
      <c r="J28" s="399"/>
      <c r="K28" s="215"/>
      <c r="L28" s="3"/>
      <c r="M28" s="23"/>
      <c r="N28" s="20"/>
      <c r="S28" s="20"/>
    </row>
    <row r="29" spans="1:22" ht="14.45" customHeight="1" x14ac:dyDescent="0.25">
      <c r="A29" s="49"/>
      <c r="B29" s="228" t="s">
        <v>37</v>
      </c>
      <c r="C29" s="229">
        <v>0.38900000000000001</v>
      </c>
      <c r="D29" s="327"/>
      <c r="E29" s="230"/>
      <c r="F29" s="167"/>
      <c r="G29" s="223">
        <f>G27*E28</f>
        <v>1395.3600000000001</v>
      </c>
      <c r="H29" s="67"/>
      <c r="I29" s="67"/>
      <c r="J29" s="67"/>
      <c r="K29" s="215"/>
      <c r="L29" s="3"/>
      <c r="M29" s="23"/>
      <c r="N29" s="20"/>
      <c r="S29" s="20"/>
    </row>
    <row r="30" spans="1:22" ht="15.6" customHeight="1" x14ac:dyDescent="0.25">
      <c r="A30" s="49"/>
      <c r="B30" s="231" t="s">
        <v>38</v>
      </c>
      <c r="C30" s="229">
        <v>6.3E-2</v>
      </c>
      <c r="D30" s="71" t="s">
        <v>100</v>
      </c>
      <c r="E30" s="232">
        <f>1-'Data Input'!D8</f>
        <v>1</v>
      </c>
      <c r="F30" s="167" t="s">
        <v>29</v>
      </c>
      <c r="G30" s="227"/>
      <c r="H30" s="71"/>
      <c r="I30" s="71"/>
      <c r="J30" s="71"/>
      <c r="K30" s="233"/>
      <c r="L30" s="3"/>
      <c r="M30" s="22"/>
      <c r="N30" s="20"/>
      <c r="S30" s="20"/>
    </row>
    <row r="31" spans="1:22" ht="16.149999999999999" customHeight="1" thickBot="1" x14ac:dyDescent="0.3">
      <c r="A31" s="49"/>
      <c r="B31" s="234" t="s">
        <v>99</v>
      </c>
      <c r="C31" s="235">
        <v>4.9000000000000002E-2</v>
      </c>
      <c r="D31" s="143"/>
      <c r="E31" s="212"/>
      <c r="F31" s="84"/>
      <c r="G31" s="236">
        <f>G29*(1-'Data Input'!D8)</f>
        <v>1395.3600000000001</v>
      </c>
      <c r="H31" s="327"/>
      <c r="I31" s="388" t="s">
        <v>65</v>
      </c>
      <c r="J31" s="389"/>
      <c r="K31" s="237"/>
      <c r="L31" s="3"/>
      <c r="M31" s="4"/>
      <c r="S31" s="20"/>
    </row>
    <row r="32" spans="1:22" ht="14.45" customHeight="1" x14ac:dyDescent="0.25">
      <c r="A32" s="49"/>
      <c r="B32" s="215"/>
      <c r="C32" s="229">
        <f>C27-(C29+C30+C31)</f>
        <v>1.899</v>
      </c>
      <c r="D32" s="143"/>
      <c r="E32" s="212"/>
      <c r="F32" s="238"/>
      <c r="G32" s="239"/>
      <c r="H32" s="240"/>
      <c r="I32" s="241" t="s">
        <v>89</v>
      </c>
      <c r="J32" s="242" t="s">
        <v>7</v>
      </c>
      <c r="K32" s="237"/>
      <c r="L32" s="3"/>
      <c r="M32" s="4"/>
      <c r="S32" s="20"/>
    </row>
    <row r="33" spans="1:27" ht="15.75" thickBot="1" x14ac:dyDescent="0.3">
      <c r="A33" s="49"/>
      <c r="B33" s="243"/>
      <c r="C33" s="244"/>
      <c r="D33" s="145"/>
      <c r="E33" s="245"/>
      <c r="F33" s="246" t="s">
        <v>75</v>
      </c>
      <c r="G33" s="247"/>
      <c r="H33" s="248"/>
      <c r="I33" s="249" t="s">
        <v>90</v>
      </c>
      <c r="J33" s="250" t="s">
        <v>32</v>
      </c>
      <c r="K33" s="212"/>
      <c r="L33" s="3"/>
      <c r="M33" s="4"/>
      <c r="S33" s="20"/>
    </row>
    <row r="34" spans="1:27" x14ac:dyDescent="0.25">
      <c r="A34" s="49"/>
      <c r="B34" s="396" t="s">
        <v>96</v>
      </c>
      <c r="C34" s="397"/>
      <c r="D34" s="145"/>
      <c r="E34" s="233"/>
      <c r="F34" s="251" t="s">
        <v>87</v>
      </c>
      <c r="G34" s="236">
        <f>E15</f>
        <v>1996.7759999999998</v>
      </c>
      <c r="H34" s="137"/>
      <c r="I34" s="252">
        <f>C35</f>
        <v>4.9000000000000002E-2</v>
      </c>
      <c r="J34" s="253">
        <f>G34*I34</f>
        <v>97.842023999999995</v>
      </c>
      <c r="K34" s="212" t="s">
        <v>18</v>
      </c>
      <c r="L34" s="3"/>
      <c r="M34" s="4"/>
      <c r="N34" s="2" t="s">
        <v>18</v>
      </c>
      <c r="S34" s="20"/>
    </row>
    <row r="35" spans="1:27" x14ac:dyDescent="0.25">
      <c r="A35" s="49"/>
      <c r="B35" s="254" t="s">
        <v>39</v>
      </c>
      <c r="C35" s="229">
        <v>4.9000000000000002E-2</v>
      </c>
      <c r="D35" s="71"/>
      <c r="E35" s="233"/>
      <c r="F35" s="251" t="s">
        <v>33</v>
      </c>
      <c r="G35" s="255">
        <f>G31</f>
        <v>1395.3600000000001</v>
      </c>
      <c r="H35" s="327"/>
      <c r="I35" s="252">
        <f>C32</f>
        <v>1.899</v>
      </c>
      <c r="J35" s="256">
        <f>G35*I35</f>
        <v>2649.7886400000002</v>
      </c>
      <c r="K35" s="212"/>
      <c r="L35" s="3"/>
      <c r="M35" s="4"/>
      <c r="S35" s="20"/>
    </row>
    <row r="36" spans="1:27" ht="15.75" thickBot="1" x14ac:dyDescent="0.3">
      <c r="A36" s="49"/>
      <c r="B36" s="257"/>
      <c r="C36" s="258"/>
      <c r="D36" s="71"/>
      <c r="E36" s="233"/>
      <c r="F36" s="259"/>
      <c r="G36" s="71"/>
      <c r="H36" s="327"/>
      <c r="I36" s="260" t="s">
        <v>18</v>
      </c>
      <c r="J36" s="261" t="s">
        <v>18</v>
      </c>
      <c r="K36" s="212" t="s">
        <v>18</v>
      </c>
      <c r="L36" s="3"/>
      <c r="M36" s="4"/>
      <c r="S36" s="20"/>
    </row>
    <row r="37" spans="1:27" x14ac:dyDescent="0.25">
      <c r="A37" s="49"/>
      <c r="B37" s="49"/>
      <c r="C37" s="49"/>
      <c r="D37" s="71"/>
      <c r="E37" s="233"/>
      <c r="F37" s="262" t="s">
        <v>34</v>
      </c>
      <c r="G37" s="263">
        <f>SUM(G34:G36)</f>
        <v>3392.136</v>
      </c>
      <c r="H37" s="264"/>
      <c r="I37" s="263"/>
      <c r="J37" s="265">
        <f>SUM(J34:J36)</f>
        <v>2747.6306640000003</v>
      </c>
      <c r="K37" s="266"/>
      <c r="L37" s="3"/>
      <c r="M37" s="4"/>
      <c r="S37" s="20"/>
    </row>
    <row r="38" spans="1:27" ht="15.75" thickBot="1" x14ac:dyDescent="0.3">
      <c r="A38" s="49"/>
      <c r="B38" s="49"/>
      <c r="C38" s="49"/>
      <c r="D38" s="71"/>
      <c r="E38" s="267"/>
      <c r="F38" s="267"/>
      <c r="G38" s="268"/>
      <c r="H38" s="269"/>
      <c r="I38" s="270"/>
      <c r="J38" s="269"/>
      <c r="K38" s="212"/>
      <c r="L38" s="3"/>
      <c r="M38" s="4"/>
      <c r="S38" s="20"/>
    </row>
    <row r="39" spans="1:27" x14ac:dyDescent="0.25">
      <c r="A39" s="49"/>
      <c r="B39" s="81"/>
      <c r="C39" s="83"/>
      <c r="D39" s="141"/>
      <c r="E39" s="49"/>
      <c r="F39" s="49"/>
      <c r="G39" s="49"/>
      <c r="H39" s="49"/>
      <c r="I39" s="49"/>
      <c r="J39" s="49"/>
      <c r="K39" s="49"/>
      <c r="L39" s="3"/>
    </row>
    <row r="40" spans="1:27" ht="12.75" customHeight="1" x14ac:dyDescent="0.25">
      <c r="A40" s="49"/>
      <c r="B40" s="49"/>
      <c r="C40" s="49"/>
      <c r="D40" s="49"/>
      <c r="E40" s="49"/>
      <c r="F40" s="49"/>
      <c r="G40" s="49"/>
      <c r="H40" s="49"/>
      <c r="I40" s="49"/>
      <c r="J40" s="49"/>
      <c r="K40" s="49"/>
    </row>
    <row r="41" spans="1:27" x14ac:dyDescent="0.25">
      <c r="A41" s="49"/>
      <c r="B41" s="49"/>
      <c r="C41" s="81"/>
      <c r="D41" s="83"/>
      <c r="E41" s="141"/>
      <c r="F41" s="49"/>
      <c r="G41" s="49"/>
      <c r="H41" s="49"/>
      <c r="I41" s="49"/>
      <c r="J41" s="49"/>
      <c r="K41" s="49"/>
    </row>
    <row r="42" spans="1:27" x14ac:dyDescent="0.25">
      <c r="A42" s="49"/>
      <c r="B42" s="49"/>
      <c r="C42" s="81"/>
      <c r="D42" s="71"/>
      <c r="E42" s="71"/>
      <c r="F42" s="49"/>
      <c r="G42" s="49"/>
      <c r="H42" s="49"/>
      <c r="I42" s="49"/>
      <c r="J42" s="49"/>
      <c r="K42" s="49"/>
    </row>
    <row r="43" spans="1:27" x14ac:dyDescent="0.25">
      <c r="C43" s="4"/>
      <c r="D43" s="4"/>
      <c r="E43" s="4"/>
    </row>
    <row r="44" spans="1:27" x14ac:dyDescent="0.25">
      <c r="C44" s="4"/>
      <c r="D44" s="4"/>
      <c r="E44" s="4"/>
    </row>
    <row r="45" spans="1:27" x14ac:dyDescent="0.25">
      <c r="C45" s="4"/>
      <c r="D45" s="4"/>
      <c r="E45" s="4"/>
    </row>
    <row r="46" spans="1:27" x14ac:dyDescent="0.25">
      <c r="C46" s="4"/>
      <c r="D46" s="4"/>
      <c r="E46" s="4"/>
    </row>
    <row r="47" spans="1:27" x14ac:dyDescent="0.25">
      <c r="C47" s="4"/>
      <c r="D47" s="4"/>
      <c r="E47" s="4"/>
      <c r="F47" s="4"/>
      <c r="G47" s="4"/>
      <c r="H47" s="4"/>
      <c r="I47" s="4"/>
      <c r="J47" s="4"/>
      <c r="K47" s="4"/>
      <c r="M47" s="24" t="s">
        <v>18</v>
      </c>
      <c r="N47" s="4"/>
      <c r="O47" s="4"/>
      <c r="P47" s="4"/>
      <c r="Q47" s="4"/>
      <c r="X47" s="372"/>
      <c r="Y47" s="372"/>
      <c r="Z47" s="372"/>
      <c r="AA47" s="372"/>
    </row>
    <row r="48" spans="1:27" x14ac:dyDescent="0.25">
      <c r="C48" s="358"/>
      <c r="D48" s="358"/>
      <c r="E48" s="358"/>
      <c r="F48" s="358"/>
      <c r="G48" s="358"/>
      <c r="H48" s="358"/>
      <c r="I48" s="358"/>
      <c r="J48" s="358"/>
      <c r="K48" s="358"/>
      <c r="M48" s="4"/>
      <c r="N48" s="4"/>
      <c r="O48" s="4"/>
      <c r="P48" s="4"/>
      <c r="Q48" s="4"/>
      <c r="X48" s="372"/>
      <c r="Y48" s="372"/>
    </row>
    <row r="49" spans="3:11" x14ac:dyDescent="0.25">
      <c r="C49" s="4"/>
      <c r="D49" s="4"/>
      <c r="E49" s="4"/>
      <c r="F49" s="4"/>
      <c r="G49" s="4"/>
      <c r="H49" s="4"/>
      <c r="I49" s="4"/>
      <c r="J49" s="4"/>
      <c r="K49" s="9"/>
    </row>
    <row r="50" spans="3:11" x14ac:dyDescent="0.25">
      <c r="C50" s="4"/>
      <c r="D50" s="4"/>
      <c r="E50" s="4"/>
      <c r="F50" s="4"/>
      <c r="G50" s="4"/>
      <c r="H50" s="4"/>
      <c r="I50" s="4"/>
      <c r="J50" s="4"/>
      <c r="K50" s="9"/>
    </row>
    <row r="51" spans="3:11" x14ac:dyDescent="0.25">
      <c r="C51" s="4"/>
      <c r="D51" s="4"/>
      <c r="E51" s="4"/>
      <c r="F51" s="4"/>
      <c r="G51" s="4"/>
      <c r="H51" s="4"/>
      <c r="I51" s="4"/>
      <c r="J51" s="4"/>
      <c r="K51" s="9"/>
    </row>
    <row r="52" spans="3:11" x14ac:dyDescent="0.25">
      <c r="C52" s="4"/>
      <c r="D52" s="4"/>
      <c r="E52" s="4"/>
      <c r="F52" s="4"/>
      <c r="G52" s="4"/>
      <c r="H52" s="4"/>
      <c r="I52" s="4"/>
      <c r="J52" s="4"/>
      <c r="K52" s="9"/>
    </row>
    <row r="53" spans="3:11" x14ac:dyDescent="0.25">
      <c r="C53" s="4"/>
      <c r="D53" s="4"/>
      <c r="E53" s="4"/>
      <c r="F53" s="4"/>
      <c r="G53" s="4"/>
      <c r="H53" s="4"/>
      <c r="I53" s="4"/>
      <c r="J53" s="4"/>
      <c r="K53" s="9"/>
    </row>
    <row r="54" spans="3:11" x14ac:dyDescent="0.25">
      <c r="C54" s="4"/>
      <c r="D54" s="4"/>
      <c r="E54" s="4"/>
      <c r="F54" s="4"/>
      <c r="G54" s="4"/>
      <c r="H54" s="4"/>
      <c r="I54" s="4"/>
      <c r="J54" s="4"/>
      <c r="K54" s="9"/>
    </row>
    <row r="55" spans="3:11" x14ac:dyDescent="0.25">
      <c r="C55" s="4"/>
      <c r="D55" s="4"/>
      <c r="E55" s="4"/>
      <c r="F55" s="4"/>
      <c r="G55" s="4"/>
      <c r="H55" s="4"/>
      <c r="I55" s="4"/>
      <c r="J55" s="4"/>
      <c r="K55" s="9"/>
    </row>
    <row r="56" spans="3:11" x14ac:dyDescent="0.25">
      <c r="C56" s="4"/>
      <c r="D56" s="4"/>
      <c r="E56" s="4"/>
      <c r="F56" s="4"/>
      <c r="G56" s="4"/>
      <c r="H56" s="4"/>
      <c r="I56" s="4"/>
      <c r="J56" s="4"/>
      <c r="K56" s="9"/>
    </row>
    <row r="57" spans="3:11" x14ac:dyDescent="0.25">
      <c r="C57" s="11"/>
      <c r="D57" s="11"/>
      <c r="E57" s="11"/>
      <c r="F57" s="11"/>
      <c r="G57" s="11"/>
      <c r="H57" s="11"/>
      <c r="I57" s="11"/>
      <c r="J57" s="11"/>
      <c r="K57" s="11"/>
    </row>
    <row r="58" spans="3:11" x14ac:dyDescent="0.25">
      <c r="C58" s="11"/>
      <c r="D58" s="11"/>
      <c r="E58" s="11"/>
      <c r="F58" s="11"/>
      <c r="G58" s="11"/>
      <c r="H58" s="11"/>
      <c r="I58" s="11"/>
      <c r="J58" s="11"/>
      <c r="K58" s="11"/>
    </row>
    <row r="59" spans="3:11" x14ac:dyDescent="0.25">
      <c r="C59" s="11"/>
      <c r="D59" s="11"/>
      <c r="E59" s="11"/>
      <c r="F59" s="11"/>
      <c r="G59" s="11"/>
      <c r="H59" s="11"/>
      <c r="I59" s="11"/>
      <c r="J59" s="11"/>
      <c r="K59" s="11"/>
    </row>
  </sheetData>
  <sheetProtection sheet="1" objects="1" scenarios="1"/>
  <mergeCells count="12">
    <mergeCell ref="F18:J18"/>
    <mergeCell ref="B2:G2"/>
    <mergeCell ref="C4:E4"/>
    <mergeCell ref="C48:K48"/>
    <mergeCell ref="X48:Y48"/>
    <mergeCell ref="X47:AA47"/>
    <mergeCell ref="I31:J31"/>
    <mergeCell ref="I26:J26"/>
    <mergeCell ref="I27:J27"/>
    <mergeCell ref="B25:C25"/>
    <mergeCell ref="B34:C34"/>
    <mergeCell ref="I28:J28"/>
  </mergeCells>
  <printOptions horizontalCentered="1"/>
  <pageMargins left="0.5" right="0.5" top="0.5" bottom="0.5" header="0.3" footer="0.3"/>
  <pageSetup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7"/>
  <sheetViews>
    <sheetView showGridLines="0" topLeftCell="A13" zoomScale="80" zoomScaleNormal="80" workbookViewId="0">
      <selection activeCell="C15" sqref="C15"/>
    </sheetView>
  </sheetViews>
  <sheetFormatPr defaultRowHeight="15" x14ac:dyDescent="0.25"/>
  <cols>
    <col min="2" max="2" width="53.85546875" customWidth="1"/>
    <col min="3" max="3" width="19.28515625" customWidth="1"/>
    <col min="4" max="13" width="12.7109375" customWidth="1"/>
    <col min="14" max="14" width="1" customWidth="1"/>
  </cols>
  <sheetData>
    <row r="1" spans="1:17" ht="24.75" customHeight="1" x14ac:dyDescent="0.25">
      <c r="A1" s="49"/>
      <c r="B1" s="45"/>
      <c r="C1" s="49"/>
      <c r="D1" s="49"/>
      <c r="E1" s="49"/>
      <c r="F1" s="49"/>
      <c r="G1" s="49"/>
      <c r="H1" s="49"/>
      <c r="I1" s="49"/>
      <c r="J1" s="49"/>
      <c r="K1" s="49"/>
      <c r="L1" s="49"/>
      <c r="M1" s="49"/>
      <c r="N1" s="49"/>
      <c r="O1" s="49"/>
      <c r="P1" s="49"/>
      <c r="Q1" s="49"/>
    </row>
    <row r="2" spans="1:17" s="50" customFormat="1" ht="15.75" x14ac:dyDescent="0.25">
      <c r="A2" s="147"/>
      <c r="B2" s="44" t="s">
        <v>64</v>
      </c>
      <c r="C2" s="147"/>
      <c r="D2" s="147"/>
      <c r="E2" s="147"/>
      <c r="F2" s="147"/>
      <c r="G2" s="147"/>
      <c r="H2" s="147"/>
      <c r="I2" s="147"/>
      <c r="J2" s="147"/>
      <c r="K2" s="147"/>
      <c r="L2" s="147"/>
      <c r="M2" s="147"/>
      <c r="N2" s="147"/>
      <c r="O2" s="147"/>
      <c r="P2" s="147"/>
      <c r="Q2" s="147"/>
    </row>
    <row r="3" spans="1:17" s="50" customFormat="1" ht="16.5" thickBot="1" x14ac:dyDescent="0.3">
      <c r="A3" s="147"/>
      <c r="B3" s="150"/>
      <c r="C3" s="147"/>
      <c r="D3" s="147"/>
      <c r="E3" s="147"/>
      <c r="F3" s="147"/>
      <c r="G3" s="147"/>
      <c r="H3" s="147"/>
      <c r="I3" s="147"/>
      <c r="J3" s="147"/>
      <c r="K3" s="147"/>
      <c r="L3" s="147"/>
      <c r="M3" s="147"/>
      <c r="N3" s="147"/>
      <c r="O3" s="147"/>
      <c r="P3" s="147"/>
      <c r="Q3" s="147"/>
    </row>
    <row r="4" spans="1:17" s="50" customFormat="1" ht="16.5" thickBot="1" x14ac:dyDescent="0.3">
      <c r="A4" s="147"/>
      <c r="B4" s="147"/>
      <c r="C4" s="369" t="str">
        <f>'Data Input'!$D$4</f>
        <v>Levy County</v>
      </c>
      <c r="D4" s="400"/>
      <c r="E4" s="400"/>
      <c r="F4" s="400"/>
      <c r="G4" s="401"/>
      <c r="H4" s="147"/>
      <c r="I4" s="147"/>
      <c r="J4" s="147"/>
      <c r="K4" s="147"/>
      <c r="L4" s="147"/>
      <c r="M4" s="147"/>
      <c r="N4" s="147"/>
      <c r="O4" s="147"/>
      <c r="P4" s="147"/>
      <c r="Q4" s="147"/>
    </row>
    <row r="5" spans="1:17" x14ac:dyDescent="0.25">
      <c r="A5" s="49"/>
      <c r="B5" s="49"/>
      <c r="C5" s="49"/>
      <c r="D5" s="49"/>
      <c r="E5" s="49"/>
      <c r="F5" s="49"/>
      <c r="G5" s="49"/>
      <c r="H5" s="49"/>
      <c r="I5" s="49"/>
      <c r="J5" s="49"/>
      <c r="K5" s="49"/>
      <c r="L5" s="49"/>
      <c r="M5" s="49"/>
      <c r="N5" s="49"/>
      <c r="O5" s="49"/>
      <c r="P5" s="49"/>
      <c r="Q5" s="49"/>
    </row>
    <row r="6" spans="1:17" ht="15.75" thickBot="1" x14ac:dyDescent="0.3">
      <c r="A6" s="49"/>
      <c r="B6" s="49"/>
      <c r="C6" s="49"/>
      <c r="D6" s="49"/>
      <c r="E6" s="49"/>
      <c r="F6" s="49"/>
      <c r="G6" s="49"/>
      <c r="H6" s="49"/>
      <c r="I6" s="49"/>
      <c r="J6" s="49"/>
      <c r="K6" s="49"/>
      <c r="L6" s="49"/>
      <c r="M6" s="49"/>
      <c r="N6" s="49"/>
      <c r="O6" s="49"/>
      <c r="P6" s="49"/>
      <c r="Q6" s="49"/>
    </row>
    <row r="7" spans="1:17" ht="21" customHeight="1" x14ac:dyDescent="0.25">
      <c r="A7" s="319"/>
      <c r="B7" s="320" t="s">
        <v>70</v>
      </c>
      <c r="C7" s="321">
        <f>'Data Input'!$D$6</f>
        <v>2013</v>
      </c>
      <c r="D7" s="321">
        <f>C7+1</f>
        <v>2014</v>
      </c>
      <c r="E7" s="321">
        <f t="shared" ref="E7:M7" si="0">D7+1</f>
        <v>2015</v>
      </c>
      <c r="F7" s="321">
        <f t="shared" si="0"/>
        <v>2016</v>
      </c>
      <c r="G7" s="321">
        <f t="shared" si="0"/>
        <v>2017</v>
      </c>
      <c r="H7" s="321">
        <f t="shared" si="0"/>
        <v>2018</v>
      </c>
      <c r="I7" s="321">
        <f t="shared" si="0"/>
        <v>2019</v>
      </c>
      <c r="J7" s="321">
        <f t="shared" si="0"/>
        <v>2020</v>
      </c>
      <c r="K7" s="321">
        <f t="shared" si="0"/>
        <v>2021</v>
      </c>
      <c r="L7" s="321">
        <f t="shared" si="0"/>
        <v>2022</v>
      </c>
      <c r="M7" s="322">
        <f t="shared" si="0"/>
        <v>2023</v>
      </c>
      <c r="N7" s="274"/>
      <c r="O7" s="49"/>
      <c r="P7" s="49"/>
      <c r="Q7" s="49"/>
    </row>
    <row r="8" spans="1:17" x14ac:dyDescent="0.25">
      <c r="A8" s="67"/>
      <c r="B8" s="275" t="s">
        <v>82</v>
      </c>
      <c r="C8" s="276"/>
      <c r="D8" s="277"/>
      <c r="E8" s="277"/>
      <c r="F8" s="277"/>
      <c r="G8" s="277"/>
      <c r="H8" s="278"/>
      <c r="I8" s="278"/>
      <c r="J8" s="278"/>
      <c r="K8" s="278"/>
      <c r="L8" s="278"/>
      <c r="M8" s="279"/>
      <c r="N8" s="280"/>
      <c r="O8" s="49"/>
      <c r="P8" s="49"/>
      <c r="Q8" s="49"/>
    </row>
    <row r="9" spans="1:17" x14ac:dyDescent="0.25">
      <c r="A9" s="67"/>
      <c r="B9" s="281" t="s">
        <v>110</v>
      </c>
      <c r="C9" s="282">
        <f>'General TD Population'!J18</f>
        <v>1268</v>
      </c>
      <c r="D9" s="282">
        <f t="shared" ref="D9:M9" si="1">C9+(C9*$C$57)</f>
        <v>1280.8655854430381</v>
      </c>
      <c r="E9" s="282">
        <f t="shared" si="1"/>
        <v>1293.8617097573633</v>
      </c>
      <c r="F9" s="282">
        <f t="shared" si="1"/>
        <v>1306.9896974374569</v>
      </c>
      <c r="G9" s="282">
        <f t="shared" si="1"/>
        <v>1320.2508864165989</v>
      </c>
      <c r="H9" s="282">
        <f t="shared" si="1"/>
        <v>1333.6466282032229</v>
      </c>
      <c r="I9" s="282">
        <f t="shared" si="1"/>
        <v>1347.1782880186552</v>
      </c>
      <c r="J9" s="282">
        <f t="shared" si="1"/>
        <v>1360.8472449362496</v>
      </c>
      <c r="K9" s="282">
        <f t="shared" si="1"/>
        <v>1374.6548920219359</v>
      </c>
      <c r="L9" s="282">
        <f t="shared" si="1"/>
        <v>1388.6026364761933</v>
      </c>
      <c r="M9" s="283">
        <f t="shared" si="1"/>
        <v>1402.6918997774649</v>
      </c>
      <c r="N9" s="280"/>
      <c r="O9" s="49"/>
      <c r="P9" s="49"/>
      <c r="Q9" s="49"/>
    </row>
    <row r="10" spans="1:17" x14ac:dyDescent="0.25">
      <c r="A10" s="67"/>
      <c r="B10" s="281" t="s">
        <v>111</v>
      </c>
      <c r="C10" s="282">
        <f>'General TD Population'!J19</f>
        <v>3309</v>
      </c>
      <c r="D10" s="282">
        <f t="shared" ref="D10:M10" si="2">C10+(C10*$C$57)</f>
        <v>3342.5743077531647</v>
      </c>
      <c r="E10" s="282">
        <f t="shared" si="2"/>
        <v>3376.4892725450431</v>
      </c>
      <c r="F10" s="282">
        <f t="shared" si="2"/>
        <v>3410.7483508048454</v>
      </c>
      <c r="G10" s="282">
        <f t="shared" si="2"/>
        <v>3445.3550340319593</v>
      </c>
      <c r="H10" s="282">
        <f t="shared" si="2"/>
        <v>3480.312849151785</v>
      </c>
      <c r="I10" s="282">
        <f t="shared" si="2"/>
        <v>3515.6253588751802</v>
      </c>
      <c r="J10" s="282">
        <f t="shared" si="2"/>
        <v>3551.296162061552</v>
      </c>
      <c r="K10" s="282">
        <f t="shared" si="2"/>
        <v>3587.3288940856337</v>
      </c>
      <c r="L10" s="282">
        <f t="shared" si="2"/>
        <v>3623.7272272079822</v>
      </c>
      <c r="M10" s="283">
        <f t="shared" si="2"/>
        <v>3660.4948709492342</v>
      </c>
      <c r="N10" s="280"/>
      <c r="O10" s="49"/>
      <c r="P10" s="49"/>
      <c r="Q10" s="49"/>
    </row>
    <row r="11" spans="1:17" x14ac:dyDescent="0.25">
      <c r="A11" s="67"/>
      <c r="B11" s="281" t="s">
        <v>112</v>
      </c>
      <c r="C11" s="282">
        <f>'General TD Population'!J20</f>
        <v>497</v>
      </c>
      <c r="D11" s="282">
        <f t="shared" ref="D11:M11" si="3">C11+(C11*$C$57)</f>
        <v>502.04274129746835</v>
      </c>
      <c r="E11" s="282">
        <f t="shared" si="3"/>
        <v>507.13664806735761</v>
      </c>
      <c r="F11" s="282">
        <f t="shared" si="3"/>
        <v>512.28223945300942</v>
      </c>
      <c r="G11" s="282">
        <f t="shared" si="3"/>
        <v>517.48003986518097</v>
      </c>
      <c r="H11" s="282">
        <f t="shared" si="3"/>
        <v>522.73057903549022</v>
      </c>
      <c r="I11" s="282">
        <f t="shared" si="3"/>
        <v>528.03439207040333</v>
      </c>
      <c r="J11" s="282">
        <f t="shared" si="3"/>
        <v>533.39201950576955</v>
      </c>
      <c r="K11" s="282">
        <f t="shared" si="3"/>
        <v>538.80400736190995</v>
      </c>
      <c r="L11" s="282">
        <f t="shared" si="3"/>
        <v>544.2709071992648</v>
      </c>
      <c r="M11" s="283">
        <f t="shared" si="3"/>
        <v>549.79327617460547</v>
      </c>
      <c r="N11" s="280"/>
      <c r="O11" s="49"/>
      <c r="P11" s="49"/>
      <c r="Q11" s="49"/>
    </row>
    <row r="12" spans="1:17" x14ac:dyDescent="0.25">
      <c r="A12" s="67"/>
      <c r="B12" s="281" t="s">
        <v>113</v>
      </c>
      <c r="C12" s="282">
        <f>'General TD Population'!J21</f>
        <v>3385</v>
      </c>
      <c r="D12" s="282">
        <f t="shared" ref="D12:M12" si="4">C12+(C12*$C$57)</f>
        <v>3419.3454311708861</v>
      </c>
      <c r="E12" s="282">
        <f t="shared" si="4"/>
        <v>3454.0393434768721</v>
      </c>
      <c r="F12" s="282">
        <f t="shared" si="4"/>
        <v>3489.0852727332731</v>
      </c>
      <c r="G12" s="282">
        <f t="shared" si="4"/>
        <v>3524.486790631061</v>
      </c>
      <c r="H12" s="282">
        <f t="shared" si="4"/>
        <v>3560.2475051008737</v>
      </c>
      <c r="I12" s="282">
        <f t="shared" si="4"/>
        <v>3596.3710606807144</v>
      </c>
      <c r="J12" s="282">
        <f t="shared" si="4"/>
        <v>3632.8611388873837</v>
      </c>
      <c r="K12" s="282">
        <f t="shared" si="4"/>
        <v>3669.7214585916799</v>
      </c>
      <c r="L12" s="282">
        <f t="shared" si="4"/>
        <v>3706.9557763974062</v>
      </c>
      <c r="M12" s="283">
        <f t="shared" si="4"/>
        <v>3744.5678870242232</v>
      </c>
      <c r="N12" s="280"/>
      <c r="O12" s="49"/>
      <c r="P12" s="49"/>
      <c r="Q12" s="49"/>
    </row>
    <row r="13" spans="1:17" x14ac:dyDescent="0.25">
      <c r="A13" s="67"/>
      <c r="B13" s="281" t="s">
        <v>114</v>
      </c>
      <c r="C13" s="282">
        <f>'General TD Population'!J22</f>
        <v>-58</v>
      </c>
      <c r="D13" s="282">
        <f t="shared" ref="D13:M13" si="5">C13+(C13*$C$57)</f>
        <v>-58.58848892405063</v>
      </c>
      <c r="E13" s="282">
        <f t="shared" si="5"/>
        <v>-59.182948869027648</v>
      </c>
      <c r="F13" s="282">
        <f t="shared" si="5"/>
        <v>-59.783440419063467</v>
      </c>
      <c r="G13" s="282">
        <f t="shared" si="5"/>
        <v>-60.390024772998977</v>
      </c>
      <c r="H13" s="282">
        <f t="shared" si="5"/>
        <v>-61.002763750620588</v>
      </c>
      <c r="I13" s="282">
        <f t="shared" si="5"/>
        <v>-61.621719798960548</v>
      </c>
      <c r="J13" s="282">
        <f t="shared" si="5"/>
        <v>-62.246955998661235</v>
      </c>
      <c r="K13" s="282">
        <f t="shared" si="5"/>
        <v>-62.878536070403982</v>
      </c>
      <c r="L13" s="282">
        <f t="shared" si="5"/>
        <v>-63.516524381403137</v>
      </c>
      <c r="M13" s="283">
        <f t="shared" si="5"/>
        <v>-64.160985951966026</v>
      </c>
      <c r="N13" s="280"/>
      <c r="O13" s="49"/>
      <c r="P13" s="49"/>
      <c r="Q13" s="49"/>
    </row>
    <row r="14" spans="1:17" x14ac:dyDescent="0.25">
      <c r="A14" s="67"/>
      <c r="B14" s="281" t="s">
        <v>115</v>
      </c>
      <c r="C14" s="282">
        <f>'General TD Population'!J23</f>
        <v>4516</v>
      </c>
      <c r="D14" s="282">
        <f t="shared" ref="D14:M14" si="6">C14+(C14*$C$57)</f>
        <v>4561.8209651898733</v>
      </c>
      <c r="E14" s="282">
        <f t="shared" si="6"/>
        <v>4608.1068464229111</v>
      </c>
      <c r="F14" s="282">
        <f t="shared" si="6"/>
        <v>4654.862360905011</v>
      </c>
      <c r="G14" s="282">
        <f t="shared" si="6"/>
        <v>4702.0922737045421</v>
      </c>
      <c r="H14" s="282">
        <f t="shared" si="6"/>
        <v>4749.8013982379762</v>
      </c>
      <c r="I14" s="282">
        <f t="shared" si="6"/>
        <v>4797.9945967604463</v>
      </c>
      <c r="J14" s="282">
        <f t="shared" si="6"/>
        <v>4846.6767808612794</v>
      </c>
      <c r="K14" s="282">
        <f t="shared" si="6"/>
        <v>4895.8529119645591</v>
      </c>
      <c r="L14" s="282">
        <f t="shared" si="6"/>
        <v>4945.5280018347694</v>
      </c>
      <c r="M14" s="283">
        <f t="shared" si="6"/>
        <v>4995.7071130875629</v>
      </c>
      <c r="N14" s="280"/>
      <c r="O14" s="49"/>
      <c r="P14" s="49"/>
      <c r="Q14" s="49"/>
    </row>
    <row r="15" spans="1:17" x14ac:dyDescent="0.25">
      <c r="A15" s="67"/>
      <c r="B15" s="281" t="s">
        <v>116</v>
      </c>
      <c r="C15" s="282">
        <f>'General TD Population'!J24</f>
        <v>5188</v>
      </c>
      <c r="D15" s="282">
        <f t="shared" ref="D15:M15" si="7">C15+(C15*$C$57)</f>
        <v>5240.6393196202534</v>
      </c>
      <c r="E15" s="282">
        <f t="shared" si="7"/>
        <v>5293.8127367675079</v>
      </c>
      <c r="F15" s="282">
        <f t="shared" si="7"/>
        <v>5347.5256705879538</v>
      </c>
      <c r="G15" s="282">
        <f t="shared" si="7"/>
        <v>5401.7835952123924</v>
      </c>
      <c r="H15" s="282">
        <f t="shared" si="7"/>
        <v>5456.5920403141317</v>
      </c>
      <c r="I15" s="282">
        <f t="shared" si="7"/>
        <v>5511.9565916725405</v>
      </c>
      <c r="J15" s="282">
        <f t="shared" si="7"/>
        <v>5567.8828917423189</v>
      </c>
      <c r="K15" s="282">
        <f t="shared" si="7"/>
        <v>5624.3766402285491</v>
      </c>
      <c r="L15" s="282">
        <f t="shared" si="7"/>
        <v>5681.4435946675767</v>
      </c>
      <c r="M15" s="283">
        <f t="shared" si="7"/>
        <v>5739.0895710137884</v>
      </c>
      <c r="N15" s="280"/>
      <c r="O15" s="49"/>
      <c r="P15" s="49"/>
      <c r="Q15" s="49"/>
    </row>
    <row r="16" spans="1:17" x14ac:dyDescent="0.25">
      <c r="A16" s="67"/>
      <c r="B16" s="281"/>
      <c r="C16" s="282"/>
      <c r="D16" s="282" t="s">
        <v>18</v>
      </c>
      <c r="E16" s="282" t="s">
        <v>18</v>
      </c>
      <c r="F16" s="282" t="s">
        <v>18</v>
      </c>
      <c r="G16" s="282" t="s">
        <v>18</v>
      </c>
      <c r="H16" s="282" t="s">
        <v>18</v>
      </c>
      <c r="I16" s="282" t="s">
        <v>18</v>
      </c>
      <c r="J16" s="282" t="s">
        <v>18</v>
      </c>
      <c r="K16" s="282" t="s">
        <v>18</v>
      </c>
      <c r="L16" s="282" t="s">
        <v>18</v>
      </c>
      <c r="M16" s="283" t="s">
        <v>18</v>
      </c>
      <c r="N16" s="280"/>
      <c r="O16" s="49"/>
      <c r="P16" s="49"/>
      <c r="Q16" s="49"/>
    </row>
    <row r="17" spans="1:17" x14ac:dyDescent="0.25">
      <c r="A17" s="67"/>
      <c r="B17" s="284" t="s">
        <v>71</v>
      </c>
      <c r="C17" s="285">
        <f>SUM(C9:C15)</f>
        <v>18105</v>
      </c>
      <c r="D17" s="285">
        <f t="shared" ref="D17:M17" si="8">C17+(C17*$C$57)</f>
        <v>18288.699861550635</v>
      </c>
      <c r="E17" s="285">
        <f t="shared" si="8"/>
        <v>18474.263608168028</v>
      </c>
      <c r="F17" s="285">
        <f t="shared" si="8"/>
        <v>18661.710151502488</v>
      </c>
      <c r="G17" s="285">
        <f t="shared" si="8"/>
        <v>18851.058595088736</v>
      </c>
      <c r="H17" s="285">
        <f t="shared" si="8"/>
        <v>19042.328236292862</v>
      </c>
      <c r="I17" s="285">
        <f t="shared" si="8"/>
        <v>19235.538568278982</v>
      </c>
      <c r="J17" s="285">
        <f t="shared" si="8"/>
        <v>19430.709281995896</v>
      </c>
      <c r="K17" s="285">
        <f t="shared" si="8"/>
        <v>19627.860268183867</v>
      </c>
      <c r="L17" s="285">
        <f t="shared" si="8"/>
        <v>19827.011619401794</v>
      </c>
      <c r="M17" s="286">
        <f t="shared" si="8"/>
        <v>20028.183632074917</v>
      </c>
      <c r="N17" s="287"/>
      <c r="O17" s="49"/>
      <c r="P17" s="49"/>
      <c r="Q17" s="49"/>
    </row>
    <row r="18" spans="1:17" x14ac:dyDescent="0.25">
      <c r="A18" s="67"/>
      <c r="B18" s="288"/>
      <c r="C18" s="289"/>
      <c r="D18" s="289" t="s">
        <v>18</v>
      </c>
      <c r="E18" s="289" t="s">
        <v>18</v>
      </c>
      <c r="F18" s="289" t="s">
        <v>18</v>
      </c>
      <c r="G18" s="289" t="s">
        <v>18</v>
      </c>
      <c r="H18" s="289" t="s">
        <v>18</v>
      </c>
      <c r="I18" s="289" t="s">
        <v>18</v>
      </c>
      <c r="J18" s="289" t="s">
        <v>18</v>
      </c>
      <c r="K18" s="289" t="s">
        <v>18</v>
      </c>
      <c r="L18" s="289" t="s">
        <v>18</v>
      </c>
      <c r="M18" s="290" t="s">
        <v>18</v>
      </c>
      <c r="N18" s="280"/>
      <c r="O18" s="49"/>
      <c r="P18" s="49"/>
      <c r="Q18" s="49"/>
    </row>
    <row r="19" spans="1:17" x14ac:dyDescent="0.25">
      <c r="A19" s="67"/>
      <c r="B19" s="284" t="s">
        <v>72</v>
      </c>
      <c r="C19" s="285">
        <f>'Data Input'!C21</f>
        <v>39166</v>
      </c>
      <c r="D19" s="285">
        <f t="shared" ref="D19:M19" si="9">C19+(C19*$C$57)</f>
        <v>39563.392365506326</v>
      </c>
      <c r="E19" s="285">
        <f t="shared" si="9"/>
        <v>39964.816817316154</v>
      </c>
      <c r="F19" s="285">
        <f t="shared" si="9"/>
        <v>40370.31426643172</v>
      </c>
      <c r="G19" s="285">
        <f t="shared" si="9"/>
        <v>40779.926038953068</v>
      </c>
      <c r="H19" s="285">
        <f t="shared" si="9"/>
        <v>41193.693880289757</v>
      </c>
      <c r="I19" s="285">
        <f t="shared" si="9"/>
        <v>41611.659959415323</v>
      </c>
      <c r="J19" s="285">
        <f t="shared" si="9"/>
        <v>42033.86687316493</v>
      </c>
      <c r="K19" s="285">
        <f t="shared" si="9"/>
        <v>42460.357650576589</v>
      </c>
      <c r="L19" s="285">
        <f t="shared" si="9"/>
        <v>42891.175757276469</v>
      </c>
      <c r="M19" s="286">
        <f t="shared" si="9"/>
        <v>43326.365099908646</v>
      </c>
      <c r="N19" s="287"/>
      <c r="O19" s="49"/>
      <c r="P19" s="49"/>
      <c r="Q19" s="49"/>
    </row>
    <row r="20" spans="1:17" ht="15.75" thickBot="1" x14ac:dyDescent="0.3">
      <c r="A20" s="67"/>
      <c r="B20" s="291"/>
      <c r="C20" s="292"/>
      <c r="D20" s="292"/>
      <c r="E20" s="292"/>
      <c r="F20" s="292"/>
      <c r="G20" s="292"/>
      <c r="H20" s="292"/>
      <c r="I20" s="292"/>
      <c r="J20" s="292"/>
      <c r="K20" s="292"/>
      <c r="L20" s="292"/>
      <c r="M20" s="293"/>
      <c r="N20" s="294"/>
      <c r="O20" s="49"/>
      <c r="P20" s="49"/>
      <c r="Q20" s="49"/>
    </row>
    <row r="21" spans="1:17" x14ac:dyDescent="0.25">
      <c r="A21" s="67"/>
      <c r="B21" s="295"/>
      <c r="C21" s="139"/>
      <c r="D21" s="139"/>
      <c r="E21" s="139"/>
      <c r="F21" s="139"/>
      <c r="G21" s="139"/>
      <c r="H21" s="139"/>
      <c r="I21" s="139"/>
      <c r="J21" s="139"/>
      <c r="K21" s="139"/>
      <c r="L21" s="139"/>
      <c r="M21" s="139"/>
      <c r="N21" s="49"/>
      <c r="O21" s="49"/>
      <c r="P21" s="49"/>
      <c r="Q21" s="49"/>
    </row>
    <row r="22" spans="1:17" x14ac:dyDescent="0.25">
      <c r="A22" s="67"/>
      <c r="B22" s="295"/>
      <c r="C22" s="139"/>
      <c r="D22" s="139"/>
      <c r="E22" s="139"/>
      <c r="F22" s="139"/>
      <c r="G22" s="139"/>
      <c r="H22" s="139"/>
      <c r="I22" s="139"/>
      <c r="J22" s="139"/>
      <c r="K22" s="139"/>
      <c r="L22" s="139"/>
      <c r="M22" s="139"/>
      <c r="N22" s="49"/>
      <c r="O22" s="49"/>
      <c r="P22" s="49"/>
      <c r="Q22" s="49"/>
    </row>
    <row r="23" spans="1:17" x14ac:dyDescent="0.25">
      <c r="A23" s="67"/>
      <c r="B23" s="295"/>
      <c r="C23" s="139"/>
      <c r="D23" s="139"/>
      <c r="E23" s="139"/>
      <c r="F23" s="139"/>
      <c r="G23" s="139"/>
      <c r="H23" s="139"/>
      <c r="I23" s="139"/>
      <c r="J23" s="139"/>
      <c r="K23" s="139"/>
      <c r="L23" s="139"/>
      <c r="M23" s="139"/>
      <c r="N23" s="49"/>
      <c r="O23" s="49"/>
      <c r="P23" s="49"/>
      <c r="Q23" s="49"/>
    </row>
    <row r="24" spans="1:17" x14ac:dyDescent="0.25">
      <c r="A24" s="67"/>
      <c r="B24" s="295"/>
      <c r="C24" s="139"/>
      <c r="D24" s="139"/>
      <c r="E24" s="139"/>
      <c r="F24" s="139"/>
      <c r="G24" s="139"/>
      <c r="H24" s="139"/>
      <c r="I24" s="139"/>
      <c r="J24" s="139"/>
      <c r="K24" s="139"/>
      <c r="L24" s="139"/>
      <c r="M24" s="139"/>
      <c r="N24" s="49"/>
      <c r="O24" s="49"/>
      <c r="P24" s="49"/>
      <c r="Q24" s="49"/>
    </row>
    <row r="25" spans="1:17" ht="80.45" customHeight="1" x14ac:dyDescent="0.25">
      <c r="A25" s="67"/>
      <c r="B25" s="295"/>
      <c r="C25" s="139"/>
      <c r="D25" s="139"/>
      <c r="E25" s="139"/>
      <c r="F25" s="139"/>
      <c r="G25" s="139"/>
      <c r="H25" s="139"/>
      <c r="I25" s="139"/>
      <c r="J25" s="139"/>
      <c r="K25" s="139"/>
      <c r="L25" s="139"/>
      <c r="M25" s="139"/>
      <c r="N25" s="49"/>
      <c r="O25" s="49"/>
      <c r="P25" s="49"/>
      <c r="Q25" s="49"/>
    </row>
    <row r="26" spans="1:17" x14ac:dyDescent="0.25">
      <c r="A26" s="67"/>
      <c r="B26" s="295"/>
      <c r="C26" s="139"/>
      <c r="D26" s="139"/>
      <c r="E26" s="139"/>
      <c r="F26" s="139"/>
      <c r="G26" s="139"/>
      <c r="H26" s="139"/>
      <c r="I26" s="139"/>
      <c r="J26" s="139"/>
      <c r="K26" s="139"/>
      <c r="L26" s="139"/>
      <c r="M26" s="139"/>
      <c r="N26" s="49"/>
      <c r="O26" s="49"/>
      <c r="P26" s="49"/>
      <c r="Q26" s="49"/>
    </row>
    <row r="27" spans="1:17" x14ac:dyDescent="0.25">
      <c r="A27" s="67"/>
      <c r="B27" s="295"/>
      <c r="C27" s="139"/>
      <c r="D27" s="139"/>
      <c r="E27" s="139"/>
      <c r="F27" s="139"/>
      <c r="G27" s="139"/>
      <c r="H27" s="139"/>
      <c r="I27" s="139"/>
      <c r="J27" s="139"/>
      <c r="K27" s="139"/>
      <c r="L27" s="139"/>
      <c r="M27" s="139"/>
      <c r="N27" s="49"/>
      <c r="O27" s="49"/>
      <c r="P27" s="49"/>
      <c r="Q27" s="49"/>
    </row>
    <row r="28" spans="1:17" x14ac:dyDescent="0.25">
      <c r="A28" s="67"/>
      <c r="B28" s="295"/>
      <c r="C28" s="139"/>
      <c r="D28" s="139"/>
      <c r="E28" s="139"/>
      <c r="F28" s="139"/>
      <c r="G28" s="139"/>
      <c r="H28" s="139"/>
      <c r="I28" s="139"/>
      <c r="J28" s="139"/>
      <c r="K28" s="139"/>
      <c r="L28" s="139"/>
      <c r="M28" s="139"/>
      <c r="N28" s="49"/>
      <c r="O28" s="49"/>
      <c r="P28" s="49"/>
      <c r="Q28" s="49"/>
    </row>
    <row r="29" spans="1:17" x14ac:dyDescent="0.25">
      <c r="A29" s="67"/>
      <c r="B29" s="295"/>
      <c r="C29" s="139"/>
      <c r="D29" s="139"/>
      <c r="E29" s="139"/>
      <c r="F29" s="139"/>
      <c r="G29" s="139"/>
      <c r="H29" s="139"/>
      <c r="I29" s="139"/>
      <c r="J29" s="139"/>
      <c r="K29" s="139"/>
      <c r="L29" s="139"/>
      <c r="M29" s="139"/>
      <c r="N29" s="49"/>
      <c r="O29" s="49"/>
      <c r="P29" s="49"/>
      <c r="Q29" s="49"/>
    </row>
    <row r="30" spans="1:17" ht="74.45" customHeight="1" x14ac:dyDescent="0.25">
      <c r="A30" s="67"/>
      <c r="B30" s="295"/>
      <c r="C30" s="139"/>
      <c r="D30" s="139"/>
      <c r="E30" s="139"/>
      <c r="F30" s="139"/>
      <c r="G30" s="139"/>
      <c r="H30" s="139"/>
      <c r="I30" s="139"/>
      <c r="J30" s="139"/>
      <c r="K30" s="139"/>
      <c r="L30" s="139"/>
      <c r="M30" s="139"/>
      <c r="N30" s="49"/>
      <c r="O30" s="49"/>
      <c r="P30" s="49"/>
      <c r="Q30" s="49"/>
    </row>
    <row r="31" spans="1:17" ht="32.450000000000003" customHeight="1" thickBot="1" x14ac:dyDescent="0.3">
      <c r="A31" s="67"/>
      <c r="B31" s="295"/>
      <c r="C31" s="139"/>
      <c r="D31" s="139"/>
      <c r="E31" s="139"/>
      <c r="F31" s="139"/>
      <c r="G31" s="139"/>
      <c r="H31" s="139"/>
      <c r="I31" s="139"/>
      <c r="J31" s="139"/>
      <c r="K31" s="139"/>
      <c r="L31" s="139"/>
      <c r="M31" s="139"/>
      <c r="N31" s="49"/>
      <c r="O31" s="49"/>
      <c r="P31" s="49"/>
      <c r="Q31" s="49"/>
    </row>
    <row r="32" spans="1:17" ht="23.45" customHeight="1" thickBot="1" x14ac:dyDescent="0.3">
      <c r="A32" s="67"/>
      <c r="B32" s="295"/>
      <c r="C32" s="402" t="str">
        <f>'Data Input'!$D$4</f>
        <v>Levy County</v>
      </c>
      <c r="D32" s="403"/>
      <c r="E32" s="403"/>
      <c r="F32" s="403"/>
      <c r="G32" s="404"/>
      <c r="H32" s="139"/>
      <c r="I32" s="139"/>
      <c r="J32" s="139"/>
      <c r="K32" s="139"/>
      <c r="L32" s="139"/>
      <c r="M32" s="139"/>
      <c r="N32" s="49"/>
      <c r="O32" s="49"/>
      <c r="P32" s="49"/>
      <c r="Q32" s="49"/>
    </row>
    <row r="33" spans="1:17" ht="15.75" thickBot="1" x14ac:dyDescent="0.3">
      <c r="A33" s="49"/>
      <c r="B33" s="49"/>
      <c r="C33" s="49"/>
      <c r="D33" s="49"/>
      <c r="E33" s="49"/>
      <c r="F33" s="49"/>
      <c r="G33" s="49"/>
      <c r="H33" s="49"/>
      <c r="I33" s="49"/>
      <c r="J33" s="49"/>
      <c r="K33" s="49"/>
      <c r="L33" s="49"/>
      <c r="M33" s="49"/>
      <c r="N33" s="49"/>
      <c r="O33" s="49"/>
      <c r="P33" s="49"/>
      <c r="Q33" s="49"/>
    </row>
    <row r="34" spans="1:17" ht="18.75" customHeight="1" x14ac:dyDescent="0.25">
      <c r="A34" s="49"/>
      <c r="B34" s="323" t="s">
        <v>73</v>
      </c>
      <c r="C34" s="324">
        <f>'Data Input'!$D$6</f>
        <v>2013</v>
      </c>
      <c r="D34" s="324">
        <f>C34+1</f>
        <v>2014</v>
      </c>
      <c r="E34" s="324">
        <f t="shared" ref="E34:M34" si="10">D34+1</f>
        <v>2015</v>
      </c>
      <c r="F34" s="324">
        <f t="shared" si="10"/>
        <v>2016</v>
      </c>
      <c r="G34" s="324">
        <f t="shared" si="10"/>
        <v>2017</v>
      </c>
      <c r="H34" s="324">
        <f t="shared" si="10"/>
        <v>2018</v>
      </c>
      <c r="I34" s="324">
        <f t="shared" si="10"/>
        <v>2019</v>
      </c>
      <c r="J34" s="324">
        <f t="shared" si="10"/>
        <v>2020</v>
      </c>
      <c r="K34" s="324">
        <f t="shared" si="10"/>
        <v>2021</v>
      </c>
      <c r="L34" s="324">
        <f t="shared" si="10"/>
        <v>2022</v>
      </c>
      <c r="M34" s="325">
        <f t="shared" si="10"/>
        <v>2023</v>
      </c>
      <c r="N34" s="296"/>
      <c r="O34" s="49"/>
      <c r="P34" s="49"/>
      <c r="Q34" s="49"/>
    </row>
    <row r="35" spans="1:17" x14ac:dyDescent="0.25">
      <c r="A35" s="49"/>
      <c r="B35" s="297"/>
      <c r="C35" s="298"/>
      <c r="D35" s="298"/>
      <c r="E35" s="298"/>
      <c r="F35" s="298"/>
      <c r="G35" s="298"/>
      <c r="H35" s="298"/>
      <c r="I35" s="298"/>
      <c r="J35" s="298"/>
      <c r="K35" s="298"/>
      <c r="L35" s="298"/>
      <c r="M35" s="299"/>
      <c r="N35" s="280"/>
      <c r="O35" s="49"/>
      <c r="P35" s="49"/>
      <c r="Q35" s="49"/>
    </row>
    <row r="36" spans="1:17" x14ac:dyDescent="0.25">
      <c r="A36" s="49"/>
      <c r="B36" s="300" t="s">
        <v>77</v>
      </c>
      <c r="C36" s="301"/>
      <c r="D36" s="301"/>
      <c r="E36" s="301"/>
      <c r="F36" s="301"/>
      <c r="G36" s="301"/>
      <c r="H36" s="301"/>
      <c r="I36" s="301"/>
      <c r="J36" s="301"/>
      <c r="K36" s="301"/>
      <c r="L36" s="301"/>
      <c r="M36" s="302"/>
      <c r="N36" s="303"/>
      <c r="O36" s="49"/>
      <c r="P36" s="49"/>
      <c r="Q36" s="49"/>
    </row>
    <row r="37" spans="1:17" x14ac:dyDescent="0.25">
      <c r="A37" s="49"/>
      <c r="B37" s="304" t="s">
        <v>76</v>
      </c>
      <c r="C37" s="305">
        <f>'Critical Need TD Population'!G34</f>
        <v>1996.7759999999998</v>
      </c>
      <c r="D37" s="282">
        <f t="shared" ref="D37:M37" si="11">C37+(C37*$C$57)</f>
        <v>2017.0360096518987</v>
      </c>
      <c r="E37" s="282">
        <f t="shared" si="11"/>
        <v>2037.5015846707163</v>
      </c>
      <c r="F37" s="282">
        <f t="shared" si="11"/>
        <v>2058.1748107968256</v>
      </c>
      <c r="G37" s="282">
        <f t="shared" si="11"/>
        <v>2079.0577949332728</v>
      </c>
      <c r="H37" s="282">
        <f t="shared" si="11"/>
        <v>2100.1526653605033</v>
      </c>
      <c r="I37" s="282">
        <f t="shared" si="11"/>
        <v>2121.461571953263</v>
      </c>
      <c r="J37" s="282">
        <f t="shared" si="11"/>
        <v>2142.9866863997036</v>
      </c>
      <c r="K37" s="282">
        <f t="shared" si="11"/>
        <v>2164.730202422707</v>
      </c>
      <c r="L37" s="282">
        <f t="shared" si="11"/>
        <v>2186.6943360034593</v>
      </c>
      <c r="M37" s="283">
        <f t="shared" si="11"/>
        <v>2208.8813256072917</v>
      </c>
      <c r="N37" s="280"/>
      <c r="O37" s="49"/>
      <c r="P37" s="49"/>
      <c r="Q37" s="49"/>
    </row>
    <row r="38" spans="1:17" ht="15.75" customHeight="1" x14ac:dyDescent="0.25">
      <c r="A38" s="49"/>
      <c r="B38" s="306" t="s">
        <v>79</v>
      </c>
      <c r="C38" s="305">
        <f>'Critical Need TD Population'!G35</f>
        <v>1395.3600000000001</v>
      </c>
      <c r="D38" s="282">
        <f t="shared" ref="D38:M38" si="12">C38+(C38*$C$57)</f>
        <v>1409.5178259493673</v>
      </c>
      <c r="E38" s="282">
        <f t="shared" si="12"/>
        <v>1423.8193023083868</v>
      </c>
      <c r="F38" s="282">
        <f t="shared" si="12"/>
        <v>1438.2658866059382</v>
      </c>
      <c r="G38" s="282">
        <f t="shared" si="12"/>
        <v>1452.859051159515</v>
      </c>
      <c r="H38" s="282">
        <f t="shared" si="12"/>
        <v>1467.6002832252752</v>
      </c>
      <c r="I38" s="282">
        <f t="shared" si="12"/>
        <v>1482.491085149614</v>
      </c>
      <c r="J38" s="282">
        <f t="shared" si="12"/>
        <v>1497.5329745222753</v>
      </c>
      <c r="K38" s="282">
        <f t="shared" si="12"/>
        <v>1512.7274843310158</v>
      </c>
      <c r="L38" s="282">
        <f t="shared" si="12"/>
        <v>1528.0761631178395</v>
      </c>
      <c r="M38" s="283">
        <f t="shared" si="12"/>
        <v>1543.5805751368162</v>
      </c>
      <c r="N38" s="280"/>
      <c r="O38" s="49"/>
      <c r="P38" s="49"/>
      <c r="Q38" s="49"/>
    </row>
    <row r="39" spans="1:17" x14ac:dyDescent="0.25">
      <c r="A39" s="49"/>
      <c r="B39" s="307"/>
      <c r="C39" s="308"/>
      <c r="D39" s="308"/>
      <c r="E39" s="308"/>
      <c r="F39" s="308"/>
      <c r="G39" s="308"/>
      <c r="H39" s="308"/>
      <c r="I39" s="308"/>
      <c r="J39" s="308"/>
      <c r="K39" s="308"/>
      <c r="L39" s="308"/>
      <c r="M39" s="309"/>
      <c r="N39" s="280"/>
      <c r="O39" s="49"/>
      <c r="P39" s="49"/>
      <c r="Q39" s="49"/>
    </row>
    <row r="40" spans="1:17" x14ac:dyDescent="0.25">
      <c r="A40" s="49"/>
      <c r="B40" s="310" t="s">
        <v>78</v>
      </c>
      <c r="C40" s="311">
        <f>SUM(C37:C39)</f>
        <v>3392.136</v>
      </c>
      <c r="D40" s="311">
        <f t="shared" ref="D40:M40" si="13">SUM(D37:D39)</f>
        <v>3426.5538356012657</v>
      </c>
      <c r="E40" s="311">
        <f t="shared" si="13"/>
        <v>3461.3208869791033</v>
      </c>
      <c r="F40" s="311">
        <f t="shared" si="13"/>
        <v>3496.4406974027638</v>
      </c>
      <c r="G40" s="311">
        <f t="shared" si="13"/>
        <v>3531.9168460927876</v>
      </c>
      <c r="H40" s="311">
        <f t="shared" si="13"/>
        <v>3567.7529485857785</v>
      </c>
      <c r="I40" s="311">
        <f t="shared" si="13"/>
        <v>3603.9526571028773</v>
      </c>
      <c r="J40" s="311">
        <f t="shared" si="13"/>
        <v>3640.5196609219788</v>
      </c>
      <c r="K40" s="311">
        <f t="shared" si="13"/>
        <v>3677.4576867537226</v>
      </c>
      <c r="L40" s="311">
        <f t="shared" si="13"/>
        <v>3714.7704991212986</v>
      </c>
      <c r="M40" s="312">
        <f t="shared" si="13"/>
        <v>3752.4619007441079</v>
      </c>
      <c r="N40" s="303"/>
      <c r="O40" s="49"/>
      <c r="P40" s="49"/>
      <c r="Q40" s="49"/>
    </row>
    <row r="41" spans="1:17" x14ac:dyDescent="0.25">
      <c r="A41" s="49"/>
      <c r="B41" s="297"/>
      <c r="C41" s="298"/>
      <c r="D41" s="298"/>
      <c r="E41" s="298"/>
      <c r="F41" s="298"/>
      <c r="G41" s="298"/>
      <c r="H41" s="298"/>
      <c r="I41" s="298"/>
      <c r="J41" s="298"/>
      <c r="K41" s="298"/>
      <c r="L41" s="298"/>
      <c r="M41" s="299"/>
      <c r="N41" s="280"/>
      <c r="O41" s="49"/>
      <c r="P41" s="49"/>
      <c r="Q41" s="49"/>
    </row>
    <row r="42" spans="1:17" x14ac:dyDescent="0.25">
      <c r="A42" s="49"/>
      <c r="B42" s="300" t="s">
        <v>81</v>
      </c>
      <c r="C42" s="313" t="s">
        <v>18</v>
      </c>
      <c r="D42" s="313" t="s">
        <v>18</v>
      </c>
      <c r="E42" s="313" t="s">
        <v>18</v>
      </c>
      <c r="F42" s="313" t="s">
        <v>18</v>
      </c>
      <c r="G42" s="313" t="s">
        <v>18</v>
      </c>
      <c r="H42" s="313" t="s">
        <v>18</v>
      </c>
      <c r="I42" s="313" t="s">
        <v>18</v>
      </c>
      <c r="J42" s="313" t="s">
        <v>18</v>
      </c>
      <c r="K42" s="313" t="s">
        <v>18</v>
      </c>
      <c r="L42" s="313" t="s">
        <v>18</v>
      </c>
      <c r="M42" s="314" t="s">
        <v>18</v>
      </c>
      <c r="N42" s="303"/>
      <c r="O42" s="49"/>
      <c r="P42" s="49"/>
      <c r="Q42" s="49"/>
    </row>
    <row r="43" spans="1:17" x14ac:dyDescent="0.25">
      <c r="A43" s="49"/>
      <c r="B43" s="315" t="s">
        <v>74</v>
      </c>
      <c r="C43" s="282">
        <f>'Critical Need TD Population'!J34</f>
        <v>97.842023999999995</v>
      </c>
      <c r="D43" s="282">
        <f t="shared" ref="D43:M43" si="14">C43+(C43*$C$57)</f>
        <v>98.834764472943036</v>
      </c>
      <c r="E43" s="282">
        <f t="shared" si="14"/>
        <v>99.837577648865107</v>
      </c>
      <c r="F43" s="282">
        <f t="shared" si="14"/>
        <v>100.85056572904445</v>
      </c>
      <c r="G43" s="282">
        <f t="shared" si="14"/>
        <v>101.87383195173037</v>
      </c>
      <c r="H43" s="282">
        <f t="shared" si="14"/>
        <v>102.90748060266466</v>
      </c>
      <c r="I43" s="282">
        <f t="shared" si="14"/>
        <v>103.95161702570989</v>
      </c>
      <c r="J43" s="282">
        <f t="shared" si="14"/>
        <v>105.00634763358548</v>
      </c>
      <c r="K43" s="282">
        <f t="shared" si="14"/>
        <v>106.07177991871264</v>
      </c>
      <c r="L43" s="282">
        <f t="shared" si="14"/>
        <v>107.14802246416951</v>
      </c>
      <c r="M43" s="283">
        <f t="shared" si="14"/>
        <v>108.23518495475732</v>
      </c>
      <c r="N43" s="280"/>
      <c r="O43" s="49"/>
      <c r="P43" s="49"/>
      <c r="Q43" s="49"/>
    </row>
    <row r="44" spans="1:17" x14ac:dyDescent="0.25">
      <c r="A44" s="49"/>
      <c r="B44" s="315" t="s">
        <v>80</v>
      </c>
      <c r="C44" s="282">
        <f>'Critical Need TD Population'!J35</f>
        <v>2649.7886400000002</v>
      </c>
      <c r="D44" s="282">
        <f t="shared" ref="D44:M44" si="15">C44+(C44*$C$57)</f>
        <v>2676.6743514778482</v>
      </c>
      <c r="E44" s="282">
        <f t="shared" si="15"/>
        <v>2703.8328550836263</v>
      </c>
      <c r="F44" s="282">
        <f t="shared" si="15"/>
        <v>2731.2669186646767</v>
      </c>
      <c r="G44" s="282">
        <f t="shared" si="15"/>
        <v>2758.9793381519194</v>
      </c>
      <c r="H44" s="282">
        <f t="shared" si="15"/>
        <v>2786.9729378447978</v>
      </c>
      <c r="I44" s="282">
        <f t="shared" si="15"/>
        <v>2815.2505706991169</v>
      </c>
      <c r="J44" s="282">
        <f t="shared" si="15"/>
        <v>2843.8151186178006</v>
      </c>
      <c r="K44" s="282">
        <f t="shared" si="15"/>
        <v>2872.6694927445992</v>
      </c>
      <c r="L44" s="282">
        <f t="shared" si="15"/>
        <v>2901.8166337607777</v>
      </c>
      <c r="M44" s="283">
        <f t="shared" si="15"/>
        <v>2931.259512184814</v>
      </c>
      <c r="N44" s="280"/>
      <c r="O44" s="49"/>
      <c r="P44" s="49"/>
      <c r="Q44" s="49"/>
    </row>
    <row r="45" spans="1:17" x14ac:dyDescent="0.25">
      <c r="A45" s="49"/>
      <c r="B45" s="281" t="s">
        <v>18</v>
      </c>
      <c r="C45" s="282" t="s">
        <v>18</v>
      </c>
      <c r="D45" s="282" t="s">
        <v>18</v>
      </c>
      <c r="E45" s="282" t="s">
        <v>18</v>
      </c>
      <c r="F45" s="282" t="s">
        <v>18</v>
      </c>
      <c r="G45" s="282" t="s">
        <v>18</v>
      </c>
      <c r="H45" s="282" t="s">
        <v>18</v>
      </c>
      <c r="I45" s="282" t="s">
        <v>18</v>
      </c>
      <c r="J45" s="282" t="s">
        <v>18</v>
      </c>
      <c r="K45" s="282" t="s">
        <v>18</v>
      </c>
      <c r="L45" s="282" t="s">
        <v>18</v>
      </c>
      <c r="M45" s="283" t="s">
        <v>18</v>
      </c>
      <c r="N45" s="280"/>
      <c r="O45" s="49"/>
      <c r="P45" s="49"/>
      <c r="Q45" s="49"/>
    </row>
    <row r="46" spans="1:17" x14ac:dyDescent="0.25">
      <c r="A46" s="49"/>
      <c r="B46" s="300" t="s">
        <v>92</v>
      </c>
      <c r="C46" s="316">
        <f>SUM(C42:C45)</f>
        <v>2747.6306640000003</v>
      </c>
      <c r="D46" s="316">
        <f t="shared" ref="D46:G46" si="16">C46+(C46*0.0169)</f>
        <v>2794.0656222216003</v>
      </c>
      <c r="E46" s="316">
        <f t="shared" si="16"/>
        <v>2841.2853312371453</v>
      </c>
      <c r="F46" s="316">
        <f t="shared" si="16"/>
        <v>2889.3030533350529</v>
      </c>
      <c r="G46" s="316">
        <f t="shared" si="16"/>
        <v>2938.1322749364153</v>
      </c>
      <c r="H46" s="316">
        <f t="shared" ref="H46:L46" si="17">G46+(G46*0.0177)</f>
        <v>2990.1372162027901</v>
      </c>
      <c r="I46" s="316">
        <f t="shared" si="17"/>
        <v>3043.0626449295796</v>
      </c>
      <c r="J46" s="316">
        <f t="shared" si="17"/>
        <v>3096.9248537448334</v>
      </c>
      <c r="K46" s="316">
        <f t="shared" si="17"/>
        <v>3151.7404236561169</v>
      </c>
      <c r="L46" s="316">
        <f t="shared" si="17"/>
        <v>3207.5262291548302</v>
      </c>
      <c r="M46" s="317">
        <f t="shared" ref="M46" si="18">L46+(L46*0.0157)</f>
        <v>3257.8843909525608</v>
      </c>
      <c r="N46" s="303"/>
      <c r="O46" s="49"/>
      <c r="P46" s="49"/>
      <c r="Q46" s="49"/>
    </row>
    <row r="47" spans="1:17" x14ac:dyDescent="0.25">
      <c r="A47" s="49"/>
      <c r="B47" s="318"/>
      <c r="C47" s="289"/>
      <c r="D47" s="289"/>
      <c r="E47" s="289"/>
      <c r="F47" s="289"/>
      <c r="G47" s="289"/>
      <c r="H47" s="289"/>
      <c r="I47" s="289"/>
      <c r="J47" s="289"/>
      <c r="K47" s="289"/>
      <c r="L47" s="289"/>
      <c r="M47" s="290"/>
      <c r="N47" s="280"/>
      <c r="O47" s="49"/>
      <c r="P47" s="49"/>
      <c r="Q47" s="49"/>
    </row>
    <row r="48" spans="1:17" x14ac:dyDescent="0.25">
      <c r="A48" s="49"/>
      <c r="B48" s="300" t="s">
        <v>84</v>
      </c>
      <c r="C48" s="316">
        <f>C46*$C$55</f>
        <v>1002885.1923600001</v>
      </c>
      <c r="D48" s="316">
        <f t="shared" ref="D48:M48" si="19">D46*$C$55</f>
        <v>1019833.9521108841</v>
      </c>
      <c r="E48" s="316">
        <f t="shared" si="19"/>
        <v>1037069.145901558</v>
      </c>
      <c r="F48" s="316">
        <f t="shared" si="19"/>
        <v>1054595.6144672944</v>
      </c>
      <c r="G48" s="316">
        <f t="shared" si="19"/>
        <v>1072418.2803517915</v>
      </c>
      <c r="H48" s="316">
        <f t="shared" si="19"/>
        <v>1091400.0839140185</v>
      </c>
      <c r="I48" s="316">
        <f t="shared" si="19"/>
        <v>1110717.8653992966</v>
      </c>
      <c r="J48" s="316">
        <f t="shared" si="19"/>
        <v>1130377.5716168643</v>
      </c>
      <c r="K48" s="316">
        <f t="shared" si="19"/>
        <v>1150385.2546344828</v>
      </c>
      <c r="L48" s="316">
        <f t="shared" si="19"/>
        <v>1170747.073641513</v>
      </c>
      <c r="M48" s="317">
        <f t="shared" si="19"/>
        <v>1189127.8026976846</v>
      </c>
      <c r="N48" s="303"/>
      <c r="O48" s="49"/>
      <c r="P48" s="49"/>
      <c r="Q48" s="49"/>
    </row>
    <row r="49" spans="1:17" ht="15.75" thickBot="1" x14ac:dyDescent="0.3">
      <c r="A49" s="49"/>
      <c r="B49" s="291"/>
      <c r="C49" s="292" t="s">
        <v>18</v>
      </c>
      <c r="D49" s="292" t="s">
        <v>18</v>
      </c>
      <c r="E49" s="292" t="s">
        <v>18</v>
      </c>
      <c r="F49" s="292" t="s">
        <v>18</v>
      </c>
      <c r="G49" s="292" t="s">
        <v>18</v>
      </c>
      <c r="H49" s="292" t="s">
        <v>18</v>
      </c>
      <c r="I49" s="292" t="s">
        <v>18</v>
      </c>
      <c r="J49" s="292" t="s">
        <v>18</v>
      </c>
      <c r="K49" s="292" t="s">
        <v>18</v>
      </c>
      <c r="L49" s="292" t="s">
        <v>18</v>
      </c>
      <c r="M49" s="292" t="s">
        <v>18</v>
      </c>
      <c r="N49" s="294"/>
      <c r="O49" s="49"/>
      <c r="P49" s="49"/>
      <c r="Q49" s="49"/>
    </row>
    <row r="50" spans="1:17" x14ac:dyDescent="0.25">
      <c r="A50" s="49"/>
      <c r="B50" s="295"/>
      <c r="C50" s="227"/>
      <c r="D50" s="227"/>
      <c r="E50" s="227"/>
      <c r="F50" s="227"/>
      <c r="G50" s="227"/>
      <c r="H50" s="227"/>
      <c r="I50" s="227"/>
      <c r="J50" s="227"/>
      <c r="K50" s="227"/>
      <c r="L50" s="227"/>
      <c r="M50" s="227"/>
      <c r="N50" s="67"/>
      <c r="O50" s="49"/>
      <c r="P50" s="49"/>
      <c r="Q50" s="49"/>
    </row>
    <row r="51" spans="1:17" x14ac:dyDescent="0.25">
      <c r="A51" s="49"/>
      <c r="B51" s="295"/>
      <c r="C51" s="227"/>
      <c r="D51" s="227"/>
      <c r="E51" s="227"/>
      <c r="F51" s="227"/>
      <c r="G51" s="227"/>
      <c r="H51" s="227"/>
      <c r="I51" s="227"/>
      <c r="J51" s="227"/>
      <c r="K51" s="227"/>
      <c r="L51" s="227"/>
      <c r="M51" s="227"/>
      <c r="N51" s="67"/>
      <c r="O51" s="49"/>
      <c r="P51" s="49"/>
      <c r="Q51" s="49"/>
    </row>
    <row r="52" spans="1:17" x14ac:dyDescent="0.25">
      <c r="A52" s="49"/>
      <c r="B52" s="295"/>
      <c r="C52" s="227"/>
      <c r="D52" s="227"/>
      <c r="E52" s="227"/>
      <c r="F52" s="227"/>
      <c r="G52" s="227"/>
      <c r="H52" s="227"/>
      <c r="I52" s="227"/>
      <c r="J52" s="227"/>
      <c r="K52" s="227"/>
      <c r="L52" s="227"/>
      <c r="M52" s="227"/>
      <c r="N52" s="67"/>
      <c r="O52" s="49"/>
      <c r="P52" s="49"/>
      <c r="Q52" s="49"/>
    </row>
    <row r="53" spans="1:17" x14ac:dyDescent="0.25">
      <c r="A53" s="49"/>
      <c r="B53" s="295"/>
      <c r="C53" s="227"/>
      <c r="D53" s="227"/>
      <c r="E53" s="227"/>
      <c r="F53" s="227"/>
      <c r="G53" s="227"/>
      <c r="H53" s="227"/>
      <c r="I53" s="227"/>
      <c r="J53" s="227"/>
      <c r="K53" s="227"/>
      <c r="L53" s="227"/>
      <c r="M53" s="227"/>
      <c r="N53" s="67"/>
      <c r="O53" s="49"/>
      <c r="P53" s="49"/>
      <c r="Q53" s="49"/>
    </row>
    <row r="54" spans="1:17" x14ac:dyDescent="0.25">
      <c r="A54" s="49"/>
      <c r="B54" s="49"/>
      <c r="C54" s="49"/>
      <c r="D54" s="49"/>
      <c r="E54" s="49"/>
      <c r="F54" s="49"/>
      <c r="G54" s="49"/>
      <c r="H54" s="49"/>
      <c r="I54" s="49"/>
      <c r="J54" s="49"/>
      <c r="K54" s="49"/>
      <c r="L54" s="49"/>
      <c r="M54" s="49"/>
      <c r="N54" s="49"/>
      <c r="O54" s="49"/>
      <c r="P54" s="49"/>
      <c r="Q54" s="49"/>
    </row>
    <row r="55" spans="1:17" x14ac:dyDescent="0.25">
      <c r="B55" s="36" t="s">
        <v>95</v>
      </c>
      <c r="C55" s="332">
        <f>'Data Input'!$D$10</f>
        <v>365</v>
      </c>
    </row>
    <row r="57" spans="1:17" x14ac:dyDescent="0.25">
      <c r="B57" s="334" t="s">
        <v>94</v>
      </c>
      <c r="C57" s="333">
        <f>'Data Input'!$F$25</f>
        <v>1.0146360759493671E-2</v>
      </c>
      <c r="D57" s="11"/>
      <c r="E57" s="331" t="s">
        <v>18</v>
      </c>
      <c r="F57" s="11"/>
    </row>
  </sheetData>
  <sheetProtection sheet="1" objects="1" scenarios="1"/>
  <mergeCells count="2">
    <mergeCell ref="C4:G4"/>
    <mergeCell ref="C32:G32"/>
  </mergeCells>
  <printOptions horizontalCentered="1"/>
  <pageMargins left="0.25" right="0.25" top="0.25" bottom="0.25" header="0.3" footer="0.3"/>
  <pageSetup scale="5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 Page</vt:lpstr>
      <vt:lpstr>Data Input</vt:lpstr>
      <vt:lpstr>General TD Population</vt:lpstr>
      <vt:lpstr>Critical Need TD Population</vt:lpstr>
      <vt:lpstr>TD Population &amp; Trip Rates</vt:lpstr>
      <vt:lpstr>'Critical Need TD Population'!Print_Area</vt:lpstr>
      <vt:lpstr>'Data Input'!Print_Area</vt:lpstr>
      <vt:lpstr>'General TD Population'!Print_Area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Joslin, Ann</dc:creator>
  <cp:lastModifiedBy>K.Hansen</cp:lastModifiedBy>
  <cp:lastPrinted>2016-04-22T13:58:56Z</cp:lastPrinted>
  <dcterms:created xsi:type="dcterms:W3CDTF">2012-11-23T16:28:23Z</dcterms:created>
  <dcterms:modified xsi:type="dcterms:W3CDTF">2016-04-29T16:26:40Z</dcterms:modified>
</cp:coreProperties>
</file>