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24226"/>
  <mc:AlternateContent xmlns:mc="http://schemas.openxmlformats.org/markup-compatibility/2006">
    <mc:Choice Requires="x15">
      <x15ac:absPath xmlns:x15ac="http://schemas.microsoft.com/office/spreadsheetml/2010/11/ac" url="\\COdata\Shares\CO\Users\knmackh\MyDocs\CTD Website docs\"/>
    </mc:Choice>
  </mc:AlternateContent>
  <xr:revisionPtr revIDLastSave="0" documentId="8_{8C967EC7-F84A-4FC3-8EF6-43957C6D1060}" xr6:coauthVersionLast="40" xr6:coauthVersionMax="40" xr10:uidLastSave="{00000000-0000-0000-0000-000000000000}"/>
  <workbookProtection workbookAlgorithmName="SHA-512" workbookHashValue="j63atG37cmDIkR9rIrl5tsiR5SugFgcsN/6bOM+xHOD5zQ+ZMi94dP2Yf3IosU8LwVfwMNqaaMhJ/8hB3K8CMA==" workbookSaltValue="Z5sRH/xu7a5LZIQBz43C1A==" workbookSpinCount="100000" lockStructure="1"/>
  <bookViews>
    <workbookView xWindow="33105" yWindow="0" windowWidth="21600" windowHeight="12360" tabRatio="728" xr2:uid="{00000000-000D-0000-FFFF-FFFF00000000}"/>
  </bookViews>
  <sheets>
    <sheet name="Organization" sheetId="1" r:id="rId1"/>
    <sheet name="Pass Trip Info" sheetId="3" r:id="rId2"/>
    <sheet name="Vehicle and Driver" sheetId="13" r:id="rId3"/>
    <sheet name="Revenue Sources" sheetId="5" r:id="rId4"/>
    <sheet name="Expense Sources" sheetId="6" r:id="rId5"/>
    <sheet name="AORValuesTable" sheetId="7" state="hidden" r:id="rId6"/>
    <sheet name="Error Summary" sheetId="14" state="hidden" r:id="rId7"/>
  </sheets>
  <definedNames>
    <definedName name="ErrorCount">AORValuesTable!$E$2</definedName>
    <definedName name="Expense_AllocatedIndirect">'Expense Sources'!$G$17</definedName>
    <definedName name="Expense_CapitalPurchases">'Expense Sources'!$G$15</definedName>
    <definedName name="Expense_Casualty">'Expense Sources'!$G$10</definedName>
    <definedName name="Expense_ContributedServices">'Expense Sources'!$G$16</definedName>
    <definedName name="Expense_FringeBenefits">'Expense Sources'!$G$6</definedName>
    <definedName name="Expense_Interest">'Expense Sources'!$G$13</definedName>
    <definedName name="Expense_Labor">'Expense Sources'!$G$5</definedName>
    <definedName name="Expense_Leases">'Expense Sources'!$G$14</definedName>
    <definedName name="Expense_Materials">'Expense Sources'!$G$8</definedName>
    <definedName name="Expense_Misc">'Expense Sources'!$G$12</definedName>
    <definedName name="Expense_Services">'Expense Sources'!$G$7</definedName>
    <definedName name="Expense_Taxes">'Expense Sources'!$G$11</definedName>
    <definedName name="Expense_TotalExpense">'Expense Sources'!$G$19</definedName>
    <definedName name="Expense_TotalExpense_Error">'Expense Sources'!$I$19</definedName>
    <definedName name="Expense_Utilities">'Expense Sources'!$G$9</definedName>
    <definedName name="Org_Address">Organization!$B$8</definedName>
    <definedName name="Org_Address_Error">Organization!$I$8</definedName>
    <definedName name="Org_City">Organization!$B$9</definedName>
    <definedName name="Org_City_Error">Organization!$I$9</definedName>
    <definedName name="Org_ContactName">Organization!$B$13</definedName>
    <definedName name="Org_ContactName_Error">Organization!$I$13</definedName>
    <definedName name="Org_County">Organization!$B$3</definedName>
    <definedName name="Org_County_Error">Organization!$I$3</definedName>
    <definedName name="Org_Email">Organization!$B$16</definedName>
    <definedName name="Org_Email_Error">Organization!$I$16</definedName>
    <definedName name="Org_OrganizationType">Organization!$B$17</definedName>
    <definedName name="Org_OrganizationType_Error">Organization!$I$17</definedName>
    <definedName name="Org_OutOfCounty">Organization!$B$20</definedName>
    <definedName name="Org_OutOfCounty_Error">Organization!$I$20</definedName>
    <definedName name="Org_Period_Error">Organization!$I$5</definedName>
    <definedName name="Org_PeriodBegin">Organization!$B$5</definedName>
    <definedName name="Org_PeriodEnd">Organization!$E$5</definedName>
    <definedName name="Org_Phone">Organization!$B$15</definedName>
    <definedName name="Org_Phone_Error">Organization!$I$15</definedName>
    <definedName name="Org_ProviderName">Organization!$B$7</definedName>
    <definedName name="Org_ProviderName_Error">Organization!$I$7</definedName>
    <definedName name="Org_ProviderType">Organization!$B$18</definedName>
    <definedName name="Org_ProviderType_Error">Organization!$I$18</definedName>
    <definedName name="Org_ReportDate">Organization!$B$4</definedName>
    <definedName name="Org_ReportDate_Error">Organization!$I$4</definedName>
    <definedName name="Org_State">Organization!$B$10</definedName>
    <definedName name="Org_State_Error">Organization!$I$10</definedName>
    <definedName name="Org_Title">Organization!$B$14</definedName>
    <definedName name="Org_Title_Error">Organization!$I$14</definedName>
    <definedName name="Org_WhoServed">Organization!$B$21</definedName>
    <definedName name="Org_WhoServed_Error">Organization!$I$21</definedName>
    <definedName name="Org_Zipcode">Organization!$B$11</definedName>
    <definedName name="Org_Zipcode_Error">Organization!$I$11</definedName>
    <definedName name="Revenue_AHCA">'Revenue Sources'!$G$5</definedName>
    <definedName name="Revenue_AHCA_Error">'Revenue Sources'!$I$5</definedName>
    <definedName name="Revenue_APD">'Revenue Sources'!$G$6</definedName>
    <definedName name="Revenue_APD_Error">'Revenue Sources'!$I$6</definedName>
    <definedName name="Revenue_BlockGrant">'Revenue Sources'!$G$20</definedName>
    <definedName name="Revenue_CityCash">'Revenue Sources'!$G$29</definedName>
    <definedName name="Revenue_CityInKind">'Revenue Sources'!$G$30</definedName>
    <definedName name="Revenue_CommuterAssistance">'Revenue Sources'!$G$22</definedName>
    <definedName name="Revenue_CountyCash">'Revenue Sources'!$G$27</definedName>
    <definedName name="Revenue_CountyInKind">'Revenue Sources'!$G$28</definedName>
    <definedName name="Revenue_DCF">'Revenue Sources'!$G$8</definedName>
    <definedName name="Revenue_DCF_Error">'Revenue Sources'!$I$8</definedName>
    <definedName name="Revenue_DEO">'Revenue Sources'!$G$7</definedName>
    <definedName name="Revenue_DEO_Error">'Revenue Sources'!$I$7</definedName>
    <definedName name="Revenue_DJJ">'Revenue Sources'!$G$12</definedName>
    <definedName name="Revenue_DJJ_Error">'Revenue Sources'!$I$12</definedName>
    <definedName name="Revenue_DOE">'Revenue Sources'!$G$9</definedName>
    <definedName name="Revenue_DOE_Error">'Revenue Sources'!$I$9</definedName>
    <definedName name="Revenue_DOEA">'Revenue Sources'!$G$10</definedName>
    <definedName name="Revenue_DOEA_Error">'Revenue Sources'!$I$10</definedName>
    <definedName name="Revenue_DOH">'Revenue Sources'!$G$11</definedName>
    <definedName name="Revenue_DOH_Error">'Revenue Sources'!$I$11</definedName>
    <definedName name="Revenue_Donations">'Revenue Sources'!$G$37</definedName>
    <definedName name="Revenue_Farebox">'Revenue Sources'!$G$36</definedName>
    <definedName name="Revenue_InKindServices">'Revenue Sources'!$G$38</definedName>
    <definedName name="Revenue_OtherCash">'Revenue Sources'!$G$31</definedName>
    <definedName name="Revenue_OtherDOT">'Revenue Sources'!$G$23</definedName>
    <definedName name="Revenue_OtherFederal">'Revenue Sources'!$G$43</definedName>
    <definedName name="Revenue_OtherInKind">'Revenue Sources'!$G$32</definedName>
    <definedName name="Revenue_OtherNonGov">'Revenue Sources'!$G$39</definedName>
    <definedName name="Revenue_OtherState">'Revenue Sources'!$G$44</definedName>
    <definedName name="Revenue_ServiceDevelopment">'Revenue Sources'!$G$21</definedName>
    <definedName name="Revenue_TotalRevenue">'Revenue Sources'!$G$46</definedName>
    <definedName name="Revenue_TotalRevenue_Error">'Revenue Sources'!$I$46</definedName>
    <definedName name="Revenue_USC5307">'Revenue Sources'!$G$16</definedName>
    <definedName name="Revenue_USC5310">'Revenue Sources'!$G$17</definedName>
    <definedName name="Revenue_USC5311">'Revenue Sources'!$G$18</definedName>
    <definedName name="Revenue_USC5311f">'Revenue Sources'!$G$19</definedName>
    <definedName name="Trips_AHCA">'Pass Trip Info'!$G$13</definedName>
    <definedName name="Trips_AHCA_Error">'Pass Trip Info'!$I$13</definedName>
    <definedName name="Trips_Ambulatory">'Pass Trip Info'!$G$6</definedName>
    <definedName name="Trips_APD">'Pass Trip Info'!$G$14</definedName>
    <definedName name="Trips_APD_Error">'Pass Trip Info'!$I$14</definedName>
    <definedName name="Trips_ChildrenAtRisk">'Pass Trip Info'!$G$30</definedName>
    <definedName name="Trips_DCF">'Pass Trip Info'!$G$16</definedName>
    <definedName name="Trips_DCF_Error">'Pass Trip Info'!$I$16</definedName>
    <definedName name="Trips_DEO">'Pass Trip Info'!$G$15</definedName>
    <definedName name="Trips_DEO_Error">'Pass Trip Info'!$I$15</definedName>
    <definedName name="Trips_DJJ">'Pass Trip Info'!$G$20</definedName>
    <definedName name="Trips_DJJ_Error">'Pass Trip Info'!$I$20</definedName>
    <definedName name="Trips_DOE">'Pass Trip Info'!$G$17</definedName>
    <definedName name="Trips_DOE_Error">'Pass Trip Info'!$I$17</definedName>
    <definedName name="Trips_DOEA">'Pass Trip Info'!$G$18</definedName>
    <definedName name="Trips_DOEA_Error">'Pass Trip Info'!$I$18</definedName>
    <definedName name="Trips_DOH">'Pass Trip Info'!$G$19</definedName>
    <definedName name="Trips_DOH_Error">'Pass Trip Info'!$I$19</definedName>
    <definedName name="Trips_DOT">'Pass Trip Info'!$G$21</definedName>
    <definedName name="Trips_DOT_Error">'Pass Trip Info'!$I$21</definedName>
    <definedName name="Trips_Education">'Pass Trip Info'!$G$40</definedName>
    <definedName name="Trips_Employment">'Pass Trip Info'!$G$39</definedName>
    <definedName name="Trips_LifeSustaining">'Pass Trip Info'!$G$42</definedName>
    <definedName name="Trips_LocalGov_Error">'Pass Trip Info'!$I$22</definedName>
    <definedName name="Trips_LocalGovernment">'Pass Trip Info'!$G$22</definedName>
    <definedName name="Trips_LocalNonGov_Error">'Pass Trip Info'!$I$23</definedName>
    <definedName name="Trips_LocalNonGovernment">'Pass Trip Info'!$G$23</definedName>
    <definedName name="Trips_LowIncome">'Pass Trip Info'!$G$32</definedName>
    <definedName name="Trips_Medical">'Pass Trip Info'!$G$38</definedName>
    <definedName name="Trips_NonAmbulatory">'Pass Trip Info'!$G$7</definedName>
    <definedName name="Trips_Nutritional">'Pass Trip Info'!$G$41</definedName>
    <definedName name="Trips_OlderAdults">'Pass Trip Info'!$G$29</definedName>
    <definedName name="Trips_Other">'Pass Trip Info'!$G$33</definedName>
    <definedName name="Trips_OtherFed_Error">'Pass Trip Info'!$I$24</definedName>
    <definedName name="Trips_OtherFedState">'Pass Trip Info'!$G$24</definedName>
    <definedName name="Trips_PersonsWithDisabilities">'Pass Trip Info'!$G$31</definedName>
    <definedName name="Trips_Stretcher">'Pass Trip Info'!$G$8</definedName>
    <definedName name="Trips_TotalPassengerType">'Pass Trip Info'!$G$34</definedName>
    <definedName name="Trips_TotalPassengerType_Error">'Pass Trip Info'!$I$34</definedName>
    <definedName name="Trips_TotalRevenueSource">'Pass Trip Info'!$G$25</definedName>
    <definedName name="Trips_TotalRevenueSource_Error">'Pass Trip Info'!$I$25</definedName>
    <definedName name="Trips_TotalServiceType">'Pass Trip Info'!$G$9</definedName>
    <definedName name="Trips_TotalServiceType_Error">'Pass Trip Info'!$I$9</definedName>
    <definedName name="Trips_TotalTripPurpose">'Pass Trip Info'!$G$43</definedName>
    <definedName name="Trips_TotalTripPurpose_Error">'Pass Trip Info'!$I$43</definedName>
    <definedName name="Trips_UDPHC">'Pass Trip Info'!$G$47</definedName>
    <definedName name="ValidationKey">AORValuesTable!$D$2</definedName>
    <definedName name="Vehicles_Accidents">'Vehicle and Driver'!$G$10</definedName>
    <definedName name="Vehicles_NumberOfDrivers">'Vehicle and Driver'!$G$19</definedName>
    <definedName name="Vehicles_NumberOfDrivers_Error">'Vehicle and Driver'!$I$19</definedName>
    <definedName name="Vehicles_NumberOfVehicles">'Vehicle and Driver'!$G$14</definedName>
    <definedName name="Vehicles_NumberOfVehicles_Error">'Vehicle and Driver'!$I$14</definedName>
    <definedName name="Vehicles_ParatransitMiles">'Vehicle and Driver'!$G$5</definedName>
    <definedName name="Vehicles_ParatransitMiles_Error">'Vehicle and Driver'!$I$5</definedName>
    <definedName name="Vehicles_Roadcalls">'Vehicle and Driver'!$G$9</definedName>
    <definedName name="Vehicles_VolunteerDrivers">'Vehicle and Driver'!$G$20</definedName>
    <definedName name="Vehicles_WheelchairVehicles">'Vehicle and Driver'!$G$15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1" l="1"/>
  <c r="I24" i="3" l="1"/>
  <c r="C30" i="14" s="1"/>
  <c r="B30" i="14" s="1"/>
  <c r="I23" i="3"/>
  <c r="C29" i="14" s="1"/>
  <c r="B29" i="14" s="1"/>
  <c r="I22" i="3"/>
  <c r="C28" i="14" s="1"/>
  <c r="B28" i="14" s="1"/>
  <c r="I21" i="3"/>
  <c r="C27" i="14" s="1"/>
  <c r="B27" i="14" s="1"/>
  <c r="I10" i="1" l="1"/>
  <c r="C8" i="14" s="1"/>
  <c r="B8" i="14" s="1"/>
  <c r="I12" i="5" l="1"/>
  <c r="C44" i="14" s="1"/>
  <c r="B44" i="14" s="1"/>
  <c r="I19" i="13"/>
  <c r="C36" i="14" s="1"/>
  <c r="B36" i="14" s="1"/>
  <c r="I14" i="13"/>
  <c r="C35" i="14" s="1"/>
  <c r="B35" i="14" s="1"/>
  <c r="I21" i="1"/>
  <c r="C17" i="14" s="1"/>
  <c r="B17" i="14" s="1"/>
  <c r="I20" i="1"/>
  <c r="C16" i="14" s="1"/>
  <c r="B16" i="14" s="1"/>
  <c r="I17" i="1"/>
  <c r="C14" i="14" s="1"/>
  <c r="B14" i="14" s="1"/>
  <c r="I16" i="1"/>
  <c r="C13" i="14" s="1"/>
  <c r="B13" i="14" s="1"/>
  <c r="I15" i="1"/>
  <c r="C12" i="14" s="1"/>
  <c r="B12" i="14" s="1"/>
  <c r="I14" i="1"/>
  <c r="C11" i="14" s="1"/>
  <c r="B11" i="14" s="1"/>
  <c r="I13" i="1"/>
  <c r="C10" i="14" s="1"/>
  <c r="B10" i="14" s="1"/>
  <c r="I11" i="1"/>
  <c r="C9" i="14" s="1"/>
  <c r="B9" i="14" s="1"/>
  <c r="I9" i="1"/>
  <c r="C7" i="14" s="1"/>
  <c r="B7" i="14" s="1"/>
  <c r="I8" i="1"/>
  <c r="C6" i="14" s="1"/>
  <c r="B6" i="14" s="1"/>
  <c r="C5" i="14"/>
  <c r="B5" i="14" s="1"/>
  <c r="I5" i="1"/>
  <c r="C4" i="14" s="1"/>
  <c r="B4" i="14" s="1"/>
  <c r="I4" i="1"/>
  <c r="C3" i="14" s="1"/>
  <c r="B3" i="14" s="1"/>
  <c r="I3" i="1"/>
  <c r="I18" i="1"/>
  <c r="C15" i="14" s="1"/>
  <c r="B15" i="14" s="1"/>
  <c r="C2" i="14"/>
  <c r="B2" i="14" s="1"/>
  <c r="I5" i="13"/>
  <c r="C34" i="14" s="1"/>
  <c r="B34" i="14" s="1"/>
  <c r="G34" i="3"/>
  <c r="I19" i="3" l="1"/>
  <c r="C25" i="14" s="1"/>
  <c r="B25" i="14" s="1"/>
  <c r="I18" i="3"/>
  <c r="C24" i="14" s="1"/>
  <c r="B24" i="14" s="1"/>
  <c r="I17" i="3"/>
  <c r="C23" i="14" s="1"/>
  <c r="B23" i="14" s="1"/>
  <c r="I16" i="3"/>
  <c r="C22" i="14" s="1"/>
  <c r="B22" i="14" s="1"/>
  <c r="I15" i="3"/>
  <c r="C21" i="14" s="1"/>
  <c r="B21" i="14" s="1"/>
  <c r="I14" i="3"/>
  <c r="C20" i="14" s="1"/>
  <c r="B20" i="14" s="1"/>
  <c r="I20" i="3"/>
  <c r="C26" i="14" s="1"/>
  <c r="B26" i="14" s="1"/>
  <c r="I13" i="3"/>
  <c r="C19" i="14" s="1"/>
  <c r="B19" i="14" s="1"/>
  <c r="I11" i="5"/>
  <c r="C43" i="14" s="1"/>
  <c r="B43" i="14" s="1"/>
  <c r="I10" i="5"/>
  <c r="C42" i="14" s="1"/>
  <c r="B42" i="14" s="1"/>
  <c r="I9" i="5"/>
  <c r="C41" i="14" s="1"/>
  <c r="B41" i="14" s="1"/>
  <c r="I8" i="5"/>
  <c r="C40" i="14" s="1"/>
  <c r="B40" i="14" s="1"/>
  <c r="I7" i="5"/>
  <c r="C39" i="14" s="1"/>
  <c r="B39" i="14" s="1"/>
  <c r="I6" i="5"/>
  <c r="C38" i="14" s="1"/>
  <c r="B38" i="14" s="1"/>
  <c r="I5" i="5"/>
  <c r="C37" i="14" s="1"/>
  <c r="B37" i="14" s="1"/>
  <c r="G19" i="6" l="1"/>
  <c r="I19" i="6" s="1"/>
  <c r="C46" i="14" s="1"/>
  <c r="B46" i="14" s="1"/>
  <c r="G46" i="5" l="1"/>
  <c r="I46" i="5" s="1"/>
  <c r="C45" i="14" s="1"/>
  <c r="B45" i="14" s="1"/>
  <c r="G43" i="3" l="1"/>
  <c r="G25" i="3"/>
  <c r="G48" i="3" l="1"/>
  <c r="A23" i="1" l="1"/>
  <c r="G9" i="3" l="1"/>
  <c r="I43" i="3" s="1"/>
  <c r="C33" i="14" s="1"/>
  <c r="B33" i="14" s="1"/>
  <c r="I9" i="3" l="1"/>
  <c r="C18" i="14" s="1"/>
  <c r="B18" i="14" s="1"/>
  <c r="I25" i="3"/>
  <c r="I34" i="3"/>
  <c r="C32" i="14" s="1"/>
  <c r="B32" i="14" s="1"/>
  <c r="C31" i="14" l="1"/>
  <c r="B31" i="14" s="1"/>
  <c r="E2" i="7" s="1"/>
</calcChain>
</file>

<file path=xl/sharedStrings.xml><?xml version="1.0" encoding="utf-8"?>
<sst xmlns="http://schemas.openxmlformats.org/spreadsheetml/2006/main" count="263" uniqueCount="240">
  <si>
    <t>Contact Person</t>
  </si>
  <si>
    <t>Title</t>
  </si>
  <si>
    <t>thru</t>
  </si>
  <si>
    <t>Paratransit</t>
  </si>
  <si>
    <t>Ambulatory</t>
  </si>
  <si>
    <t>Non-Ambulatory</t>
  </si>
  <si>
    <t>Stretcher</t>
  </si>
  <si>
    <t>Trips</t>
  </si>
  <si>
    <t>Agency for Health Care Administration</t>
  </si>
  <si>
    <t>Department of Children and Families</t>
  </si>
  <si>
    <t>Department of Education</t>
  </si>
  <si>
    <t>Department of Elder Affairs</t>
  </si>
  <si>
    <t>Department of Health</t>
  </si>
  <si>
    <t>Department of Juvenile Justice</t>
  </si>
  <si>
    <t>Department of Transportation</t>
  </si>
  <si>
    <t>Local Government</t>
  </si>
  <si>
    <t>Local Non-Government</t>
  </si>
  <si>
    <t>Other Federal or State Programs</t>
  </si>
  <si>
    <t>Low Income</t>
  </si>
  <si>
    <t>Other</t>
  </si>
  <si>
    <t>Medical</t>
  </si>
  <si>
    <t>Employment</t>
  </si>
  <si>
    <t>Nutritional</t>
  </si>
  <si>
    <t>Life-Sustaining/Other</t>
  </si>
  <si>
    <t>Ed./Training/Daycare</t>
  </si>
  <si>
    <t>Mileage Information</t>
  </si>
  <si>
    <t>Roadcalls</t>
  </si>
  <si>
    <t>Count</t>
  </si>
  <si>
    <t>Drivers</t>
  </si>
  <si>
    <t>Labor</t>
  </si>
  <si>
    <t>Fringe Benefits</t>
  </si>
  <si>
    <t>Services</t>
  </si>
  <si>
    <t>Utilities</t>
  </si>
  <si>
    <t>Casualty and Liability</t>
  </si>
  <si>
    <t>Taxes</t>
  </si>
  <si>
    <t>Miscellaneous</t>
  </si>
  <si>
    <t>Interest</t>
  </si>
  <si>
    <t>Leases and Rentals</t>
  </si>
  <si>
    <t>Contributed Services</t>
  </si>
  <si>
    <t>Allocated Indirect Expenses</t>
  </si>
  <si>
    <t>Agency for Persons with Disabilities</t>
  </si>
  <si>
    <t>Unduplicated Passenger Head Count</t>
  </si>
  <si>
    <t>Phone</t>
  </si>
  <si>
    <t>County Name</t>
  </si>
  <si>
    <t>Alachua</t>
  </si>
  <si>
    <t>Baker</t>
  </si>
  <si>
    <t>Bay</t>
  </si>
  <si>
    <t>Bradford</t>
  </si>
  <si>
    <t>Brevard</t>
  </si>
  <si>
    <t>Broward</t>
  </si>
  <si>
    <t>Calhoun</t>
  </si>
  <si>
    <t>Charlotte</t>
  </si>
  <si>
    <t>Citrus</t>
  </si>
  <si>
    <t>Clay</t>
  </si>
  <si>
    <t>Collier</t>
  </si>
  <si>
    <t>Columbia</t>
  </si>
  <si>
    <t>Dixie</t>
  </si>
  <si>
    <t>Duval</t>
  </si>
  <si>
    <t>Escambia</t>
  </si>
  <si>
    <t>Flagler</t>
  </si>
  <si>
    <t>Franklin</t>
  </si>
  <si>
    <t>Gadsden</t>
  </si>
  <si>
    <t>Gilchrist</t>
  </si>
  <si>
    <t>Glades</t>
  </si>
  <si>
    <t>Gulf</t>
  </si>
  <si>
    <t>Hamilton</t>
  </si>
  <si>
    <t>Hardee</t>
  </si>
  <si>
    <t>Hendry</t>
  </si>
  <si>
    <t>Hernando</t>
  </si>
  <si>
    <t>Highlands</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</si>
  <si>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</si>
  <si>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</si>
  <si>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</si>
  <si>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</si>
  <si>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</si>
  <si>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</si>
  <si>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</si>
  <si>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</si>
  <si>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</si>
  <si>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</si>
  <si>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</si>
  <si>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</si>
  <si>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</si>
  <si>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</si>
  <si>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</si>
  <si>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</si>
  <si>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</si>
  <si>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</si>
  <si>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</si>
  <si>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</si>
  <si>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Pasco</t>
  </si>
  <si>
    <t>Pinellas</t>
  </si>
  <si>
    <t>Polk</t>
  </si>
  <si>
    <t>Putnam</t>
  </si>
  <si>
    <t>Saint Johns</t>
  </si>
  <si>
    <t>Saint Lucie</t>
  </si>
  <si>
    <t>Santa Rosa</t>
  </si>
  <si>
    <t>Sarasota</t>
  </si>
  <si>
    <t>Seminole</t>
  </si>
  <si>
    <t>Sumter</t>
  </si>
  <si>
    <t>Suwannee</t>
  </si>
  <si>
    <t>Taylor</t>
  </si>
  <si>
    <t>Union</t>
  </si>
  <si>
    <t>Volusia</t>
  </si>
  <si>
    <t>Wakulla</t>
  </si>
  <si>
    <t>Walton</t>
  </si>
  <si>
    <t>Organization Type</t>
  </si>
  <si>
    <t>Public Transit Authority</t>
  </si>
  <si>
    <t>City Government</t>
  </si>
  <si>
    <t xml:space="preserve">County </t>
  </si>
  <si>
    <t xml:space="preserve">Report Date </t>
  </si>
  <si>
    <t xml:space="preserve">Period Covered </t>
  </si>
  <si>
    <t xml:space="preserve">Address </t>
  </si>
  <si>
    <t xml:space="preserve">City </t>
  </si>
  <si>
    <t xml:space="preserve">Zip </t>
  </si>
  <si>
    <t xml:space="preserve">Email </t>
  </si>
  <si>
    <t xml:space="preserve">Organization Type </t>
  </si>
  <si>
    <t xml:space="preserve">Provider Certification </t>
  </si>
  <si>
    <t>Representative's Signature</t>
  </si>
  <si>
    <t>All figures provided must be according to the Annual Operating Report (AOR) Instructions for the reporting year.</t>
  </si>
  <si>
    <t>Provider Type</t>
  </si>
  <si>
    <t>Provide Out of County Trips?</t>
  </si>
  <si>
    <t>Yes/No</t>
  </si>
  <si>
    <t>Yes</t>
  </si>
  <si>
    <t>No</t>
  </si>
  <si>
    <t>Who Do You Serve?</t>
  </si>
  <si>
    <t>Department of Economic Opportunity</t>
  </si>
  <si>
    <t>Older Adults</t>
  </si>
  <si>
    <t>Children At Risk</t>
  </si>
  <si>
    <t>Persons With Disabilities</t>
  </si>
  <si>
    <t>Organization Information</t>
  </si>
  <si>
    <t>Trip Information</t>
  </si>
  <si>
    <t>Service Type - One Way</t>
  </si>
  <si>
    <t>Total - Service Type</t>
  </si>
  <si>
    <t>Revenue Source - One Way</t>
  </si>
  <si>
    <t>Total - Revenue Source</t>
  </si>
  <si>
    <t>Passenger Type - One Way</t>
  </si>
  <si>
    <t>Total - Passenger Type</t>
  </si>
  <si>
    <t>Trip Purpose - One Way</t>
  </si>
  <si>
    <t>Total - Trip Purpose</t>
  </si>
  <si>
    <t>Total - UDPHC</t>
  </si>
  <si>
    <t>Vehicle &amp; Driver Information</t>
  </si>
  <si>
    <t>Paratransit Miles</t>
  </si>
  <si>
    <t>Roadcalls &amp; Accidents</t>
  </si>
  <si>
    <t>Chargeable Accidents</t>
  </si>
  <si>
    <t>Vehicle Inventory</t>
  </si>
  <si>
    <t>Total Number of Vehicles</t>
  </si>
  <si>
    <t>Number of Wheelchair Accessible Vehicles</t>
  </si>
  <si>
    <t>Number of Full Time &amp; Part Time Drivers</t>
  </si>
  <si>
    <t>Number of Volunteer Drivers</t>
  </si>
  <si>
    <t>Revenue Sources</t>
  </si>
  <si>
    <t>49 USC 5307</t>
  </si>
  <si>
    <t>49 USC 5310</t>
  </si>
  <si>
    <t>49 USC 5311</t>
  </si>
  <si>
    <t>49 USC 5311(f)</t>
  </si>
  <si>
    <t>Block Grant</t>
  </si>
  <si>
    <t>Service Development</t>
  </si>
  <si>
    <t>Commuter Assistance Program</t>
  </si>
  <si>
    <t>Other DOT</t>
  </si>
  <si>
    <t>County Cash</t>
  </si>
  <si>
    <t>County In Kind</t>
  </si>
  <si>
    <t>City Cash</t>
  </si>
  <si>
    <t>City In Kind</t>
  </si>
  <si>
    <t>Other Cash</t>
  </si>
  <si>
    <t>Other In Kind</t>
  </si>
  <si>
    <t>Farebox</t>
  </si>
  <si>
    <t>Donations/Contributions</t>
  </si>
  <si>
    <t>In Kind Services</t>
  </si>
  <si>
    <t>Other Non Government</t>
  </si>
  <si>
    <t>Other State Programs</t>
  </si>
  <si>
    <t>Other Federal Programs</t>
  </si>
  <si>
    <t>Total Revenue Sources</t>
  </si>
  <si>
    <t>Expense Sources</t>
  </si>
  <si>
    <t>Materials and Supplies Consumed</t>
  </si>
  <si>
    <t>Capital Purchases</t>
  </si>
  <si>
    <t>Total Expense Sources</t>
  </si>
  <si>
    <t>County</t>
  </si>
  <si>
    <t>School Board</t>
  </si>
  <si>
    <t>Private For Profit</t>
  </si>
  <si>
    <t>Private Non Profit</t>
  </si>
  <si>
    <t>Validation Key</t>
  </si>
  <si>
    <t>CTD_is_awesome!</t>
  </si>
  <si>
    <t>Name</t>
  </si>
  <si>
    <t>Error</t>
  </si>
  <si>
    <t>Error Message</t>
  </si>
  <si>
    <t>Coordination Contractor</t>
  </si>
  <si>
    <t>Error Count</t>
  </si>
  <si>
    <t>Org_County_Error</t>
  </si>
  <si>
    <t>Org_ReportDate_Error</t>
  </si>
  <si>
    <t>Org_Period_Error</t>
  </si>
  <si>
    <t>Org_ProviderName_Error</t>
  </si>
  <si>
    <t>Org_Address_Error</t>
  </si>
  <si>
    <t>Org_City_Error</t>
  </si>
  <si>
    <t>Org_Zipcode_Error</t>
  </si>
  <si>
    <t>Org_ContactName_Error</t>
  </si>
  <si>
    <t>Org_Title_Error</t>
  </si>
  <si>
    <t>Org_Phone_Error</t>
  </si>
  <si>
    <t>Org_Email_Error</t>
  </si>
  <si>
    <t>Org_OrganizationType_Error</t>
  </si>
  <si>
    <t>Org_ProviderType_Error</t>
  </si>
  <si>
    <t>Org_OutOfCounty_Error</t>
  </si>
  <si>
    <t>Org_WhoServed_Error</t>
  </si>
  <si>
    <t>Trips_TotalServiceType_Error</t>
  </si>
  <si>
    <t>Trips_AHCA_Error</t>
  </si>
  <si>
    <t>Trips_APD_Error</t>
  </si>
  <si>
    <t>Trips_DEO_Error</t>
  </si>
  <si>
    <t>Trips_DCF_Error</t>
  </si>
  <si>
    <t>Trips_DOE_Error</t>
  </si>
  <si>
    <t>Trips_DOEA_Error</t>
  </si>
  <si>
    <t>Trips_DOH_Error</t>
  </si>
  <si>
    <t>Trips_DJJ_Error</t>
  </si>
  <si>
    <t>Trips_TotalRevenueSource_Error</t>
  </si>
  <si>
    <t>Trips_TotalPassengerType_Error</t>
  </si>
  <si>
    <t>Trips_TotalTripPurpose_Error</t>
  </si>
  <si>
    <t>Vehicles_ParatransitMiles_Error</t>
  </si>
  <si>
    <t>Vehicles_NumberOfVehicles_Error</t>
  </si>
  <si>
    <t>Vehicles_NumberOfDrivers_Error</t>
  </si>
  <si>
    <t>Revenue_AHCA_Error</t>
  </si>
  <si>
    <t>Revenue_APD_Error</t>
  </si>
  <si>
    <t>Revenue_DEO_Error</t>
  </si>
  <si>
    <t>Revenue_DCF_Error</t>
  </si>
  <si>
    <t>Revenue_DOE_Error</t>
  </si>
  <si>
    <t>Revenue_DOEA_Error</t>
  </si>
  <si>
    <t>Revenue_DOH_Error</t>
  </si>
  <si>
    <t>Revenue_DJJ_Error</t>
  </si>
  <si>
    <t>Revenue_TotalRevenue_Error</t>
  </si>
  <si>
    <t>Expense_TotalExpense_Error</t>
  </si>
  <si>
    <t>State</t>
  </si>
  <si>
    <t>Org_State_Error</t>
  </si>
  <si>
    <t>FL</t>
  </si>
  <si>
    <t>Trips_DOT_Error</t>
  </si>
  <si>
    <t>Trips_LocalGov_Error</t>
  </si>
  <si>
    <t>Trips_LocalNonGov_Error</t>
  </si>
  <si>
    <t>Trips_OtherFed_Error</t>
  </si>
  <si>
    <t xml:space="preserve">Contractor Name </t>
  </si>
  <si>
    <t>Desoto</t>
  </si>
  <si>
    <t>Hillsborough</t>
  </si>
  <si>
    <t>Miami-Dade</t>
  </si>
  <si>
    <t>Palm Beach</t>
  </si>
  <si>
    <t>Washington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</si>
</sst>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 ###\-####"/>
    <numFmt numFmtId="166" formatCode="&quot;$&quot;#,##0"/>
  </numFmts>
  <fonts count="15" x14ac:knownFonts="1">
    <font>
      <sz val="11"/>
      <color theme="1"/>
      <name val="Calibri"/>
      <family val="2"/>
      <scheme val="minor"/>
    </font>
    <font>
      <u/>
      <sz val="11"/>
      <color theme="10"/>
      <name val="Calibri"/>
      <family val="2"/>
    </font>
    <font>
      <sz val="11"/>
      <color theme="1"/>
      <name val="Tahoma"/>
      <family val="2"/>
    </font>
    <font>
      <sz val="12"/>
      <color theme="1"/>
      <name val="Tahoma"/>
      <family val="2"/>
    </font>
    <font>
      <b/>
      <sz val="12"/>
      <color theme="1"/>
      <name val="Tahoma"/>
      <family val="2"/>
    </font>
    <font>
      <b/>
      <sz val="11"/>
      <color theme="1"/>
      <name val="Tahoma"/>
      <family val="2"/>
    </font>
    <font>
      <sz val="16"/>
      <color theme="1"/>
      <name val="Tahoma"/>
      <family val="2"/>
    </font>
    <font>
      <b/>
      <sz val="14"/>
      <color theme="1"/>
      <name val="Tahoma"/>
      <family val="2"/>
    </font>
    <font>
      <sz val="14"/>
      <color theme="1"/>
      <name val="Tahoma"/>
      <family val="2"/>
    </font>
    <font>
      <b/>
      <sz val="16"/>
      <color theme="1"/>
      <name val="Tahoma"/>
      <family val="2"/>
    </font>
    <font>
      <b/>
      <sz val="12"/>
      <color theme="0"/>
      <name val="Calibri"/>
      <family val="2"/>
      <scheme val="minor"/>
    </font>
    <font>
      <i/>
      <sz val="10"/>
      <color theme="1"/>
      <name val="Arial Narrow"/>
      <family val="2"/>
    </font>
    <font>
      <sz val="11"/>
      <color rgb="FFFF0000"/>
      <name val="Calibri"/>
      <family val="2"/>
      <scheme val="minor"/>
    </font>
    <font>
      <sz val="11"/>
      <color rgb="FFFF0000"/>
      <name val="Tahoma"/>
      <family val="2"/>
    </font>
    <font>
      <b/>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C0000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auto="1"/>
      </top>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18">
    <xf numFmtId="0" fontId="0" fillId="0" borderId="0" xfId="0"/>
    <xf numFmtId="0" fontId="2" fillId="0" borderId="0" xfId="0" applyFont="1"/>
    <xf numFmtId="0" fontId="3" fillId="0" borderId="0" xfId="0" applyFont="1"/>
    <xf numFmtId="0" fontId="6" fillId="0" borderId="0" xfId="0" applyFont="1"/>
    <xf numFmtId="0" fontId="8" fillId="0" borderId="0" xfId="0" applyFont="1"/>
    <xf numFmtId="0" fontId="10" fillId="3" borderId="0" xfId="0" applyFont="1" applyFill="1" applyAlignment="1">
      <alignment horizontal="center" vertical="top" wrapText="1"/>
    </xf>
    <xf numFmtId="0" fontId="0" fillId="0" borderId="0" xfId="0" applyAlignment="1">
      <alignment wrapText="1"/>
    </xf>
    <xf numFmtId="0" fontId="0" fillId="0" borderId="5" xfId="0" applyBorder="1"/>
    <xf numFmtId="0" fontId="0" fillId="0" borderId="1" xfId="0" applyBorder="1" applyAlignment="1">
      <alignment vertical="top" wrapText="1"/>
    </xf>
    <xf numFmtId="1" fontId="2" fillId="0" borderId="0" xfId="0" applyNumberFormat="1" applyFont="1" applyAlignment="1" applyProtection="1">
      <alignment horizontal="right"/>
      <protection locked="0"/>
    </xf>
    <xf numFmtId="0" fontId="2" fillId="0" borderId="0" xfId="0" applyFont="1" applyAlignment="1" applyProtection="1">
      <alignment horizontal="right"/>
      <protection locked="0"/>
    </xf>
    <xf numFmtId="0" fontId="2" fillId="0" borderId="0" xfId="0" applyFont="1" applyFill="1" applyProtection="1">
      <protection locked="0"/>
    </xf>
    <xf numFmtId="0" fontId="2" fillId="0" borderId="0" xfId="0" applyFont="1" applyProtection="1">
      <protection locked="0"/>
    </xf>
    <xf numFmtId="0" fontId="2" fillId="0" borderId="2" xfId="0" applyFont="1" applyBorder="1" applyProtection="1">
      <protection locked="0"/>
    </xf>
    <xf numFmtId="0" fontId="0" fillId="0" borderId="0" xfId="0" applyAlignment="1">
      <alignment vertical="center"/>
    </xf>
    <xf numFmtId="0" fontId="12" fillId="0" borderId="0" xfId="0" applyFont="1"/>
    <xf numFmtId="0" fontId="0" fillId="0" borderId="1" xfId="0" applyBorder="1"/>
    <xf numFmtId="0" fontId="0" fillId="0" borderId="0" xfId="0" applyFont="1" applyAlignment="1">
      <alignment vertical="center"/>
    </xf>
    <xf numFmtId="0" fontId="0" fillId="0" borderId="1" xfId="0" applyFill="1" applyBorder="1"/>
    <xf numFmtId="166" fontId="2" fillId="0" borderId="0" xfId="0" applyNumberFormat="1" applyFont="1" applyAlignment="1" applyProtection="1">
      <alignment vertical="center"/>
      <protection locked="0"/>
    </xf>
    <xf numFmtId="166" fontId="2" fillId="0" borderId="0" xfId="0" applyNumberFormat="1" applyFont="1" applyBorder="1" applyAlignment="1" applyProtection="1">
      <alignment vertical="center"/>
      <protection locked="0"/>
    </xf>
    <xf numFmtId="0" fontId="0" fillId="0" borderId="0" xfId="0" applyAlignment="1">
      <alignment horizontal="center"/>
    </xf>
    <xf numFmtId="0" fontId="14" fillId="6" borderId="0" xfId="0" applyFont="1" applyFill="1"/>
    <xf numFmtId="0" fontId="14" fillId="6" borderId="0" xfId="0" applyFont="1" applyFill="1" applyAlignment="1">
      <alignment horizontal="center"/>
    </xf>
    <xf numFmtId="0" fontId="0" fillId="0" borderId="8" xfId="0" applyFill="1" applyBorder="1"/>
    <xf numFmtId="0" fontId="0" fillId="0" borderId="0" xfId="0" applyProtection="1"/>
    <xf numFmtId="0" fontId="4" fillId="5" borderId="1" xfId="0" applyFont="1" applyFill="1" applyBorder="1" applyAlignment="1" applyProtection="1">
      <alignment horizontal="right"/>
    </xf>
    <xf numFmtId="0" fontId="12" fillId="0" borderId="0" xfId="0" applyFont="1" applyProtection="1"/>
    <xf numFmtId="15" fontId="3" fillId="0" borderId="4" xfId="0" applyNumberFormat="1" applyFont="1" applyBorder="1" applyAlignment="1" applyProtection="1">
      <alignment horizontal="center"/>
    </xf>
    <xf numFmtId="0" fontId="4" fillId="0" borderId="3" xfId="0" applyFont="1" applyBorder="1" applyAlignment="1" applyProtection="1">
      <alignment horizontal="right"/>
    </xf>
    <xf numFmtId="0" fontId="0" fillId="0" borderId="1" xfId="0" applyBorder="1" applyProtection="1"/>
    <xf numFmtId="0" fontId="4" fillId="5" borderId="1" xfId="0" applyFont="1" applyFill="1" applyBorder="1" applyAlignment="1" applyProtection="1">
      <alignment horizontal="right" wrapText="1"/>
    </xf>
    <xf numFmtId="0" fontId="4" fillId="0" borderId="0" xfId="0" applyFont="1" applyFill="1" applyBorder="1" applyProtection="1"/>
    <xf numFmtId="0" fontId="0" fillId="0" borderId="0" xfId="0" applyBorder="1" applyProtection="1"/>
    <xf numFmtId="0" fontId="0" fillId="0" borderId="2" xfId="0" applyBorder="1" applyProtection="1"/>
    <xf numFmtId="0" fontId="6" fillId="0" borderId="0" xfId="0" applyFont="1" applyProtection="1"/>
    <xf numFmtId="0" fontId="8" fillId="5" borderId="0" xfId="0" applyFont="1" applyFill="1" applyProtection="1"/>
    <xf numFmtId="0" fontId="8" fillId="0" borderId="0" xfId="0" applyFont="1" applyProtection="1"/>
    <xf numFmtId="0" fontId="2" fillId="0" borderId="0" xfId="0" applyFont="1" applyProtection="1"/>
    <xf numFmtId="0" fontId="5" fillId="0" borderId="0" xfId="0" applyFont="1" applyAlignment="1" applyProtection="1">
      <alignment horizontal="right"/>
    </xf>
    <xf numFmtId="0" fontId="2" fillId="0" borderId="0" xfId="0" applyFont="1" applyAlignment="1" applyProtection="1">
      <alignment horizontal="right"/>
    </xf>
    <xf numFmtId="0" fontId="2" fillId="2" borderId="0" xfId="0" applyFont="1" applyFill="1" applyProtection="1"/>
    <xf numFmtId="0" fontId="0" fillId="2" borderId="0" xfId="0" applyFill="1" applyProtection="1"/>
    <xf numFmtId="0" fontId="4" fillId="2" borderId="7" xfId="0" applyFont="1" applyFill="1" applyBorder="1" applyAlignment="1" applyProtection="1">
      <alignment horizontal="right"/>
    </xf>
    <xf numFmtId="0" fontId="13" fillId="0" borderId="0" xfId="0" applyFont="1" applyProtection="1"/>
    <xf numFmtId="0" fontId="2" fillId="5" borderId="0" xfId="0" applyFont="1" applyFill="1" applyProtection="1"/>
    <xf numFmtId="0" fontId="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center"/>
    </xf>
    <xf numFmtId="1" fontId="4" fillId="2" borderId="7" xfId="0" applyNumberFormat="1" applyFont="1" applyFill="1" applyBorder="1" applyAlignment="1" applyProtection="1">
      <alignment horizontal="right"/>
    </xf>
    <xf numFmtId="0" fontId="2" fillId="2" borderId="0" xfId="0" applyFont="1" applyFill="1" applyAlignment="1" applyProtection="1">
      <alignment horizontal="center"/>
    </xf>
    <xf numFmtId="0" fontId="2" fillId="0" borderId="0" xfId="0" applyFont="1" applyAlignment="1" applyProtection="1">
      <alignment horizontal="left" vertical="center"/>
    </xf>
    <xf numFmtId="0" fontId="2" fillId="0" borderId="0" xfId="0" applyFont="1" applyAlignment="1" applyProtection="1">
      <alignment horizontal="right" vertical="center"/>
    </xf>
    <xf numFmtId="0" fontId="2" fillId="0" borderId="0" xfId="0" applyFont="1" applyAlignment="1" applyProtection="1">
      <alignment horizontal="left" vertical="top"/>
    </xf>
    <xf numFmtId="0" fontId="2" fillId="0" borderId="0" xfId="0" applyFont="1" applyAlignment="1" applyProtection="1">
      <alignment horizontal="right" vertical="top"/>
    </xf>
    <xf numFmtId="0" fontId="5" fillId="0" borderId="0" xfId="0" applyFont="1" applyAlignment="1" applyProtection="1">
      <alignment horizontal="right" indent="1"/>
    </xf>
    <xf numFmtId="0" fontId="3" fillId="0" borderId="0" xfId="0" applyFont="1" applyProtection="1">
      <protection locked="0"/>
    </xf>
    <xf numFmtId="0" fontId="7" fillId="5" borderId="0" xfId="0" applyFont="1" applyFill="1" applyAlignment="1" applyProtection="1">
      <alignment horizontal="center"/>
    </xf>
    <xf numFmtId="0" fontId="7" fillId="0" borderId="0" xfId="0" applyFont="1" applyAlignment="1" applyProtection="1">
      <alignment horizontal="center"/>
    </xf>
    <xf numFmtId="0" fontId="0" fillId="0" borderId="0" xfId="0" applyAlignment="1" applyProtection="1">
      <alignment vertical="center"/>
    </xf>
    <xf numFmtId="0" fontId="12" fillId="0" borderId="0" xfId="0" applyFont="1" applyAlignment="1" applyProtection="1">
      <alignment vertical="center"/>
    </xf>
    <xf numFmtId="164" fontId="2" fillId="0" borderId="0" xfId="0" applyNumberFormat="1" applyFont="1" applyAlignment="1" applyProtection="1">
      <alignment vertical="center"/>
    </xf>
    <xf numFmtId="164" fontId="2" fillId="5" borderId="0" xfId="0" applyNumberFormat="1" applyFont="1" applyFill="1" applyAlignment="1" applyProtection="1">
      <alignment vertical="center"/>
    </xf>
    <xf numFmtId="166" fontId="7" fillId="2" borderId="7" xfId="0" applyNumberFormat="1" applyFont="1" applyFill="1" applyBorder="1" applyAlignment="1" applyProtection="1">
      <alignment vertical="center"/>
    </xf>
    <xf numFmtId="0" fontId="7" fillId="0" borderId="0" xfId="0" applyFont="1" applyFill="1" applyAlignment="1" applyProtection="1">
      <alignment horizontal="left"/>
    </xf>
    <xf numFmtId="0" fontId="7" fillId="0" borderId="0" xfId="0" applyFont="1" applyFill="1" applyAlignment="1" applyProtection="1">
      <alignment horizontal="center"/>
    </xf>
    <xf numFmtId="0" fontId="0" fillId="0" borderId="0" xfId="0" applyFont="1" applyAlignment="1" applyProtection="1">
      <alignment vertical="center"/>
    </xf>
    <xf numFmtId="164" fontId="2" fillId="0" borderId="0" xfId="0" applyNumberFormat="1" applyFont="1" applyBorder="1" applyAlignment="1" applyProtection="1">
      <alignment vertical="center"/>
    </xf>
    <xf numFmtId="166" fontId="4" fillId="2" borderId="0" xfId="0" applyNumberFormat="1" applyFont="1" applyFill="1" applyAlignment="1" applyProtection="1">
      <alignment vertical="center"/>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11" fillId="0" borderId="0" xfId="0" applyFont="1" applyAlignment="1" applyProtection="1">
      <alignment horizontal="center" vertical="center"/>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4" fillId="5" borderId="3" xfId="0" applyFont="1" applyFill="1" applyBorder="1" applyAlignment="1" applyProtection="1">
      <alignment horizontal="left" vertical="center"/>
    </xf>
    <xf numFmtId="0" fontId="4" fillId="5" borderId="4" xfId="0" applyFont="1" applyFill="1" applyBorder="1" applyAlignment="1" applyProtection="1">
      <alignment horizontal="left" vertical="center"/>
    </xf>
    <xf numFmtId="0" fontId="4" fillId="5" borderId="5" xfId="0" applyFont="1" applyFill="1" applyBorder="1" applyAlignment="1" applyProtection="1">
      <alignment horizontal="left" vertical="center"/>
    </xf>
    <xf numFmtId="0" fontId="0" fillId="0" borderId="3"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3" fillId="0" borderId="6" xfId="0" applyNumberFormat="1" applyFont="1" applyBorder="1" applyAlignment="1" applyProtection="1">
      <alignment horizontal="left" vertical="center" wrapText="1"/>
    </xf>
    <xf numFmtId="49" fontId="4" fillId="0" borderId="3" xfId="0" applyNumberFormat="1" applyFont="1" applyBorder="1" applyAlignment="1" applyProtection="1">
      <alignment horizontal="left" vertical="center" wrapText="1"/>
    </xf>
    <xf numFmtId="49" fontId="4" fillId="0" borderId="4" xfId="0" applyNumberFormat="1" applyFont="1" applyBorder="1" applyAlignment="1" applyProtection="1">
      <alignment horizontal="left" vertical="center" wrapText="1"/>
    </xf>
    <xf numFmtId="49" fontId="4" fillId="0" borderId="5" xfId="0" applyNumberFormat="1" applyFont="1" applyBorder="1" applyAlignment="1" applyProtection="1">
      <alignment horizontal="left" vertical="center" wrapText="1"/>
    </xf>
    <xf numFmtId="165" fontId="3" fillId="0" borderId="3" xfId="0" applyNumberFormat="1" applyFont="1" applyBorder="1" applyAlignment="1" applyProtection="1">
      <alignment horizontal="left" vertical="center" wrapText="1"/>
      <protection locked="0"/>
    </xf>
    <xf numFmtId="165" fontId="3" fillId="0" borderId="4" xfId="0" applyNumberFormat="1" applyFont="1" applyBorder="1" applyAlignment="1" applyProtection="1">
      <alignment horizontal="left" vertical="center" wrapText="1"/>
      <protection locked="0"/>
    </xf>
    <xf numFmtId="165" fontId="3" fillId="0" borderId="5" xfId="0" applyNumberFormat="1" applyFont="1" applyBorder="1" applyAlignment="1" applyProtection="1">
      <alignment horizontal="left" vertical="center" wrapText="1"/>
      <protection locked="0"/>
    </xf>
    <xf numFmtId="0" fontId="1" fillId="0" borderId="3" xfId="1" applyBorder="1" applyAlignment="1" applyProtection="1">
      <alignment horizontal="left" vertical="center" wrapText="1"/>
      <protection locked="0"/>
    </xf>
    <xf numFmtId="0" fontId="9" fillId="4" borderId="0" xfId="0" applyFont="1" applyFill="1" applyAlignment="1" applyProtection="1">
      <alignment horizontal="center" vertical="center" wrapText="1"/>
    </xf>
    <xf numFmtId="14" fontId="3" fillId="0" borderId="3" xfId="0" applyNumberFormat="1" applyFont="1" applyBorder="1" applyAlignment="1" applyProtection="1">
      <alignment horizontal="left" vertical="center" wrapText="1"/>
      <protection locked="0"/>
    </xf>
    <xf numFmtId="14" fontId="0" fillId="0" borderId="4" xfId="0" applyNumberFormat="1" applyBorder="1" applyAlignment="1" applyProtection="1">
      <alignment horizontal="left" vertical="center" wrapText="1"/>
      <protection locked="0"/>
    </xf>
    <xf numFmtId="14" fontId="0" fillId="0" borderId="5" xfId="0" applyNumberFormat="1" applyBorder="1" applyAlignment="1" applyProtection="1">
      <alignment horizontal="left" vertical="center" wrapText="1"/>
      <protection locked="0"/>
    </xf>
    <xf numFmtId="14" fontId="3" fillId="0" borderId="4" xfId="0" applyNumberFormat="1" applyFont="1" applyBorder="1" applyAlignment="1" applyProtection="1">
      <alignment horizontal="left" vertical="center" wrapText="1"/>
      <protection locked="0"/>
    </xf>
    <xf numFmtId="14" fontId="3" fillId="0" borderId="5" xfId="0" applyNumberFormat="1" applyFont="1" applyBorder="1" applyAlignment="1" applyProtection="1">
      <alignment horizontal="left" vertical="center" wrapText="1"/>
      <protection locked="0"/>
    </xf>
    <xf numFmtId="14" fontId="3" fillId="0" borderId="3" xfId="0" applyNumberFormat="1" applyFont="1" applyBorder="1" applyAlignment="1" applyProtection="1">
      <alignment horizontal="right" vertical="center" wrapText="1"/>
      <protection locked="0"/>
    </xf>
    <xf numFmtId="14" fontId="0" fillId="0" borderId="4" xfId="0" applyNumberFormat="1" applyBorder="1" applyAlignment="1" applyProtection="1">
      <alignment horizontal="right" vertical="center" wrapText="1"/>
      <protection locked="0"/>
    </xf>
    <xf numFmtId="0" fontId="2" fillId="0" borderId="0" xfId="0" applyFont="1" applyAlignment="1" applyProtection="1">
      <alignment horizontal="left"/>
    </xf>
    <xf numFmtId="0" fontId="4" fillId="2" borderId="0" xfId="0" applyFont="1" applyFill="1" applyAlignment="1" applyProtection="1">
      <alignment horizontal="left"/>
    </xf>
    <xf numFmtId="0" fontId="7" fillId="5" borderId="0" xfId="0" applyFont="1" applyFill="1" applyAlignment="1" applyProtection="1">
      <alignment horizontal="left"/>
    </xf>
    <xf numFmtId="0" fontId="2" fillId="0" borderId="0" xfId="0" applyFont="1" applyAlignment="1" applyProtection="1">
      <alignment horizontal="center"/>
    </xf>
    <xf numFmtId="0" fontId="9" fillId="4" borderId="0" xfId="0" applyFont="1" applyFill="1" applyAlignment="1" applyProtection="1">
      <alignment horizontal="center" vertical="center"/>
    </xf>
    <xf numFmtId="0" fontId="2" fillId="0" borderId="0" xfId="0" applyFont="1" applyAlignment="1" applyProtection="1">
      <alignment horizontal="left" vertical="center" wrapText="1"/>
    </xf>
    <xf numFmtId="0" fontId="5" fillId="0" borderId="0" xfId="0" applyFont="1" applyAlignment="1" applyProtection="1">
      <alignment horizontal="justify" vertical="top" wrapText="1"/>
    </xf>
    <xf numFmtId="0" fontId="0" fillId="0" borderId="0" xfId="0" applyAlignment="1" applyProtection="1">
      <alignment horizontal="justify" vertical="top" wrapText="1"/>
    </xf>
    <xf numFmtId="0" fontId="5" fillId="0" borderId="0" xfId="0" applyFont="1" applyAlignment="1" applyProtection="1">
      <alignment horizontal="center"/>
    </xf>
    <xf numFmtId="0" fontId="9" fillId="4" borderId="0" xfId="0" applyFont="1" applyFill="1" applyAlignment="1">
      <alignment horizontal="center" vertical="center"/>
    </xf>
    <xf numFmtId="0" fontId="11" fillId="0" borderId="0" xfId="0" applyFont="1" applyAlignment="1">
      <alignment horizontal="center" vertical="center"/>
    </xf>
    <xf numFmtId="0" fontId="7" fillId="5" borderId="0" xfId="0" applyFont="1" applyFill="1" applyAlignment="1">
      <alignment horizontal="left"/>
    </xf>
    <xf numFmtId="0" fontId="3" fillId="0" borderId="0" xfId="0" applyFont="1" applyAlignment="1">
      <alignment horizontal="center"/>
    </xf>
    <xf numFmtId="0" fontId="3" fillId="0" borderId="0" xfId="0" applyFont="1" applyAlignment="1">
      <alignment horizontal="left" vertical="top"/>
    </xf>
    <xf numFmtId="0" fontId="3" fillId="0" borderId="0" xfId="0" applyFont="1" applyAlignment="1">
      <alignment horizontal="left"/>
    </xf>
    <xf numFmtId="0" fontId="7" fillId="2" borderId="0" xfId="0" applyFont="1" applyFill="1" applyAlignment="1" applyProtection="1">
      <alignment horizontal="left" vertical="center"/>
    </xf>
    <xf numFmtId="0" fontId="2" fillId="0" borderId="0" xfId="0" applyFont="1" applyAlignment="1" applyProtection="1">
      <alignment horizontal="left" vertical="center"/>
    </xf>
    <xf numFmtId="0" fontId="4" fillId="2" borderId="0" xfId="0" applyFont="1" applyFill="1" applyAlignment="1" applyProtection="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FFFF99"/>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N32"/>
  <sheetViews>
    <sheetView showGridLines="0" tabSelected="1" zoomScale="90" zoomScaleNormal="90" workbookViewId="0">
      <selection activeCell="B3" sqref="B3:G3"/>
    </sheetView>
  </sheetViews>
  <sheetFormatPr defaultRowHeight="15" x14ac:dyDescent="0.25"/>
  <cols>
    <col min="1" max="1" width="26.28515625" customWidth="1"/>
    <col min="2" max="2" width="9.7109375" bestFit="1" customWidth="1"/>
    <col min="3" max="3" width="16.7109375" customWidth="1"/>
    <col min="4" max="4" width="6.7109375" customWidth="1"/>
    <col min="8" max="8" width="4.85546875" customWidth="1"/>
  </cols>
  <sheetData>
    <row r="1" spans="1:14" ht="48" customHeight="1" x14ac:dyDescent="0.25">
      <c r="A1" s="92" t="s">
        <v>130</v>
      </c>
      <c r="B1" s="92"/>
      <c r="C1" s="92"/>
      <c r="D1" s="92"/>
      <c r="E1" s="92"/>
      <c r="F1" s="92"/>
      <c r="G1" s="92"/>
      <c r="H1" s="25"/>
      <c r="I1" s="25"/>
      <c r="J1" s="25"/>
      <c r="K1" s="25"/>
      <c r="L1" s="25"/>
      <c r="M1" s="25"/>
      <c r="N1" s="25"/>
    </row>
    <row r="2" spans="1:14" ht="42" customHeight="1" x14ac:dyDescent="0.25">
      <c r="A2" s="72" t="s">
        <v>119</v>
      </c>
      <c r="B2" s="72"/>
      <c r="C2" s="72"/>
      <c r="D2" s="72"/>
      <c r="E2" s="72"/>
      <c r="F2" s="72"/>
      <c r="G2" s="72"/>
      <c r="H2" s="25"/>
      <c r="I2" s="25"/>
      <c r="J2" s="25"/>
      <c r="K2" s="25"/>
      <c r="L2" s="25"/>
      <c r="M2" s="25"/>
      <c r="N2" s="25"/>
    </row>
    <row r="3" spans="1:14" ht="15.75" customHeight="1" x14ac:dyDescent="0.25">
      <c r="A3" s="26" t="s">
        <v>109</v>
      </c>
      <c r="B3" s="69"/>
      <c r="C3" s="70"/>
      <c r="D3" s="70"/>
      <c r="E3" s="70"/>
      <c r="F3" s="70"/>
      <c r="G3" s="71"/>
      <c r="H3" s="25"/>
      <c r="I3" s="27" t="str">
        <f>IF(LEN(B3)&lt;1,"County must have a value.","")</f>
        <v>County must have a value.</v>
      </c>
      <c r="J3" s="25"/>
      <c r="K3" s="25"/>
      <c r="L3" s="25"/>
      <c r="M3" s="25"/>
      <c r="N3" s="25"/>
    </row>
    <row r="4" spans="1:14" ht="15.75" customHeight="1" x14ac:dyDescent="0.25">
      <c r="A4" s="26" t="s">
        <v>110</v>
      </c>
      <c r="B4" s="93"/>
      <c r="C4" s="94"/>
      <c r="D4" s="94"/>
      <c r="E4" s="94"/>
      <c r="F4" s="94"/>
      <c r="G4" s="95"/>
      <c r="H4" s="25"/>
      <c r="I4" s="27" t="str">
        <f>IF(LEN(B4)&lt;1,"Report Date must have a value.","")</f>
        <v>Report Date must have a value.</v>
      </c>
      <c r="J4" s="25"/>
      <c r="K4" s="25"/>
      <c r="L4" s="25"/>
      <c r="M4" s="25"/>
      <c r="N4" s="25"/>
    </row>
    <row r="5" spans="1:14" ht="15.75" x14ac:dyDescent="0.25">
      <c r="A5" s="26" t="s">
        <v>111</v>
      </c>
      <c r="B5" s="98"/>
      <c r="C5" s="99"/>
      <c r="D5" s="28" t="s">
        <v>2</v>
      </c>
      <c r="E5" s="96"/>
      <c r="F5" s="96"/>
      <c r="G5" s="97"/>
      <c r="H5" s="25"/>
      <c r="I5" s="27" t="str">
        <f>IF(OR(LEN(B5)&lt;1,LEN(E5)&lt;1),"Period Begin and End Date must have a value.","")</f>
        <v>Period Begin and End Date must have a value.</v>
      </c>
      <c r="J5" s="25"/>
      <c r="K5" s="25"/>
      <c r="L5" s="25"/>
      <c r="M5" s="25"/>
      <c r="N5" s="25"/>
    </row>
    <row r="6" spans="1:14" ht="15.75" x14ac:dyDescent="0.25">
      <c r="A6" s="29"/>
      <c r="B6" s="73"/>
      <c r="C6" s="73"/>
      <c r="D6" s="73"/>
      <c r="E6" s="73"/>
      <c r="F6" s="73"/>
      <c r="G6" s="74"/>
      <c r="H6" s="25"/>
      <c r="I6" s="25"/>
      <c r="J6" s="25"/>
      <c r="K6" s="25"/>
      <c r="L6" s="25"/>
      <c r="M6" s="25"/>
      <c r="N6" s="25"/>
    </row>
    <row r="7" spans="1:14" ht="15.75" x14ac:dyDescent="0.25">
      <c r="A7" s="26" t="s">
        <v>234</v>
      </c>
      <c r="B7" s="69"/>
      <c r="C7" s="70"/>
      <c r="D7" s="70"/>
      <c r="E7" s="70"/>
      <c r="F7" s="70"/>
      <c r="G7" s="71"/>
      <c r="H7" s="25"/>
      <c r="I7" s="27" t="str">
        <f>IF(LEN(B7)&lt;1,"Contractor Name must have a value.","")</f>
        <v>Contractor Name must have a value.</v>
      </c>
      <c r="J7" s="25"/>
      <c r="K7" s="25"/>
      <c r="L7" s="25"/>
      <c r="M7" s="25"/>
      <c r="N7" s="25"/>
    </row>
    <row r="8" spans="1:14" ht="15.75" x14ac:dyDescent="0.25">
      <c r="A8" s="26" t="s">
        <v>112</v>
      </c>
      <c r="B8" s="69"/>
      <c r="C8" s="70"/>
      <c r="D8" s="70"/>
      <c r="E8" s="70"/>
      <c r="F8" s="70"/>
      <c r="G8" s="71"/>
      <c r="H8" s="25"/>
      <c r="I8" s="27" t="str">
        <f>IF(LEN(B8)&lt;1,"Address must have a value.","")</f>
        <v>Address must have a value.</v>
      </c>
      <c r="J8" s="25"/>
      <c r="K8" s="25"/>
      <c r="L8" s="25"/>
      <c r="M8" s="25"/>
      <c r="N8" s="25"/>
    </row>
    <row r="9" spans="1:14" ht="15.75" x14ac:dyDescent="0.25">
      <c r="A9" s="26" t="s">
        <v>113</v>
      </c>
      <c r="B9" s="69"/>
      <c r="C9" s="70"/>
      <c r="D9" s="70"/>
      <c r="E9" s="70"/>
      <c r="F9" s="70"/>
      <c r="G9" s="71"/>
      <c r="H9" s="25"/>
      <c r="I9" s="27" t="str">
        <f>IF(LEN(B9)&lt;1,"City must have a value.","")</f>
        <v>City must have a value.</v>
      </c>
      <c r="J9" s="25"/>
      <c r="K9" s="25"/>
      <c r="L9" s="25"/>
      <c r="M9" s="25"/>
      <c r="N9" s="25"/>
    </row>
    <row r="10" spans="1:14" ht="15.75" x14ac:dyDescent="0.25">
      <c r="A10" s="26" t="s">
        <v>227</v>
      </c>
      <c r="B10" s="69" t="s">
        <v>229</v>
      </c>
      <c r="C10" s="70"/>
      <c r="D10" s="70"/>
      <c r="E10" s="70"/>
      <c r="F10" s="70"/>
      <c r="G10" s="71"/>
      <c r="H10" s="25"/>
      <c r="I10" s="27" t="str">
        <f>IF(LEN(B10)&lt;1,"State must have a value.","")</f>
        <v/>
      </c>
      <c r="J10" s="25"/>
      <c r="K10" s="25"/>
      <c r="L10" s="25"/>
      <c r="M10" s="25"/>
      <c r="N10" s="25"/>
    </row>
    <row r="11" spans="1:14" ht="15.75" x14ac:dyDescent="0.25">
      <c r="A11" s="26" t="s">
        <v>114</v>
      </c>
      <c r="B11" s="69"/>
      <c r="C11" s="70"/>
      <c r="D11" s="70"/>
      <c r="E11" s="70"/>
      <c r="F11" s="70"/>
      <c r="G11" s="71"/>
      <c r="H11" s="25"/>
      <c r="I11" s="27" t="str">
        <f>IF(LEN(B11)&lt;1,"Zip Code must have a value.","")</f>
        <v>Zip Code must have a value.</v>
      </c>
      <c r="J11" s="25"/>
      <c r="K11" s="25"/>
      <c r="L11" s="25"/>
      <c r="M11" s="25"/>
      <c r="N11" s="25"/>
    </row>
    <row r="12" spans="1:14" ht="15.75" x14ac:dyDescent="0.25">
      <c r="A12" s="29"/>
      <c r="B12" s="73"/>
      <c r="C12" s="73"/>
      <c r="D12" s="73"/>
      <c r="E12" s="73"/>
      <c r="F12" s="73"/>
      <c r="G12" s="74"/>
      <c r="H12" s="25"/>
      <c r="I12" s="25"/>
      <c r="J12" s="25"/>
      <c r="K12" s="25"/>
      <c r="L12" s="25"/>
      <c r="M12" s="25"/>
      <c r="N12" s="25"/>
    </row>
    <row r="13" spans="1:14" ht="15.75" x14ac:dyDescent="0.25">
      <c r="A13" s="26" t="s">
        <v>0</v>
      </c>
      <c r="B13" s="69"/>
      <c r="C13" s="70"/>
      <c r="D13" s="70"/>
      <c r="E13" s="70"/>
      <c r="F13" s="70"/>
      <c r="G13" s="71"/>
      <c r="H13" s="25"/>
      <c r="I13" s="27" t="str">
        <f>IF(LEN(B13)&lt;1,"Contact Person must have a value.","")</f>
        <v>Contact Person must have a value.</v>
      </c>
      <c r="J13" s="25"/>
      <c r="K13" s="25"/>
      <c r="L13" s="25"/>
      <c r="M13" s="25"/>
      <c r="N13" s="25"/>
    </row>
    <row r="14" spans="1:14" ht="15.75" x14ac:dyDescent="0.25">
      <c r="A14" s="26" t="s">
        <v>1</v>
      </c>
      <c r="B14" s="69"/>
      <c r="C14" s="70"/>
      <c r="D14" s="70"/>
      <c r="E14" s="70"/>
      <c r="F14" s="70"/>
      <c r="G14" s="71"/>
      <c r="H14" s="25"/>
      <c r="I14" s="27" t="str">
        <f>IF(LEN(B14)&lt;1,"Title must have a value.","")</f>
        <v>Title must have a value.</v>
      </c>
      <c r="J14" s="25"/>
      <c r="K14" s="25"/>
      <c r="L14" s="25"/>
      <c r="M14" s="25"/>
      <c r="N14" s="25"/>
    </row>
    <row r="15" spans="1:14" ht="15.75" customHeight="1" x14ac:dyDescent="0.25">
      <c r="A15" s="26" t="s">
        <v>42</v>
      </c>
      <c r="B15" s="88"/>
      <c r="C15" s="89"/>
      <c r="D15" s="89"/>
      <c r="E15" s="89"/>
      <c r="F15" s="89"/>
      <c r="G15" s="90"/>
      <c r="H15" s="25"/>
      <c r="I15" s="27" t="str">
        <f>IF(LEN(B15)&lt;1,"Phone must have a value.","")</f>
        <v>Phone must have a value.</v>
      </c>
      <c r="J15" s="25"/>
      <c r="K15" s="25"/>
      <c r="L15" s="25"/>
      <c r="M15" s="25"/>
      <c r="N15" s="25"/>
    </row>
    <row r="16" spans="1:14" ht="15.75" x14ac:dyDescent="0.25">
      <c r="A16" s="26" t="s">
        <v>115</v>
      </c>
      <c r="B16" s="91"/>
      <c r="C16" s="70"/>
      <c r="D16" s="70"/>
      <c r="E16" s="70"/>
      <c r="F16" s="70"/>
      <c r="G16" s="71"/>
      <c r="H16" s="25"/>
      <c r="I16" s="27" t="str">
        <f>IF(LEN(B16)&lt;1,"Email must have a value.","")</f>
        <v>Email must have a value.</v>
      </c>
      <c r="J16" s="25"/>
      <c r="K16" s="25"/>
      <c r="L16" s="25"/>
      <c r="M16" s="25"/>
      <c r="N16" s="25"/>
    </row>
    <row r="17" spans="1:14" ht="15.75" x14ac:dyDescent="0.25">
      <c r="A17" s="26" t="s">
        <v>116</v>
      </c>
      <c r="B17" s="69"/>
      <c r="C17" s="70"/>
      <c r="D17" s="70"/>
      <c r="E17" s="70"/>
      <c r="F17" s="70"/>
      <c r="G17" s="71"/>
      <c r="H17" s="25"/>
      <c r="I17" s="27" t="str">
        <f>IF(LEN(B17)&lt;1,"Organization Type must have a value.","")</f>
        <v>Organization Type must have a value.</v>
      </c>
      <c r="J17" s="25"/>
      <c r="K17" s="25"/>
      <c r="L17" s="25"/>
      <c r="M17" s="25"/>
      <c r="N17" s="25"/>
    </row>
    <row r="18" spans="1:14" ht="15.75" x14ac:dyDescent="0.25">
      <c r="A18" s="26" t="s">
        <v>120</v>
      </c>
      <c r="B18" s="85" t="s">
        <v>185</v>
      </c>
      <c r="C18" s="86"/>
      <c r="D18" s="86"/>
      <c r="E18" s="86"/>
      <c r="F18" s="86"/>
      <c r="G18" s="87"/>
      <c r="H18" s="25"/>
      <c r="I18" s="27" t="str">
        <f>IF((LEN(Org_ProviderType)&lt;1),"Provider Type must have a value.","")</f>
        <v/>
      </c>
      <c r="J18" s="25"/>
      <c r="K18" s="25"/>
      <c r="L18" s="25"/>
      <c r="M18" s="25"/>
      <c r="N18" s="25"/>
    </row>
    <row r="19" spans="1:14" x14ac:dyDescent="0.25">
      <c r="A19" s="30"/>
      <c r="B19" s="78"/>
      <c r="C19" s="79"/>
      <c r="D19" s="79"/>
      <c r="E19" s="79"/>
      <c r="F19" s="79"/>
      <c r="G19" s="80"/>
      <c r="H19" s="25"/>
      <c r="I19" s="27"/>
      <c r="J19" s="25"/>
      <c r="K19" s="25"/>
      <c r="L19" s="25"/>
      <c r="M19" s="25"/>
      <c r="N19" s="25"/>
    </row>
    <row r="20" spans="1:14" ht="30.75" x14ac:dyDescent="0.25">
      <c r="A20" s="31" t="s">
        <v>121</v>
      </c>
      <c r="B20" s="81"/>
      <c r="C20" s="82"/>
      <c r="D20" s="82"/>
      <c r="E20" s="82"/>
      <c r="F20" s="82"/>
      <c r="G20" s="83"/>
      <c r="H20" s="25"/>
      <c r="I20" s="27" t="str">
        <f>IF(LEN(B20)&lt;1,"Out of County Trips must have a value.","")</f>
        <v>Out of County Trips must have a value.</v>
      </c>
      <c r="J20" s="25"/>
      <c r="K20" s="25"/>
      <c r="L20" s="25"/>
      <c r="M20" s="25"/>
      <c r="N20" s="25"/>
    </row>
    <row r="21" spans="1:14" ht="15.75" x14ac:dyDescent="0.25">
      <c r="A21" s="31" t="s">
        <v>125</v>
      </c>
      <c r="B21" s="81"/>
      <c r="C21" s="82"/>
      <c r="D21" s="82"/>
      <c r="E21" s="82"/>
      <c r="F21" s="82"/>
      <c r="G21" s="83"/>
      <c r="H21" s="25"/>
      <c r="I21" s="27" t="str">
        <f>IF(LEN(B21)&lt;1,"Who Do You Serve must have a value.","")</f>
        <v>Who Do You Serve must have a value.</v>
      </c>
      <c r="J21" s="25"/>
      <c r="K21" s="25"/>
      <c r="L21" s="25"/>
      <c r="M21" s="25"/>
      <c r="N21" s="25"/>
    </row>
    <row r="22" spans="1:14" ht="30" customHeight="1" x14ac:dyDescent="0.25">
      <c r="A22" s="75" t="s">
        <v>117</v>
      </c>
      <c r="B22" s="76"/>
      <c r="C22" s="76"/>
      <c r="D22" s="76"/>
      <c r="E22" s="76"/>
      <c r="F22" s="76"/>
      <c r="G22" s="77"/>
      <c r="H22" s="25"/>
      <c r="I22" s="25"/>
      <c r="J22" s="25"/>
      <c r="K22" s="25"/>
      <c r="L22" s="25"/>
      <c r="M22" s="25"/>
      <c r="N22" s="25"/>
    </row>
    <row r="23" spans="1:14" ht="84" customHeight="1" x14ac:dyDescent="0.25">
      <c r="A23" s="84" t="str">
        <f>CONCATENATE("I, ",$B$13,", as an authorized Representative of this company, hereby certify, under the penalties of perjury as stated in Chapter 837.06, F.S., that the information contained in this report is true, accurate, and in accordance with the accompanying instructions.")</f>
        <v>I, , as an authorized Representative of this company, hereby certify, under the penalties of perjury as stated in Chapter 837.06, F.S., that the information contained in this report is true, accurate, and in accordance with the accompanying instructions.</v>
      </c>
      <c r="B23" s="84"/>
      <c r="C23" s="84"/>
      <c r="D23" s="84"/>
      <c r="E23" s="84"/>
      <c r="F23" s="84"/>
      <c r="G23" s="84"/>
      <c r="H23" s="25"/>
      <c r="I23" s="25"/>
      <c r="J23" s="25"/>
      <c r="K23" s="25"/>
      <c r="L23" s="25"/>
      <c r="M23" s="25"/>
      <c r="N23" s="25"/>
    </row>
    <row r="24" spans="1:14" ht="15" customHeight="1" thickBot="1" x14ac:dyDescent="0.3">
      <c r="A24" s="32" t="s">
        <v>118</v>
      </c>
      <c r="B24" s="33"/>
      <c r="C24" s="34"/>
      <c r="D24" s="34"/>
      <c r="E24" s="34"/>
      <c r="F24" s="34"/>
      <c r="G24" s="34"/>
      <c r="H24" s="25"/>
      <c r="I24" s="25"/>
      <c r="J24" s="25"/>
      <c r="K24" s="25"/>
      <c r="L24" s="25"/>
      <c r="M24" s="25"/>
      <c r="N24" s="25"/>
    </row>
    <row r="25" spans="1:14" x14ac:dyDescent="0.25">
      <c r="A25" s="33"/>
      <c r="B25" s="33"/>
      <c r="C25" s="33"/>
      <c r="D25" s="33"/>
      <c r="E25" s="33"/>
      <c r="F25" s="33"/>
      <c r="G25" s="33"/>
      <c r="H25" s="25"/>
      <c r="I25" s="25"/>
      <c r="J25" s="25"/>
      <c r="K25" s="25"/>
      <c r="L25" s="25"/>
      <c r="M25" s="25"/>
      <c r="N25" s="25"/>
    </row>
    <row r="26" spans="1:14" x14ac:dyDescent="0.25">
      <c r="A26" s="25"/>
      <c r="B26" s="25"/>
      <c r="C26" s="25"/>
      <c r="D26" s="25"/>
      <c r="E26" s="25"/>
      <c r="F26" s="25"/>
      <c r="G26" s="25"/>
      <c r="H26" s="25"/>
      <c r="I26" s="25"/>
      <c r="J26" s="25"/>
      <c r="K26" s="25"/>
      <c r="L26" s="25"/>
      <c r="M26" s="25"/>
      <c r="N26" s="25"/>
    </row>
    <row r="32" spans="1:14" ht="15" customHeight="1" x14ac:dyDescent="0.25"/>
  </sheetData>
  <sheetProtection algorithmName="SHA-512" hashValue="UIPLpskqiFu7o7ZVawD64gONurnd0XsDl73yM0rPvR069gnmZrzrstEBo9aSVRl7yQKaz7fiq/w+3+7y4plduw==" saltValue="0u/64nDdWkHBXapwJk5t2w==" spinCount="100000" sheet="1" objects="1" scenarios="1" selectLockedCells="1"/>
  <mergeCells count="24">
    <mergeCell ref="A1:G1"/>
    <mergeCell ref="B3:G3"/>
    <mergeCell ref="B4:G4"/>
    <mergeCell ref="B6:G6"/>
    <mergeCell ref="E5:G5"/>
    <mergeCell ref="B5:C5"/>
    <mergeCell ref="A23:G23"/>
    <mergeCell ref="B18:G18"/>
    <mergeCell ref="B15:G15"/>
    <mergeCell ref="B16:G16"/>
    <mergeCell ref="B17:G17"/>
    <mergeCell ref="B14:G14"/>
    <mergeCell ref="B12:G12"/>
    <mergeCell ref="B13:G13"/>
    <mergeCell ref="A22:G22"/>
    <mergeCell ref="B19:G19"/>
    <mergeCell ref="B20:G20"/>
    <mergeCell ref="B21:G21"/>
    <mergeCell ref="B7:G7"/>
    <mergeCell ref="A2:G2"/>
    <mergeCell ref="B8:G8"/>
    <mergeCell ref="B9:G9"/>
    <mergeCell ref="B11:G11"/>
    <mergeCell ref="B10:G10"/>
  </mergeCells>
  <dataValidations count="4">
    <dataValidation type="date" operator="greaterThanOrEqual" allowBlank="1" showInputMessage="1" showErrorMessage="1" errorTitle="Period Begin Date" error="Begin Date must be in MM/DD/CCYY format, Example 07/01/2014.  Must be greater than or equal to 7/1/2018." promptTitle="Period Begin Date" prompt="Begin Date enter in MM/DD/CCYY format, Example 07/01/2014" sqref="B5:C5" xr:uid="{00000000-0002-0000-0000-000000000000}">
      <formula1>43282</formula1>
    </dataValidation>
    <dataValidation type="date" operator="greaterThanOrEqual" allowBlank="1" showInputMessage="1" showErrorMessage="1" errorTitle="Period End Date" error="Enter date in MM/DD/CCYY format. Example 06/30/2014.  Date must be greater than or equal to 6/30/2019." promptTitle="Period End Date" prompt="Enter date in MM/DD/CCYY format. Example 06/30/2014" sqref="E5:G5" xr:uid="{00000000-0002-0000-0000-000001000000}">
      <formula1>43646</formula1>
    </dataValidation>
    <dataValidation type="textLength" operator="greaterThan" allowBlank="1" showInputMessage="1" showErrorMessage="1" sqref="B7:G7" xr:uid="{00000000-0002-0000-0000-000002000000}">
      <formula1>1</formula1>
    </dataValidation>
    <dataValidation type="date" operator="lessThanOrEqual" allowBlank="1" showInputMessage="1" showErrorMessage="1" sqref="B4:G4" xr:uid="{00000000-0002-0000-0000-000003000000}">
      <formula1>TODAY()</formula1>
    </dataValidation>
  </dataValidations>
  <printOptions horizontalCentered="1"/>
  <pageMargins left="0.17" right="0.17" top="1.06" bottom="0.65" header="0.22" footer="0.17"/>
  <pageSetup scale="74" orientation="portrait" r:id="rId1"/>
  <headerFooter>
    <oddHeader>&amp;L&amp;G&amp;C&amp;"-,Bold"&amp;14Annual Operating Report
&amp;"-,Italic"&amp;12Data Collection&amp;R&amp;"-,Bold"&amp;12&amp;A</oddHeader>
    <oddFooter>&amp;L&amp;F
Revised 11/01/2018&amp;R&amp;P</oddFooter>
  </headerFooter>
  <legacyDrawingHF r:id="rId2"/>
  <extLst>
    <ext xmlns:x14="http://schemas.microsoft.com/office/spreadsheetml/2009/9/main" uri="{CCE6A557-97BC-4b89-ADB6-D9C93CAAB3DF}">
      <x14:dataValidations xmlns:xm="http://schemas.microsoft.com/office/excel/2006/main" count="3">
        <x14:dataValidation type="list" showErrorMessage="1" errorTitle="County Name" error="You must select a county." promptTitle="County Name" prompt="Select the County Name" xr:uid="{00000000-0002-0000-0000-000004000000}">
          <x14:formula1>
            <xm:f>AORValuesTable!$A$2:$A$68</xm:f>
          </x14:formula1>
          <xm:sqref>B3:G3</xm:sqref>
        </x14:dataValidation>
        <x14:dataValidation type="list" allowBlank="1" showErrorMessage="1" errorTitle="Organization Type" error="Select the Organization Type" xr:uid="{00000000-0002-0000-0000-000005000000}">
          <x14:formula1>
            <xm:f>AORValuesTable!$B$2:$B$8</xm:f>
          </x14:formula1>
          <xm:sqref>B17:G17</xm:sqref>
        </x14:dataValidation>
        <x14:dataValidation type="list" allowBlank="1" showInputMessage="1" showErrorMessage="1" xr:uid="{00000000-0002-0000-0000-000006000000}">
          <x14:formula1>
            <xm:f>AORValuesTable!$C$2:$C$3</xm:f>
          </x14:formula1>
          <xm:sqref>B20 C20:G20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M52"/>
  <sheetViews>
    <sheetView showGridLines="0" zoomScaleNormal="100" workbookViewId="0">
      <pane ySplit="2" topLeftCell="A3" activePane="bottomLeft" state="frozen"/>
      <selection pane="bottomLeft" activeCell="G6" sqref="G6"/>
    </sheetView>
  </sheetViews>
  <sheetFormatPr defaultColWidth="9.140625" defaultRowHeight="14.25" x14ac:dyDescent="0.2"/>
  <cols>
    <col min="1" max="1" width="8.7109375" style="1" customWidth="1"/>
    <col min="2" max="2" width="7.42578125" style="1" customWidth="1"/>
    <col min="3" max="3" width="18.7109375" style="1" customWidth="1"/>
    <col min="4" max="4" width="6.42578125" style="1" customWidth="1"/>
    <col min="5" max="5" width="4.5703125" style="1" customWidth="1"/>
    <col min="6" max="6" width="17" style="1" customWidth="1"/>
    <col min="7" max="7" width="37" style="1" customWidth="1"/>
    <col min="8" max="8" width="5.85546875" style="1" customWidth="1"/>
    <col min="9" max="12" width="9.140625" style="1"/>
    <col min="13" max="13" width="9.140625" style="1" customWidth="1"/>
    <col min="14" max="16" width="9.140625" style="1"/>
    <col min="17" max="17" width="25" style="1" customWidth="1"/>
    <col min="18" max="16384" width="9.140625" style="1"/>
  </cols>
  <sheetData>
    <row r="1" spans="1:13" s="3" customFormat="1" ht="48" customHeight="1" x14ac:dyDescent="0.25">
      <c r="A1" s="104" t="s">
        <v>131</v>
      </c>
      <c r="B1" s="104"/>
      <c r="C1" s="104"/>
      <c r="D1" s="104"/>
      <c r="E1" s="104"/>
      <c r="F1" s="104"/>
      <c r="G1" s="104"/>
      <c r="H1" s="35"/>
      <c r="I1" s="35"/>
      <c r="J1" s="35"/>
      <c r="K1" s="35"/>
      <c r="L1" s="35"/>
      <c r="M1" s="35"/>
    </row>
    <row r="2" spans="1:13" customFormat="1" ht="24" customHeight="1" x14ac:dyDescent="0.25">
      <c r="A2" s="72" t="s">
        <v>119</v>
      </c>
      <c r="B2" s="72"/>
      <c r="C2" s="72"/>
      <c r="D2" s="72"/>
      <c r="E2" s="72"/>
      <c r="F2" s="72"/>
      <c r="G2" s="72"/>
      <c r="H2" s="25"/>
      <c r="I2" s="25"/>
      <c r="J2" s="25"/>
      <c r="K2" s="25"/>
      <c r="L2" s="25"/>
      <c r="M2" s="25"/>
    </row>
    <row r="3" spans="1:13" s="4" customFormat="1" ht="20.25" customHeight="1" x14ac:dyDescent="0.25">
      <c r="A3" s="102" t="s">
        <v>132</v>
      </c>
      <c r="B3" s="102"/>
      <c r="C3" s="102"/>
      <c r="D3" s="102"/>
      <c r="E3" s="102"/>
      <c r="F3" s="102"/>
      <c r="G3" s="36"/>
      <c r="H3" s="37"/>
      <c r="I3" s="37"/>
      <c r="J3" s="37"/>
      <c r="K3" s="37"/>
      <c r="L3" s="37"/>
      <c r="M3" s="37"/>
    </row>
    <row r="4" spans="1:13" x14ac:dyDescent="0.2">
      <c r="A4" s="103"/>
      <c r="B4" s="103"/>
      <c r="C4" s="103"/>
      <c r="D4" s="103"/>
      <c r="E4" s="103"/>
      <c r="F4" s="103"/>
      <c r="G4" s="38"/>
      <c r="H4" s="38"/>
      <c r="I4" s="38"/>
      <c r="J4" s="38"/>
      <c r="K4" s="38"/>
      <c r="L4" s="38"/>
      <c r="M4" s="38"/>
    </row>
    <row r="5" spans="1:13" ht="15" x14ac:dyDescent="0.25">
      <c r="A5" s="106" t="s">
        <v>3</v>
      </c>
      <c r="B5" s="107"/>
      <c r="C5" s="107"/>
      <c r="D5" s="38"/>
      <c r="E5" s="25"/>
      <c r="F5" s="25"/>
      <c r="G5" s="39" t="s">
        <v>7</v>
      </c>
      <c r="H5" s="38"/>
      <c r="I5" s="38"/>
      <c r="J5" s="38"/>
      <c r="K5" s="38"/>
      <c r="L5" s="38"/>
      <c r="M5" s="38"/>
    </row>
    <row r="6" spans="1:13" ht="14.25" customHeight="1" x14ac:dyDescent="0.25">
      <c r="A6" s="38"/>
      <c r="B6" s="105" t="s">
        <v>4</v>
      </c>
      <c r="C6" s="105"/>
      <c r="D6" s="38"/>
      <c r="E6" s="25"/>
      <c r="F6" s="25"/>
      <c r="G6" s="10">
        <v>0</v>
      </c>
      <c r="H6" s="38"/>
      <c r="I6" s="38"/>
      <c r="J6" s="38"/>
      <c r="K6" s="38"/>
      <c r="L6" s="38"/>
      <c r="M6" s="38"/>
    </row>
    <row r="7" spans="1:13" ht="14.25" customHeight="1" x14ac:dyDescent="0.25">
      <c r="A7" s="38"/>
      <c r="B7" s="105" t="s">
        <v>5</v>
      </c>
      <c r="C7" s="105"/>
      <c r="D7" s="38"/>
      <c r="E7" s="25"/>
      <c r="F7" s="25"/>
      <c r="G7" s="10">
        <v>0</v>
      </c>
      <c r="H7" s="38"/>
      <c r="I7" s="38"/>
      <c r="J7" s="38"/>
      <c r="K7" s="38"/>
      <c r="L7" s="38"/>
      <c r="M7" s="38"/>
    </row>
    <row r="8" spans="1:13" ht="14.25" customHeight="1" thickBot="1" x14ac:dyDescent="0.3">
      <c r="A8" s="38"/>
      <c r="B8" s="105" t="s">
        <v>6</v>
      </c>
      <c r="C8" s="105"/>
      <c r="D8" s="38"/>
      <c r="E8" s="25"/>
      <c r="F8" s="25"/>
      <c r="G8" s="10">
        <v>0</v>
      </c>
      <c r="H8" s="38"/>
      <c r="I8" s="38"/>
      <c r="J8" s="38"/>
      <c r="K8" s="38"/>
      <c r="L8" s="38"/>
      <c r="M8" s="38"/>
    </row>
    <row r="9" spans="1:13" ht="15" customHeight="1" x14ac:dyDescent="0.25">
      <c r="A9" s="101" t="s">
        <v>133</v>
      </c>
      <c r="B9" s="101"/>
      <c r="C9" s="101"/>
      <c r="D9" s="41"/>
      <c r="E9" s="42"/>
      <c r="F9" s="42"/>
      <c r="G9" s="43">
        <f>SUM(G5:G8)</f>
        <v>0</v>
      </c>
      <c r="H9" s="38"/>
      <c r="I9" s="44" t="str">
        <f>IF(OR(G9&lt;&gt;G25,G9&lt;&gt;G34,G9&lt;&gt;G43),"Total Trips By Service Type must match Totals by Purpose, Passenger Type and Reveue Source.","")</f>
        <v/>
      </c>
      <c r="J9" s="38"/>
      <c r="K9" s="38"/>
      <c r="L9" s="38"/>
      <c r="M9" s="38"/>
    </row>
    <row r="10" spans="1:13" x14ac:dyDescent="0.2">
      <c r="A10" s="103"/>
      <c r="B10" s="103"/>
      <c r="C10" s="103"/>
      <c r="D10" s="103"/>
      <c r="E10" s="103"/>
      <c r="F10" s="103"/>
      <c r="G10" s="38"/>
      <c r="H10" s="38"/>
      <c r="I10" s="38"/>
      <c r="J10" s="38"/>
      <c r="K10" s="38"/>
      <c r="L10" s="38"/>
      <c r="M10" s="38"/>
    </row>
    <row r="11" spans="1:13" ht="22.5" customHeight="1" x14ac:dyDescent="0.25">
      <c r="A11" s="102" t="s">
        <v>134</v>
      </c>
      <c r="B11" s="102"/>
      <c r="C11" s="102"/>
      <c r="D11" s="102"/>
      <c r="E11" s="102"/>
      <c r="F11" s="102"/>
      <c r="G11" s="45"/>
      <c r="H11" s="38"/>
      <c r="I11" s="38"/>
      <c r="J11" s="38"/>
      <c r="K11" s="38"/>
      <c r="L11" s="38"/>
      <c r="M11" s="38"/>
    </row>
    <row r="12" spans="1:13" x14ac:dyDescent="0.2">
      <c r="A12" s="108"/>
      <c r="B12" s="108"/>
      <c r="C12" s="108"/>
      <c r="D12" s="38"/>
      <c r="E12" s="38"/>
      <c r="F12" s="38"/>
      <c r="G12" s="39" t="s">
        <v>7</v>
      </c>
      <c r="H12" s="38"/>
      <c r="I12" s="38"/>
      <c r="J12" s="38"/>
      <c r="K12" s="38"/>
      <c r="L12" s="38"/>
      <c r="M12" s="38"/>
    </row>
    <row r="13" spans="1:13" ht="18" x14ac:dyDescent="0.25">
      <c r="A13" s="46" t="s">
        <v>8</v>
      </c>
      <c r="B13" s="38"/>
      <c r="C13" s="40"/>
      <c r="D13" s="38"/>
      <c r="E13" s="47"/>
      <c r="F13" s="38"/>
      <c r="G13" s="11">
        <v>0</v>
      </c>
      <c r="H13" s="38"/>
      <c r="I13" s="44" t="str">
        <f>IF(AND('Revenue Sources'!G5&gt;0,G13&lt;=0),"You must include AHCA Trips if you include AHCA Revenue.","")</f>
        <v/>
      </c>
      <c r="J13" s="38"/>
      <c r="K13" s="38"/>
      <c r="L13" s="38"/>
      <c r="M13" s="38"/>
    </row>
    <row r="14" spans="1:13" x14ac:dyDescent="0.2">
      <c r="A14" s="46" t="s">
        <v>40</v>
      </c>
      <c r="B14" s="38"/>
      <c r="C14" s="40"/>
      <c r="D14" s="38"/>
      <c r="E14" s="48"/>
      <c r="F14" s="38"/>
      <c r="G14" s="11">
        <v>0</v>
      </c>
      <c r="H14" s="38"/>
      <c r="I14" s="44" t="str">
        <f>IF(AND('Revenue Sources'!G6&gt;0,G14&lt;=0),"You must include APD Trips if you include APD Revenue.","")</f>
        <v/>
      </c>
      <c r="J14" s="38"/>
      <c r="K14" s="38"/>
      <c r="L14" s="38"/>
      <c r="M14" s="38"/>
    </row>
    <row r="15" spans="1:13" x14ac:dyDescent="0.2">
      <c r="A15" s="46" t="s">
        <v>126</v>
      </c>
      <c r="B15" s="38"/>
      <c r="C15" s="40"/>
      <c r="D15" s="38"/>
      <c r="E15" s="38"/>
      <c r="F15" s="38"/>
      <c r="G15" s="12">
        <v>0</v>
      </c>
      <c r="H15" s="38"/>
      <c r="I15" s="44" t="str">
        <f>IF(AND('Revenue Sources'!G7&gt;0,G15&lt;=0),"You must include DEO Trips if you include DEO Revenue.","")</f>
        <v/>
      </c>
      <c r="J15" s="38"/>
      <c r="K15" s="38"/>
      <c r="L15" s="38"/>
      <c r="M15" s="38"/>
    </row>
    <row r="16" spans="1:13" x14ac:dyDescent="0.2">
      <c r="A16" s="46" t="s">
        <v>9</v>
      </c>
      <c r="B16" s="38"/>
      <c r="C16" s="40"/>
      <c r="D16" s="38"/>
      <c r="E16" s="38"/>
      <c r="F16" s="38"/>
      <c r="G16" s="12">
        <v>0</v>
      </c>
      <c r="H16" s="38"/>
      <c r="I16" s="44" t="str">
        <f>IF(AND('Revenue Sources'!G8&gt;0,G16&lt;=0),"You must include DCF Trips if you include DCF Revenue.","")</f>
        <v/>
      </c>
      <c r="J16" s="38"/>
      <c r="K16" s="38"/>
      <c r="L16" s="38"/>
      <c r="M16" s="38"/>
    </row>
    <row r="17" spans="1:13" x14ac:dyDescent="0.2">
      <c r="A17" s="46" t="s">
        <v>10</v>
      </c>
      <c r="B17" s="38"/>
      <c r="C17" s="40"/>
      <c r="D17" s="38"/>
      <c r="E17" s="38"/>
      <c r="F17" s="38"/>
      <c r="G17" s="12">
        <v>0</v>
      </c>
      <c r="H17" s="38"/>
      <c r="I17" s="44" t="str">
        <f>IF(AND('Revenue Sources'!G9&gt;0,G17&lt;=0),"You must include DOE Trips if you include DOE Revenue.","")</f>
        <v/>
      </c>
      <c r="J17" s="38"/>
      <c r="K17" s="38"/>
      <c r="L17" s="38"/>
      <c r="M17" s="38"/>
    </row>
    <row r="18" spans="1:13" x14ac:dyDescent="0.2">
      <c r="A18" s="46" t="s">
        <v>11</v>
      </c>
      <c r="B18" s="38"/>
      <c r="C18" s="40"/>
      <c r="D18" s="38"/>
      <c r="E18" s="38"/>
      <c r="F18" s="38"/>
      <c r="G18" s="12">
        <v>0</v>
      </c>
      <c r="H18" s="38"/>
      <c r="I18" s="44" t="str">
        <f>IF(AND('Revenue Sources'!G10&gt;0,G18&lt;=0),"You must include DOEA Trips if you include DOEA Revenue.","")</f>
        <v/>
      </c>
      <c r="J18" s="38"/>
      <c r="K18" s="38"/>
      <c r="L18" s="38"/>
      <c r="M18" s="38"/>
    </row>
    <row r="19" spans="1:13" x14ac:dyDescent="0.2">
      <c r="A19" s="46" t="s">
        <v>12</v>
      </c>
      <c r="B19" s="38"/>
      <c r="C19" s="40"/>
      <c r="D19" s="38"/>
      <c r="E19" s="38"/>
      <c r="F19" s="38"/>
      <c r="G19" s="12">
        <v>0</v>
      </c>
      <c r="H19" s="38"/>
      <c r="I19" s="44" t="str">
        <f>IF(AND('Revenue Sources'!G11&gt;0,G19&lt;=0),"You must include DJJ Trips if you include DJJ Revenue.","")</f>
        <v/>
      </c>
      <c r="J19" s="38"/>
      <c r="K19" s="38"/>
      <c r="L19" s="38"/>
      <c r="M19" s="38"/>
    </row>
    <row r="20" spans="1:13" x14ac:dyDescent="0.2">
      <c r="A20" s="46" t="s">
        <v>13</v>
      </c>
      <c r="B20" s="38"/>
      <c r="C20" s="40"/>
      <c r="D20" s="38"/>
      <c r="E20" s="38"/>
      <c r="F20" s="38"/>
      <c r="G20" s="12">
        <v>0</v>
      </c>
      <c r="H20" s="38"/>
      <c r="I20" s="44" t="str">
        <f>IF(AND('Revenue Sources'!G12&gt;0,G20&lt;=0),"You must include AHCA Trips if you include AHCA Revenue.","")</f>
        <v/>
      </c>
      <c r="J20" s="38"/>
      <c r="K20" s="38"/>
      <c r="L20" s="38"/>
      <c r="M20" s="38"/>
    </row>
    <row r="21" spans="1:13" x14ac:dyDescent="0.2">
      <c r="A21" s="46" t="s">
        <v>14</v>
      </c>
      <c r="B21" s="38"/>
      <c r="C21" s="40"/>
      <c r="D21" s="38"/>
      <c r="E21" s="38"/>
      <c r="F21" s="38"/>
      <c r="G21" s="12">
        <v>0</v>
      </c>
      <c r="H21" s="38"/>
      <c r="I21" s="44" t="str">
        <f>IF(AND(SUM('Revenue Sources'!G13:G23)&gt;0,G21&lt;=0),"You must include DOT Trips if you include DOT Revenue.","")</f>
        <v/>
      </c>
      <c r="J21" s="38"/>
      <c r="K21" s="38"/>
      <c r="L21" s="38"/>
      <c r="M21" s="38"/>
    </row>
    <row r="22" spans="1:13" x14ac:dyDescent="0.2">
      <c r="A22" s="46" t="s">
        <v>15</v>
      </c>
      <c r="B22" s="38"/>
      <c r="C22" s="40"/>
      <c r="D22" s="38"/>
      <c r="E22" s="48"/>
      <c r="F22" s="38"/>
      <c r="G22" s="12">
        <v>0</v>
      </c>
      <c r="H22" s="38"/>
      <c r="I22" s="44" t="str">
        <f>IF(AND(SUM('Revenue Sources'!G27:G32)&gt;0,G22&lt;=0),"You must include Local Government Trips if you include Local Government Revenue.","")</f>
        <v/>
      </c>
      <c r="J22" s="38"/>
      <c r="K22" s="38"/>
      <c r="L22" s="38"/>
      <c r="M22" s="38"/>
    </row>
    <row r="23" spans="1:13" ht="14.25" customHeight="1" x14ac:dyDescent="0.25">
      <c r="A23" s="46" t="s">
        <v>16</v>
      </c>
      <c r="B23" s="38"/>
      <c r="C23" s="40"/>
      <c r="D23" s="38"/>
      <c r="E23" s="47"/>
      <c r="F23" s="38"/>
      <c r="G23" s="12">
        <v>0</v>
      </c>
      <c r="H23" s="38"/>
      <c r="I23" s="44" t="str">
        <f>IF(AND(SUM('Revenue Sources'!G36:G39)&gt;0,G23&lt;=0),"You must include Local Non Government Trips if you include Local NonGovernment Revenue.","")</f>
        <v/>
      </c>
      <c r="J23" s="38"/>
      <c r="K23" s="38"/>
      <c r="L23" s="38"/>
      <c r="M23" s="38"/>
    </row>
    <row r="24" spans="1:13" ht="15" thickBot="1" x14ac:dyDescent="0.25">
      <c r="A24" s="46" t="s">
        <v>17</v>
      </c>
      <c r="B24" s="38"/>
      <c r="C24" s="40"/>
      <c r="D24" s="38"/>
      <c r="E24" s="48"/>
      <c r="F24" s="38"/>
      <c r="G24" s="13">
        <v>0</v>
      </c>
      <c r="H24" s="38"/>
      <c r="I24" s="44" t="str">
        <f>IF(AND(SUM('Revenue Sources'!G43:G44)&gt;0,G24&lt;=0),"You must include Other Federal or State Trips if you include Other Federal or State Revenue.","")</f>
        <v/>
      </c>
      <c r="J24" s="38"/>
      <c r="K24" s="38"/>
      <c r="L24" s="38"/>
      <c r="M24" s="38"/>
    </row>
    <row r="25" spans="1:13" ht="15" customHeight="1" x14ac:dyDescent="0.2">
      <c r="A25" s="101" t="s">
        <v>135</v>
      </c>
      <c r="B25" s="101"/>
      <c r="C25" s="101"/>
      <c r="D25" s="41"/>
      <c r="E25" s="41"/>
      <c r="F25" s="41"/>
      <c r="G25" s="49">
        <f>SUM(G13:G24)</f>
        <v>0</v>
      </c>
      <c r="H25" s="38"/>
      <c r="I25" s="44" t="str">
        <f>IF(OR(G25&lt;&gt;G9,G25&lt;&gt;G34,G25&lt;&gt;G43),"Total Trips By Revenue Source must match Totals by Purpose, Passenger Type and Service Type.","")</f>
        <v/>
      </c>
      <c r="J25" s="38"/>
      <c r="K25" s="38"/>
      <c r="L25" s="38"/>
      <c r="M25" s="38"/>
    </row>
    <row r="26" spans="1:13" x14ac:dyDescent="0.2">
      <c r="A26" s="38"/>
      <c r="B26" s="38"/>
      <c r="C26" s="38"/>
      <c r="D26" s="38"/>
      <c r="E26" s="38"/>
      <c r="F26" s="38"/>
      <c r="G26" s="38"/>
      <c r="H26" s="38"/>
      <c r="I26" s="38"/>
      <c r="J26" s="38"/>
      <c r="K26" s="38"/>
      <c r="L26" s="38"/>
      <c r="M26" s="38"/>
    </row>
    <row r="27" spans="1:13" ht="18" x14ac:dyDescent="0.25">
      <c r="A27" s="102" t="s">
        <v>136</v>
      </c>
      <c r="B27" s="102"/>
      <c r="C27" s="102"/>
      <c r="D27" s="102"/>
      <c r="E27" s="102"/>
      <c r="F27" s="102"/>
      <c r="G27" s="45"/>
      <c r="H27" s="38"/>
      <c r="I27" s="38"/>
      <c r="J27" s="38"/>
      <c r="K27" s="38"/>
      <c r="L27" s="38"/>
      <c r="M27" s="38"/>
    </row>
    <row r="28" spans="1:13" x14ac:dyDescent="0.2">
      <c r="A28" s="100"/>
      <c r="B28" s="100"/>
      <c r="C28" s="100"/>
      <c r="D28" s="38"/>
      <c r="E28" s="38"/>
      <c r="F28" s="38"/>
      <c r="G28" s="39" t="s">
        <v>7</v>
      </c>
      <c r="H28" s="38"/>
      <c r="I28" s="38"/>
      <c r="J28" s="38"/>
      <c r="K28" s="38"/>
      <c r="L28" s="38"/>
      <c r="M28" s="38"/>
    </row>
    <row r="29" spans="1:13" ht="14.25" customHeight="1" x14ac:dyDescent="0.2">
      <c r="A29" s="100" t="s">
        <v>127</v>
      </c>
      <c r="B29" s="100"/>
      <c r="C29" s="100"/>
      <c r="D29" s="38"/>
      <c r="E29" s="48"/>
      <c r="F29" s="38"/>
      <c r="G29" s="12">
        <v>0</v>
      </c>
      <c r="H29" s="38"/>
      <c r="I29" s="38"/>
      <c r="J29" s="38"/>
      <c r="K29" s="38"/>
      <c r="L29" s="38"/>
      <c r="M29" s="38"/>
    </row>
    <row r="30" spans="1:13" ht="14.25" customHeight="1" x14ac:dyDescent="0.2">
      <c r="A30" s="46" t="s">
        <v>128</v>
      </c>
      <c r="B30" s="46"/>
      <c r="C30" s="46"/>
      <c r="D30" s="38"/>
      <c r="E30" s="48"/>
      <c r="F30" s="38"/>
      <c r="G30" s="12">
        <v>0</v>
      </c>
      <c r="H30" s="38"/>
      <c r="I30" s="38"/>
      <c r="J30" s="38"/>
      <c r="K30" s="38"/>
      <c r="L30" s="38"/>
      <c r="M30" s="38"/>
    </row>
    <row r="31" spans="1:13" ht="14.25" customHeight="1" x14ac:dyDescent="0.2">
      <c r="A31" s="46" t="s">
        <v>129</v>
      </c>
      <c r="B31" s="46"/>
      <c r="C31" s="46"/>
      <c r="D31" s="38"/>
      <c r="E31" s="48"/>
      <c r="F31" s="38"/>
      <c r="G31" s="12">
        <v>0</v>
      </c>
      <c r="H31" s="38"/>
      <c r="I31" s="38"/>
      <c r="J31" s="38"/>
      <c r="K31" s="38"/>
      <c r="L31" s="38"/>
      <c r="M31" s="38"/>
    </row>
    <row r="32" spans="1:13" ht="14.25" customHeight="1" x14ac:dyDescent="0.25">
      <c r="A32" s="46" t="s">
        <v>18</v>
      </c>
      <c r="B32" s="46"/>
      <c r="C32" s="46"/>
      <c r="D32" s="38"/>
      <c r="E32" s="48"/>
      <c r="F32" s="47"/>
      <c r="G32" s="12">
        <v>0</v>
      </c>
      <c r="H32" s="38"/>
      <c r="I32" s="38"/>
      <c r="J32" s="38"/>
      <c r="K32" s="38"/>
      <c r="L32" s="38"/>
      <c r="M32" s="38"/>
    </row>
    <row r="33" spans="1:13" ht="15" thickBot="1" x14ac:dyDescent="0.25">
      <c r="A33" s="100" t="s">
        <v>19</v>
      </c>
      <c r="B33" s="100"/>
      <c r="C33" s="100"/>
      <c r="D33" s="38"/>
      <c r="E33" s="48"/>
      <c r="F33" s="38"/>
      <c r="G33" s="12">
        <v>0</v>
      </c>
      <c r="H33" s="38"/>
      <c r="I33" s="38"/>
      <c r="J33" s="38"/>
      <c r="K33" s="38"/>
      <c r="L33" s="38"/>
      <c r="M33" s="38"/>
    </row>
    <row r="34" spans="1:13" ht="15" customHeight="1" x14ac:dyDescent="0.2">
      <c r="A34" s="101" t="s">
        <v>137</v>
      </c>
      <c r="B34" s="101"/>
      <c r="C34" s="101"/>
      <c r="D34" s="41"/>
      <c r="E34" s="50"/>
      <c r="F34" s="41"/>
      <c r="G34" s="49">
        <f>SUM(G29:G33)</f>
        <v>0</v>
      </c>
      <c r="H34" s="38"/>
      <c r="I34" s="44" t="str">
        <f>IF(OR(G34&lt;&gt;G9,G34&lt;&gt;G25,G34&lt;&gt;G43),"Total Trips By Passenger Type must match Totals by Purpose, Revenue Source and Service Type.","")</f>
        <v/>
      </c>
      <c r="J34" s="38"/>
      <c r="K34" s="38"/>
      <c r="L34" s="38"/>
      <c r="M34" s="38"/>
    </row>
    <row r="35" spans="1:13" x14ac:dyDescent="0.2">
      <c r="A35" s="48"/>
      <c r="B35" s="48"/>
      <c r="C35" s="48"/>
      <c r="D35" s="48"/>
      <c r="E35" s="48"/>
      <c r="F35" s="38"/>
      <c r="G35" s="38"/>
      <c r="H35" s="38"/>
      <c r="I35" s="38"/>
      <c r="J35" s="38"/>
      <c r="K35" s="38"/>
      <c r="L35" s="38"/>
      <c r="M35" s="38"/>
    </row>
    <row r="36" spans="1:13" ht="18" x14ac:dyDescent="0.25">
      <c r="A36" s="102" t="s">
        <v>138</v>
      </c>
      <c r="B36" s="102"/>
      <c r="C36" s="102"/>
      <c r="D36" s="102"/>
      <c r="E36" s="102"/>
      <c r="F36" s="102"/>
      <c r="G36" s="45"/>
      <c r="H36" s="38"/>
      <c r="I36" s="38"/>
      <c r="J36" s="38"/>
      <c r="K36" s="38"/>
      <c r="L36" s="38"/>
      <c r="M36" s="38"/>
    </row>
    <row r="37" spans="1:13" x14ac:dyDescent="0.2">
      <c r="A37" s="103"/>
      <c r="B37" s="103"/>
      <c r="C37" s="103"/>
      <c r="D37" s="38"/>
      <c r="E37" s="38"/>
      <c r="F37" s="38"/>
      <c r="G37" s="39" t="s">
        <v>7</v>
      </c>
      <c r="H37" s="38"/>
      <c r="I37" s="38"/>
      <c r="J37" s="38"/>
      <c r="K37" s="38"/>
      <c r="L37" s="38"/>
      <c r="M37" s="38"/>
    </row>
    <row r="38" spans="1:13" ht="15" customHeight="1" x14ac:dyDescent="0.2">
      <c r="A38" s="51" t="s">
        <v>20</v>
      </c>
      <c r="B38" s="52"/>
      <c r="C38" s="52"/>
      <c r="D38" s="38"/>
      <c r="E38" s="48"/>
      <c r="F38" s="38"/>
      <c r="G38" s="9">
        <v>0</v>
      </c>
      <c r="H38" s="38"/>
      <c r="I38" s="38"/>
      <c r="J38" s="38"/>
      <c r="K38" s="38"/>
      <c r="L38" s="38"/>
      <c r="M38" s="38"/>
    </row>
    <row r="39" spans="1:13" ht="15" customHeight="1" x14ac:dyDescent="0.2">
      <c r="A39" s="51" t="s">
        <v>21</v>
      </c>
      <c r="B39" s="52"/>
      <c r="C39" s="52"/>
      <c r="D39" s="38"/>
      <c r="E39" s="48"/>
      <c r="F39" s="38"/>
      <c r="G39" s="9">
        <v>0</v>
      </c>
      <c r="H39" s="38"/>
      <c r="I39" s="38"/>
      <c r="J39" s="38"/>
      <c r="K39" s="38"/>
      <c r="L39" s="38"/>
      <c r="M39" s="38"/>
    </row>
    <row r="40" spans="1:13" ht="15" customHeight="1" x14ac:dyDescent="0.2">
      <c r="A40" s="53" t="s">
        <v>24</v>
      </c>
      <c r="B40" s="54"/>
      <c r="C40" s="54"/>
      <c r="D40" s="38"/>
      <c r="E40" s="48"/>
      <c r="F40" s="38"/>
      <c r="G40" s="9">
        <v>0</v>
      </c>
      <c r="H40" s="38"/>
      <c r="I40" s="38"/>
      <c r="J40" s="38"/>
      <c r="K40" s="38"/>
      <c r="L40" s="38"/>
      <c r="M40" s="38"/>
    </row>
    <row r="41" spans="1:13" ht="15" customHeight="1" x14ac:dyDescent="0.2">
      <c r="A41" s="53" t="s">
        <v>22</v>
      </c>
      <c r="B41" s="54"/>
      <c r="C41" s="54"/>
      <c r="D41" s="38"/>
      <c r="E41" s="48"/>
      <c r="F41" s="38"/>
      <c r="G41" s="9">
        <v>0</v>
      </c>
      <c r="H41" s="38"/>
      <c r="I41" s="38"/>
      <c r="J41" s="38"/>
      <c r="K41" s="38"/>
      <c r="L41" s="38"/>
      <c r="M41" s="38"/>
    </row>
    <row r="42" spans="1:13" ht="15" customHeight="1" thickBot="1" x14ac:dyDescent="0.25">
      <c r="A42" s="53" t="s">
        <v>23</v>
      </c>
      <c r="B42" s="54"/>
      <c r="C42" s="54"/>
      <c r="D42" s="38"/>
      <c r="E42" s="48"/>
      <c r="F42" s="38"/>
      <c r="G42" s="9">
        <v>0</v>
      </c>
      <c r="H42" s="38"/>
      <c r="I42" s="38"/>
      <c r="J42" s="38"/>
      <c r="K42" s="38"/>
      <c r="L42" s="38"/>
      <c r="M42" s="38"/>
    </row>
    <row r="43" spans="1:13" ht="15" x14ac:dyDescent="0.2">
      <c r="A43" s="101" t="s">
        <v>139</v>
      </c>
      <c r="B43" s="101"/>
      <c r="C43" s="101"/>
      <c r="D43" s="41"/>
      <c r="E43" s="50"/>
      <c r="F43" s="41"/>
      <c r="G43" s="49">
        <f>SUM(G38:G42)</f>
        <v>0</v>
      </c>
      <c r="H43" s="38"/>
      <c r="I43" s="44" t="str">
        <f>IF(OR(G43&lt;&gt;G9,G43&lt;&gt;G25,G43&lt;&gt;G34),"Total Trips By Purpose must match Totals by Passenger Type, Revenue Source and Service Type.","")</f>
        <v/>
      </c>
      <c r="J43" s="38"/>
      <c r="K43" s="38"/>
      <c r="L43" s="38"/>
      <c r="M43" s="38"/>
    </row>
    <row r="44" spans="1:13" x14ac:dyDescent="0.2">
      <c r="A44" s="38"/>
      <c r="B44" s="38"/>
      <c r="C44" s="38"/>
      <c r="D44" s="38"/>
      <c r="E44" s="38"/>
      <c r="F44" s="38"/>
      <c r="G44" s="38"/>
      <c r="H44" s="38"/>
      <c r="I44" s="38"/>
      <c r="J44" s="38"/>
      <c r="K44" s="38"/>
      <c r="L44" s="38"/>
      <c r="M44" s="38"/>
    </row>
    <row r="45" spans="1:13" ht="18" x14ac:dyDescent="0.25">
      <c r="A45" s="102" t="s">
        <v>41</v>
      </c>
      <c r="B45" s="102"/>
      <c r="C45" s="102"/>
      <c r="D45" s="102"/>
      <c r="E45" s="102"/>
      <c r="F45" s="102"/>
      <c r="G45" s="45"/>
      <c r="H45" s="38"/>
      <c r="I45" s="38"/>
      <c r="J45" s="38"/>
      <c r="K45" s="38"/>
      <c r="L45" s="38"/>
      <c r="M45" s="38"/>
    </row>
    <row r="46" spans="1:13" x14ac:dyDescent="0.2">
      <c r="A46" s="103"/>
      <c r="B46" s="103"/>
      <c r="C46" s="103"/>
      <c r="D46" s="38"/>
      <c r="E46" s="38"/>
      <c r="F46" s="38"/>
      <c r="G46" s="55" t="s">
        <v>27</v>
      </c>
      <c r="H46" s="38"/>
      <c r="I46" s="38"/>
      <c r="J46" s="38"/>
      <c r="K46" s="38"/>
      <c r="L46" s="38"/>
      <c r="M46" s="38"/>
    </row>
    <row r="47" spans="1:13" ht="15" thickBot="1" x14ac:dyDescent="0.25">
      <c r="A47" s="100" t="s">
        <v>41</v>
      </c>
      <c r="B47" s="100"/>
      <c r="C47" s="100"/>
      <c r="D47" s="38"/>
      <c r="E47" s="38"/>
      <c r="F47" s="38"/>
      <c r="G47" s="9">
        <v>0</v>
      </c>
      <c r="H47" s="38"/>
      <c r="I47" s="38"/>
      <c r="J47" s="38"/>
      <c r="K47" s="38"/>
      <c r="L47" s="38"/>
      <c r="M47" s="38"/>
    </row>
    <row r="48" spans="1:13" ht="15" customHeight="1" x14ac:dyDescent="0.2">
      <c r="A48" s="101" t="s">
        <v>140</v>
      </c>
      <c r="B48" s="101"/>
      <c r="C48" s="101"/>
      <c r="D48" s="41"/>
      <c r="E48" s="41"/>
      <c r="F48" s="41"/>
      <c r="G48" s="49">
        <f>SUM(G47:G47)</f>
        <v>0</v>
      </c>
      <c r="H48" s="38"/>
      <c r="I48" s="38"/>
      <c r="J48" s="38"/>
      <c r="K48" s="38"/>
      <c r="L48" s="38"/>
      <c r="M48" s="38"/>
    </row>
    <row r="49" spans="1:13" x14ac:dyDescent="0.2">
      <c r="A49" s="38"/>
      <c r="B49" s="38"/>
      <c r="C49" s="38"/>
      <c r="D49" s="38"/>
      <c r="E49" s="38"/>
      <c r="F49" s="38"/>
      <c r="G49" s="38"/>
      <c r="H49" s="38"/>
      <c r="I49" s="38"/>
      <c r="J49" s="38"/>
      <c r="K49" s="38"/>
      <c r="L49" s="38"/>
      <c r="M49" s="38"/>
    </row>
    <row r="50" spans="1:13" x14ac:dyDescent="0.2">
      <c r="A50" s="38"/>
      <c r="B50" s="38"/>
      <c r="C50" s="38"/>
      <c r="D50" s="38"/>
      <c r="E50" s="38"/>
      <c r="F50" s="38"/>
      <c r="G50" s="38"/>
      <c r="H50" s="38"/>
      <c r="I50" s="38"/>
      <c r="J50" s="38"/>
      <c r="K50" s="38"/>
      <c r="L50" s="38"/>
      <c r="M50" s="38"/>
    </row>
    <row r="51" spans="1:13" x14ac:dyDescent="0.2">
      <c r="A51" s="38"/>
      <c r="B51" s="38"/>
      <c r="C51" s="38"/>
      <c r="D51" s="38"/>
      <c r="E51" s="38"/>
      <c r="F51" s="38"/>
      <c r="G51" s="38"/>
      <c r="H51" s="38"/>
      <c r="I51" s="38"/>
      <c r="J51" s="38"/>
      <c r="K51" s="38"/>
      <c r="L51" s="38"/>
      <c r="M51" s="38"/>
    </row>
    <row r="52" spans="1:13" x14ac:dyDescent="0.2">
      <c r="A52" s="38"/>
      <c r="B52" s="38"/>
      <c r="C52" s="38"/>
      <c r="D52" s="38"/>
      <c r="E52" s="38"/>
      <c r="F52" s="38"/>
      <c r="G52" s="38"/>
      <c r="H52" s="38"/>
      <c r="I52" s="38"/>
      <c r="J52" s="38"/>
      <c r="K52" s="38"/>
      <c r="L52" s="38"/>
      <c r="M52" s="38"/>
    </row>
  </sheetData>
  <sheetProtection algorithmName="SHA-512" hashValue="nEw2Jd1e3SOmCMq1ENgw51K7bgKDLW5lDv68dTtCfpNpBZSGs4iysV3xotg14RqsOTVr3xS98hkp9CGCM3kK9w==" saltValue="xS50qoQr2Ivp3tX4myKAWw==" spinCount="100000" sheet="1" objects="1" scenarios="1" selectLockedCells="1"/>
  <mergeCells count="25">
    <mergeCell ref="A1:G1"/>
    <mergeCell ref="A2:G2"/>
    <mergeCell ref="A46:C46"/>
    <mergeCell ref="A45:F45"/>
    <mergeCell ref="A43:C43"/>
    <mergeCell ref="B6:C6"/>
    <mergeCell ref="B7:C7"/>
    <mergeCell ref="B8:C8"/>
    <mergeCell ref="A5:C5"/>
    <mergeCell ref="A3:F3"/>
    <mergeCell ref="A11:F11"/>
    <mergeCell ref="A4:F4"/>
    <mergeCell ref="A12:C12"/>
    <mergeCell ref="A10:F10"/>
    <mergeCell ref="A25:C25"/>
    <mergeCell ref="A9:C9"/>
    <mergeCell ref="A47:C47"/>
    <mergeCell ref="A48:C48"/>
    <mergeCell ref="A27:F27"/>
    <mergeCell ref="A28:C28"/>
    <mergeCell ref="A29:C29"/>
    <mergeCell ref="A33:C33"/>
    <mergeCell ref="A37:C37"/>
    <mergeCell ref="A36:F36"/>
    <mergeCell ref="A34:C34"/>
  </mergeCells>
  <dataValidations count="1">
    <dataValidation type="whole" operator="greaterThanOrEqual" allowBlank="1" showErrorMessage="1" errorTitle="Invalid Number" error="Must be a whole number greater than or equal to zero." sqref="G47 G38:G42 G29:G33 G13:G24 G6:G8" xr:uid="{00000000-0002-0000-0100-000000000000}">
      <formula1>0</formula1>
    </dataValidation>
  </dataValidations>
  <printOptions horizontalCentered="1"/>
  <pageMargins left="0.17" right="0.17" top="0.98" bottom="0.61" header="0.17" footer="0.17"/>
  <pageSetup scale="50" orientation="portrait" r:id="rId1"/>
  <headerFooter>
    <oddHeader>&amp;L&amp;G&amp;C&amp;"-,Bold"&amp;14Annual Operating Report
&amp;"-,Italic"&amp;12Data Collection&amp;R&amp;"-,Bold"&amp;12&amp;A</oddHeader>
    <oddFooter>&amp;L&amp;F
Revised 11/01/2018&amp;R&amp;P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pageSetUpPr fitToPage="1"/>
  </sheetPr>
  <dimension ref="A1:I20"/>
  <sheetViews>
    <sheetView showGridLines="0" zoomScaleNormal="100" workbookViewId="0">
      <selection activeCell="G5" sqref="G5"/>
    </sheetView>
  </sheetViews>
  <sheetFormatPr defaultColWidth="9.140625" defaultRowHeight="15" x14ac:dyDescent="0.2"/>
  <cols>
    <col min="1" max="2" width="9.140625" style="2"/>
    <col min="3" max="3" width="8.140625" style="2" customWidth="1"/>
    <col min="4" max="4" width="8" style="2" customWidth="1"/>
    <col min="5" max="5" width="7.28515625" style="2" customWidth="1"/>
    <col min="6" max="6" width="13.140625" style="2" customWidth="1"/>
    <col min="7" max="7" width="25.5703125" style="2" customWidth="1"/>
    <col min="8" max="8" width="3.28515625" style="2" customWidth="1"/>
    <col min="9" max="16384" width="9.140625" style="2"/>
  </cols>
  <sheetData>
    <row r="1" spans="1:9" ht="48" customHeight="1" x14ac:dyDescent="0.2">
      <c r="A1" s="109" t="s">
        <v>141</v>
      </c>
      <c r="B1" s="109"/>
      <c r="C1" s="109"/>
      <c r="D1" s="109"/>
      <c r="E1" s="109"/>
      <c r="F1" s="109"/>
      <c r="G1" s="109"/>
    </row>
    <row r="2" spans="1:9" customFormat="1" ht="19.149999999999999" customHeight="1" x14ac:dyDescent="0.25">
      <c r="A2" s="110" t="s">
        <v>119</v>
      </c>
      <c r="B2" s="110"/>
      <c r="C2" s="110"/>
      <c r="D2" s="110"/>
      <c r="E2" s="110"/>
      <c r="F2" s="110"/>
      <c r="G2" s="110"/>
    </row>
    <row r="3" spans="1:9" ht="26.25" customHeight="1" x14ac:dyDescent="0.25">
      <c r="A3" s="111" t="s">
        <v>25</v>
      </c>
      <c r="B3" s="111"/>
      <c r="C3" s="111"/>
      <c r="D3" s="111"/>
      <c r="E3" s="111"/>
      <c r="F3" s="111"/>
      <c r="G3" s="111"/>
    </row>
    <row r="4" spans="1:9" ht="13.5" customHeight="1" x14ac:dyDescent="0.25">
      <c r="A4"/>
      <c r="B4"/>
      <c r="C4"/>
      <c r="D4"/>
      <c r="E4"/>
      <c r="F4"/>
      <c r="G4"/>
    </row>
    <row r="5" spans="1:9" ht="15.75" customHeight="1" x14ac:dyDescent="0.25">
      <c r="A5" s="113" t="s">
        <v>142</v>
      </c>
      <c r="B5" s="113"/>
      <c r="C5" s="113"/>
      <c r="D5" s="113"/>
      <c r="E5" s="113"/>
      <c r="F5" s="113"/>
      <c r="G5" s="56"/>
      <c r="I5" s="15" t="str">
        <f>IF(OR(G5&lt;=0,G5=""),"Paratransit Miles must have a value.","")</f>
        <v>Paratransit Miles must have a value.</v>
      </c>
    </row>
    <row r="6" spans="1:9" x14ac:dyDescent="0.2">
      <c r="A6" s="112"/>
      <c r="B6" s="112"/>
      <c r="C6" s="112"/>
      <c r="D6" s="112"/>
      <c r="E6" s="112"/>
      <c r="F6" s="112"/>
      <c r="G6" s="112"/>
    </row>
    <row r="7" spans="1:9" ht="24" customHeight="1" x14ac:dyDescent="0.25">
      <c r="A7" s="111" t="s">
        <v>143</v>
      </c>
      <c r="B7" s="111"/>
      <c r="C7" s="111"/>
      <c r="D7" s="111"/>
      <c r="E7" s="111"/>
      <c r="F7" s="111"/>
      <c r="G7" s="111"/>
    </row>
    <row r="8" spans="1:9" x14ac:dyDescent="0.2">
      <c r="A8" s="112"/>
      <c r="B8" s="112"/>
      <c r="C8" s="112"/>
      <c r="D8" s="112"/>
      <c r="E8" s="112"/>
      <c r="F8" s="112"/>
      <c r="G8" s="112"/>
    </row>
    <row r="9" spans="1:9" ht="15.75" customHeight="1" x14ac:dyDescent="0.2">
      <c r="A9" s="113" t="s">
        <v>26</v>
      </c>
      <c r="B9" s="113"/>
      <c r="C9" s="113"/>
      <c r="D9" s="113"/>
      <c r="E9" s="113"/>
      <c r="F9" s="113"/>
      <c r="G9" s="56">
        <v>0</v>
      </c>
    </row>
    <row r="10" spans="1:9" ht="15.4" customHeight="1" x14ac:dyDescent="0.2">
      <c r="A10" s="113" t="s">
        <v>144</v>
      </c>
      <c r="B10" s="113"/>
      <c r="C10" s="113"/>
      <c r="D10" s="113"/>
      <c r="E10" s="113"/>
      <c r="F10" s="113"/>
      <c r="G10" s="56">
        <v>0</v>
      </c>
    </row>
    <row r="11" spans="1:9" x14ac:dyDescent="0.2">
      <c r="A11" s="112"/>
      <c r="B11" s="112"/>
      <c r="C11" s="112"/>
      <c r="D11" s="112"/>
      <c r="E11" s="112"/>
      <c r="F11" s="112"/>
      <c r="G11" s="112"/>
    </row>
    <row r="12" spans="1:9" ht="18" x14ac:dyDescent="0.25">
      <c r="A12" s="111" t="s">
        <v>145</v>
      </c>
      <c r="B12" s="111"/>
      <c r="C12" s="111"/>
      <c r="D12" s="111"/>
      <c r="E12" s="111"/>
      <c r="F12" s="111"/>
      <c r="G12" s="111"/>
    </row>
    <row r="13" spans="1:9" x14ac:dyDescent="0.2">
      <c r="A13" s="112"/>
      <c r="B13" s="112"/>
      <c r="C13" s="112"/>
      <c r="D13" s="112"/>
      <c r="E13" s="112"/>
      <c r="F13" s="112"/>
      <c r="G13" s="112"/>
    </row>
    <row r="14" spans="1:9" ht="15.4" customHeight="1" x14ac:dyDescent="0.25">
      <c r="A14" s="113" t="s">
        <v>146</v>
      </c>
      <c r="B14" s="113"/>
      <c r="C14" s="113"/>
      <c r="D14" s="113"/>
      <c r="E14" s="113"/>
      <c r="F14" s="113"/>
      <c r="G14" s="56">
        <v>0</v>
      </c>
      <c r="I14" s="15" t="str">
        <f>IF(OR(G14&lt;=0,G14=""),"Total Number of Vehicles must have a value.","")</f>
        <v>Total Number of Vehicles must have a value.</v>
      </c>
    </row>
    <row r="15" spans="1:9" ht="15.4" customHeight="1" x14ac:dyDescent="0.2">
      <c r="A15" s="113" t="s">
        <v>147</v>
      </c>
      <c r="B15" s="113"/>
      <c r="C15" s="113"/>
      <c r="D15" s="113"/>
      <c r="E15" s="113"/>
      <c r="F15" s="113"/>
      <c r="G15" s="56">
        <v>0</v>
      </c>
    </row>
    <row r="16" spans="1:9" x14ac:dyDescent="0.2">
      <c r="A16" s="112"/>
      <c r="B16" s="112"/>
      <c r="C16" s="112"/>
      <c r="D16" s="112"/>
      <c r="E16" s="112"/>
      <c r="F16" s="112"/>
      <c r="G16" s="112"/>
    </row>
    <row r="17" spans="1:9" ht="18" x14ac:dyDescent="0.25">
      <c r="A17" s="111" t="s">
        <v>28</v>
      </c>
      <c r="B17" s="111"/>
      <c r="C17" s="111"/>
      <c r="D17" s="111"/>
      <c r="E17" s="111"/>
      <c r="F17" s="111"/>
      <c r="G17" s="111"/>
    </row>
    <row r="19" spans="1:9" ht="15.75" x14ac:dyDescent="0.25">
      <c r="A19" s="114" t="s">
        <v>148</v>
      </c>
      <c r="B19" s="114"/>
      <c r="C19" s="114"/>
      <c r="D19" s="114"/>
      <c r="E19" s="114"/>
      <c r="F19" s="114"/>
      <c r="G19" s="56">
        <v>0</v>
      </c>
      <c r="I19" s="15" t="str">
        <f>IF(OR(G19&lt;=0,G19=""),"Number of Full and Part Time Drivers must have a value.","")</f>
        <v>Number of Full and Part Time Drivers must have a value.</v>
      </c>
    </row>
    <row r="20" spans="1:9" x14ac:dyDescent="0.2">
      <c r="A20" s="114" t="s">
        <v>149</v>
      </c>
      <c r="B20" s="114"/>
      <c r="C20" s="114"/>
      <c r="D20" s="114"/>
      <c r="E20" s="114"/>
      <c r="F20" s="114"/>
      <c r="G20" s="56">
        <v>0</v>
      </c>
    </row>
  </sheetData>
  <sheetProtection algorithmName="SHA-512" hashValue="IyIHJ5vtnG2npkbwk3Lrgxnm1Jc+LzANU3mgVL/PgKDovhe5KX+mTPvpkZmAyJSNz0K5aRFyr2CRIFWD8XtU5w==" saltValue="BROoifi/H1Tuoh/OwreYoA==" spinCount="100000" sheet="1" objects="1" scenarios="1" selectLockedCells="1"/>
  <mergeCells count="18">
    <mergeCell ref="A19:F19"/>
    <mergeCell ref="A20:F20"/>
    <mergeCell ref="A17:G17"/>
    <mergeCell ref="A11:G11"/>
    <mergeCell ref="A13:G13"/>
    <mergeCell ref="A14:F14"/>
    <mergeCell ref="A15:F15"/>
    <mergeCell ref="A1:G1"/>
    <mergeCell ref="A2:G2"/>
    <mergeCell ref="A7:G7"/>
    <mergeCell ref="A12:G12"/>
    <mergeCell ref="A16:G16"/>
    <mergeCell ref="A3:G3"/>
    <mergeCell ref="A6:G6"/>
    <mergeCell ref="A8:G8"/>
    <mergeCell ref="A5:F5"/>
    <mergeCell ref="A9:F9"/>
    <mergeCell ref="A10:F10"/>
  </mergeCells>
  <dataValidations count="2">
    <dataValidation type="whole" operator="greaterThan" allowBlank="1" showInputMessage="1" showErrorMessage="1" errorTitle="Invalid Number" error="Must be a whole number greater than zero.  This field is required." sqref="G5 G14 G19" xr:uid="{00000000-0002-0000-0200-000000000000}">
      <formula1>0</formula1>
    </dataValidation>
    <dataValidation type="whole" operator="greaterThanOrEqual" allowBlank="1" showInputMessage="1" showErrorMessage="1" errorTitle="Invalid Number" error="Must be a whole number greater than or equal to zero." sqref="G9:G10 G15 G20" xr:uid="{00000000-0002-0000-0200-000001000000}">
      <formula1>0</formula1>
    </dataValidation>
  </dataValidations>
  <printOptions horizontalCentered="1"/>
  <pageMargins left="0.17" right="0.17" top="1.03" bottom="0.59" header="0.17" footer="0.17"/>
  <pageSetup scale="78" pageOrder="overThenDown" orientation="portrait" r:id="rId1"/>
  <headerFooter>
    <oddHeader>&amp;L&amp;G&amp;C&amp;"-,Bold"&amp;14Annual Operating Report
&amp;"-,Italic"&amp;12Data Collection&amp;R&amp;"-,Bold"&amp;12&amp;A</oddHeader>
    <oddFooter>&amp;L&amp;F
Revised 11/01/2018&amp;R&amp;P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499984740745262"/>
    <pageSetUpPr fitToPage="1"/>
  </sheetPr>
  <dimension ref="A1:M51"/>
  <sheetViews>
    <sheetView showGridLines="0" zoomScaleNormal="100" workbookViewId="0">
      <selection activeCell="G5" sqref="G5"/>
    </sheetView>
  </sheetViews>
  <sheetFormatPr defaultRowHeight="15" x14ac:dyDescent="0.25"/>
  <cols>
    <col min="6" max="6" width="14.28515625" customWidth="1"/>
    <col min="7" max="7" width="31.42578125" customWidth="1"/>
    <col min="8" max="8" width="3.85546875" customWidth="1"/>
  </cols>
  <sheetData>
    <row r="1" spans="1:13" ht="48" customHeight="1" x14ac:dyDescent="0.25">
      <c r="A1" s="104" t="s">
        <v>150</v>
      </c>
      <c r="B1" s="104"/>
      <c r="C1" s="104"/>
      <c r="D1" s="104"/>
      <c r="E1" s="104"/>
      <c r="F1" s="104"/>
      <c r="G1" s="104"/>
      <c r="H1" s="25"/>
      <c r="I1" s="25"/>
      <c r="J1" s="25"/>
      <c r="K1" s="25"/>
      <c r="L1" s="25"/>
      <c r="M1" s="25"/>
    </row>
    <row r="2" spans="1:13" ht="24" customHeight="1" x14ac:dyDescent="0.25">
      <c r="A2" s="72" t="s">
        <v>119</v>
      </c>
      <c r="B2" s="72"/>
      <c r="C2" s="72"/>
      <c r="D2" s="72"/>
      <c r="E2" s="72"/>
      <c r="F2" s="72"/>
      <c r="G2" s="72"/>
      <c r="H2" s="25"/>
      <c r="I2" s="25"/>
      <c r="J2" s="25"/>
      <c r="K2" s="25"/>
      <c r="L2" s="25"/>
      <c r="M2" s="25"/>
    </row>
    <row r="3" spans="1:13" ht="22.5" customHeight="1" x14ac:dyDescent="0.25">
      <c r="A3" s="102" t="s">
        <v>150</v>
      </c>
      <c r="B3" s="102"/>
      <c r="C3" s="102"/>
      <c r="D3" s="102"/>
      <c r="E3" s="102"/>
      <c r="F3" s="102"/>
      <c r="G3" s="57"/>
      <c r="H3" s="25"/>
      <c r="I3" s="25"/>
      <c r="J3" s="25"/>
      <c r="K3" s="25"/>
      <c r="L3" s="25"/>
      <c r="M3" s="25"/>
    </row>
    <row r="4" spans="1:13" ht="15.75" customHeight="1" x14ac:dyDescent="0.25">
      <c r="A4" s="47"/>
      <c r="B4" s="47"/>
      <c r="C4" s="47"/>
      <c r="D4" s="47"/>
      <c r="E4" s="47"/>
      <c r="F4" s="47"/>
      <c r="G4" s="58"/>
      <c r="H4" s="25"/>
      <c r="I4" s="25"/>
      <c r="J4" s="25"/>
      <c r="K4" s="25"/>
      <c r="L4" s="25"/>
      <c r="M4" s="25"/>
    </row>
    <row r="5" spans="1:13" s="14" customFormat="1" ht="15.75" customHeight="1" x14ac:dyDescent="0.25">
      <c r="A5" s="116" t="s">
        <v>8</v>
      </c>
      <c r="B5" s="116"/>
      <c r="C5" s="116"/>
      <c r="D5" s="116"/>
      <c r="E5" s="116"/>
      <c r="F5" s="116"/>
      <c r="G5" s="19">
        <v>0</v>
      </c>
      <c r="H5" s="59"/>
      <c r="I5" s="60" t="str">
        <f>IF(AND('Pass Trip Info'!G13&gt;0,G5&lt;=0),"You must include AHCA Revenue if you include AHCA Trips.","")</f>
        <v/>
      </c>
      <c r="J5" s="59"/>
      <c r="K5" s="59"/>
      <c r="L5" s="59"/>
      <c r="M5" s="59"/>
    </row>
    <row r="6" spans="1:13" s="14" customFormat="1" ht="15.75" customHeight="1" x14ac:dyDescent="0.25">
      <c r="A6" s="116" t="s">
        <v>40</v>
      </c>
      <c r="B6" s="116"/>
      <c r="C6" s="116"/>
      <c r="D6" s="116"/>
      <c r="E6" s="116"/>
      <c r="F6" s="116"/>
      <c r="G6" s="19">
        <v>0</v>
      </c>
      <c r="H6" s="59"/>
      <c r="I6" s="60" t="str">
        <f>IF(AND('Pass Trip Info'!G14&gt;0,G6&lt;=0),"You must include APD Revenue if you include APD Trips.","")</f>
        <v/>
      </c>
      <c r="J6" s="59"/>
      <c r="K6" s="59"/>
      <c r="L6" s="59"/>
      <c r="M6" s="59"/>
    </row>
    <row r="7" spans="1:13" s="14" customFormat="1" ht="15.75" customHeight="1" x14ac:dyDescent="0.25">
      <c r="A7" s="116" t="s">
        <v>126</v>
      </c>
      <c r="B7" s="116"/>
      <c r="C7" s="116"/>
      <c r="D7" s="116"/>
      <c r="E7" s="116"/>
      <c r="F7" s="116"/>
      <c r="G7" s="19">
        <v>0</v>
      </c>
      <c r="H7" s="59"/>
      <c r="I7" s="60" t="str">
        <f>IF(AND('Pass Trip Info'!G15&gt;0,G7&lt;=0),"You must include DEO Revenue if you include DEO Trips.","")</f>
        <v/>
      </c>
      <c r="J7" s="59"/>
      <c r="K7" s="59"/>
      <c r="L7" s="59"/>
      <c r="M7" s="59"/>
    </row>
    <row r="8" spans="1:13" s="14" customFormat="1" ht="15.75" customHeight="1" x14ac:dyDescent="0.25">
      <c r="A8" s="116" t="s">
        <v>9</v>
      </c>
      <c r="B8" s="116"/>
      <c r="C8" s="116"/>
      <c r="D8" s="116"/>
      <c r="E8" s="116"/>
      <c r="F8" s="116"/>
      <c r="G8" s="19">
        <v>0</v>
      </c>
      <c r="H8" s="59"/>
      <c r="I8" s="60" t="str">
        <f>IF(AND('Pass Trip Info'!G16&gt;0,G8&lt;=0),"You must include DCF Revenue if you include DCF Trips.","")</f>
        <v/>
      </c>
      <c r="J8" s="59"/>
      <c r="K8" s="59"/>
      <c r="L8" s="59"/>
      <c r="M8" s="59"/>
    </row>
    <row r="9" spans="1:13" s="14" customFormat="1" ht="15.75" customHeight="1" x14ac:dyDescent="0.25">
      <c r="A9" s="116" t="s">
        <v>10</v>
      </c>
      <c r="B9" s="116"/>
      <c r="C9" s="116"/>
      <c r="D9" s="116"/>
      <c r="E9" s="116"/>
      <c r="F9" s="116"/>
      <c r="G9" s="19">
        <v>0</v>
      </c>
      <c r="H9" s="59"/>
      <c r="I9" s="60" t="str">
        <f>IF(AND('Pass Trip Info'!G17&gt;0,G9&lt;=0),"You must include DOE Revenue if you include DOE Trips.","")</f>
        <v/>
      </c>
      <c r="J9" s="59"/>
      <c r="K9" s="59"/>
      <c r="L9" s="59"/>
      <c r="M9" s="59"/>
    </row>
    <row r="10" spans="1:13" s="14" customFormat="1" ht="15.75" customHeight="1" x14ac:dyDescent="0.25">
      <c r="A10" s="116" t="s">
        <v>11</v>
      </c>
      <c r="B10" s="116"/>
      <c r="C10" s="116"/>
      <c r="D10" s="116"/>
      <c r="E10" s="116"/>
      <c r="F10" s="116"/>
      <c r="G10" s="19">
        <v>0</v>
      </c>
      <c r="H10" s="59"/>
      <c r="I10" s="60" t="str">
        <f>IF(AND('Pass Trip Info'!G18&gt;0,G10&lt;=0),"You must include DOEA Revenue if you include DOEA Trips.","")</f>
        <v/>
      </c>
      <c r="J10" s="59"/>
      <c r="K10" s="59"/>
      <c r="L10" s="59"/>
      <c r="M10" s="59"/>
    </row>
    <row r="11" spans="1:13" s="14" customFormat="1" ht="15.75" customHeight="1" x14ac:dyDescent="0.25">
      <c r="A11" s="116" t="s">
        <v>12</v>
      </c>
      <c r="B11" s="116"/>
      <c r="C11" s="116"/>
      <c r="D11" s="116"/>
      <c r="E11" s="116"/>
      <c r="F11" s="116"/>
      <c r="G11" s="19">
        <v>0</v>
      </c>
      <c r="H11" s="59"/>
      <c r="I11" s="60" t="str">
        <f>IF(AND('Pass Trip Info'!G19&gt;0,G11&lt;=0),"You must include DOH Revenue if you include DOH Trips.","")</f>
        <v/>
      </c>
      <c r="J11" s="59"/>
      <c r="K11" s="59"/>
      <c r="L11" s="59"/>
      <c r="M11" s="59"/>
    </row>
    <row r="12" spans="1:13" s="14" customFormat="1" ht="15.75" customHeight="1" x14ac:dyDescent="0.25">
      <c r="A12" s="116" t="s">
        <v>13</v>
      </c>
      <c r="B12" s="116"/>
      <c r="C12" s="116"/>
      <c r="D12" s="116"/>
      <c r="E12" s="116"/>
      <c r="F12" s="116"/>
      <c r="G12" s="19">
        <v>0</v>
      </c>
      <c r="H12" s="59"/>
      <c r="I12" s="60" t="str">
        <f>IF(AND('Pass Trip Info'!G20&gt;0,G12&lt;=0),"You must include DJJ Revenue if you include DJJ Trips.","")</f>
        <v/>
      </c>
      <c r="J12" s="59"/>
      <c r="K12" s="59"/>
      <c r="L12" s="59"/>
      <c r="M12" s="59"/>
    </row>
    <row r="13" spans="1:13" s="14" customFormat="1" ht="15.75" customHeight="1" x14ac:dyDescent="0.25">
      <c r="A13" s="51"/>
      <c r="B13" s="51"/>
      <c r="C13" s="51"/>
      <c r="D13" s="51"/>
      <c r="E13" s="51"/>
      <c r="F13" s="51"/>
      <c r="G13" s="61"/>
      <c r="H13" s="59"/>
      <c r="I13" s="59"/>
      <c r="J13" s="59"/>
      <c r="K13" s="59"/>
      <c r="L13" s="59"/>
      <c r="M13" s="59"/>
    </row>
    <row r="14" spans="1:13" s="14" customFormat="1" ht="23.25" customHeight="1" x14ac:dyDescent="0.25">
      <c r="A14" s="102" t="s">
        <v>14</v>
      </c>
      <c r="B14" s="102"/>
      <c r="C14" s="102"/>
      <c r="D14" s="102"/>
      <c r="E14" s="102"/>
      <c r="F14" s="102"/>
      <c r="G14" s="62"/>
      <c r="H14" s="59"/>
      <c r="I14" s="59"/>
      <c r="J14" s="59"/>
      <c r="K14" s="59"/>
      <c r="L14" s="59"/>
      <c r="M14" s="59"/>
    </row>
    <row r="15" spans="1:13" s="14" customFormat="1" ht="15.75" customHeight="1" x14ac:dyDescent="0.25">
      <c r="A15" s="51"/>
      <c r="B15" s="51"/>
      <c r="C15" s="51"/>
      <c r="D15" s="51"/>
      <c r="E15" s="51"/>
      <c r="F15" s="51"/>
      <c r="G15" s="61"/>
      <c r="H15" s="59"/>
      <c r="I15" s="59"/>
      <c r="J15" s="59"/>
      <c r="K15" s="59"/>
      <c r="L15" s="59"/>
      <c r="M15" s="59"/>
    </row>
    <row r="16" spans="1:13" s="14" customFormat="1" ht="15.75" customHeight="1" x14ac:dyDescent="0.25">
      <c r="A16" s="51" t="s">
        <v>151</v>
      </c>
      <c r="B16" s="51"/>
      <c r="C16" s="51"/>
      <c r="D16" s="51"/>
      <c r="E16" s="51"/>
      <c r="F16" s="51"/>
      <c r="G16" s="19">
        <v>0</v>
      </c>
      <c r="H16" s="59"/>
      <c r="I16" s="59"/>
      <c r="J16" s="59"/>
      <c r="K16" s="59"/>
      <c r="L16" s="59"/>
      <c r="M16" s="59"/>
    </row>
    <row r="17" spans="1:13" s="14" customFormat="1" ht="15.75" customHeight="1" x14ac:dyDescent="0.25">
      <c r="A17" s="51" t="s">
        <v>152</v>
      </c>
      <c r="B17" s="51"/>
      <c r="C17" s="51"/>
      <c r="D17" s="51"/>
      <c r="E17" s="51"/>
      <c r="F17" s="51"/>
      <c r="G17" s="19">
        <v>0</v>
      </c>
      <c r="H17" s="59"/>
      <c r="I17" s="59"/>
      <c r="J17" s="59"/>
      <c r="K17" s="59"/>
      <c r="L17" s="59"/>
      <c r="M17" s="59"/>
    </row>
    <row r="18" spans="1:13" s="14" customFormat="1" ht="15.75" customHeight="1" x14ac:dyDescent="0.25">
      <c r="A18" s="51" t="s">
        <v>153</v>
      </c>
      <c r="B18" s="51"/>
      <c r="C18" s="51"/>
      <c r="D18" s="51"/>
      <c r="E18" s="51"/>
      <c r="F18" s="51"/>
      <c r="G18" s="19">
        <v>0</v>
      </c>
      <c r="H18" s="59"/>
      <c r="I18" s="59"/>
      <c r="J18" s="59"/>
      <c r="K18" s="59"/>
      <c r="L18" s="59"/>
      <c r="M18" s="59"/>
    </row>
    <row r="19" spans="1:13" s="14" customFormat="1" ht="15.75" customHeight="1" x14ac:dyDescent="0.25">
      <c r="A19" s="51" t="s">
        <v>154</v>
      </c>
      <c r="B19" s="51"/>
      <c r="C19" s="51"/>
      <c r="D19" s="51"/>
      <c r="E19" s="51"/>
      <c r="F19" s="51"/>
      <c r="G19" s="19">
        <v>0</v>
      </c>
      <c r="H19" s="59"/>
      <c r="I19" s="59"/>
      <c r="J19" s="59"/>
      <c r="K19" s="59"/>
      <c r="L19" s="59"/>
      <c r="M19" s="59"/>
    </row>
    <row r="20" spans="1:13" s="14" customFormat="1" ht="15.75" customHeight="1" x14ac:dyDescent="0.25">
      <c r="A20" s="51" t="s">
        <v>155</v>
      </c>
      <c r="B20" s="51"/>
      <c r="C20" s="51"/>
      <c r="D20" s="51"/>
      <c r="E20" s="51"/>
      <c r="F20" s="51"/>
      <c r="G20" s="19">
        <v>0</v>
      </c>
      <c r="H20" s="59"/>
      <c r="I20" s="59"/>
      <c r="J20" s="59"/>
      <c r="K20" s="59"/>
      <c r="L20" s="59"/>
      <c r="M20" s="59"/>
    </row>
    <row r="21" spans="1:13" s="14" customFormat="1" ht="15.75" customHeight="1" x14ac:dyDescent="0.25">
      <c r="A21" s="51" t="s">
        <v>156</v>
      </c>
      <c r="B21" s="51"/>
      <c r="C21" s="51"/>
      <c r="D21" s="51"/>
      <c r="E21" s="51"/>
      <c r="F21" s="51"/>
      <c r="G21" s="19">
        <v>0</v>
      </c>
      <c r="H21" s="59"/>
      <c r="I21" s="59"/>
      <c r="J21" s="59"/>
      <c r="K21" s="59"/>
      <c r="L21" s="59"/>
      <c r="M21" s="59"/>
    </row>
    <row r="22" spans="1:13" s="14" customFormat="1" ht="15.75" customHeight="1" x14ac:dyDescent="0.25">
      <c r="A22" s="51" t="s">
        <v>157</v>
      </c>
      <c r="B22" s="51"/>
      <c r="C22" s="51"/>
      <c r="D22" s="51"/>
      <c r="E22" s="51"/>
      <c r="F22" s="51"/>
      <c r="G22" s="19">
        <v>0</v>
      </c>
      <c r="H22" s="59"/>
      <c r="I22" s="59"/>
      <c r="J22" s="59"/>
      <c r="K22" s="59"/>
      <c r="L22" s="59"/>
      <c r="M22" s="59"/>
    </row>
    <row r="23" spans="1:13" s="14" customFormat="1" ht="15.75" customHeight="1" x14ac:dyDescent="0.25">
      <c r="A23" s="51" t="s">
        <v>158</v>
      </c>
      <c r="B23" s="51"/>
      <c r="C23" s="51"/>
      <c r="D23" s="51"/>
      <c r="E23" s="51"/>
      <c r="F23" s="51"/>
      <c r="G23" s="19">
        <v>0</v>
      </c>
      <c r="H23" s="59"/>
      <c r="I23" s="59"/>
      <c r="J23" s="59"/>
      <c r="K23" s="59"/>
      <c r="L23" s="59"/>
      <c r="M23" s="59"/>
    </row>
    <row r="24" spans="1:13" s="14" customFormat="1" ht="15.75" customHeight="1" x14ac:dyDescent="0.25">
      <c r="A24" s="51"/>
      <c r="B24" s="51"/>
      <c r="C24" s="51"/>
      <c r="D24" s="51"/>
      <c r="E24" s="51"/>
      <c r="F24" s="51"/>
      <c r="G24" s="61"/>
      <c r="H24" s="59"/>
      <c r="I24" s="59"/>
      <c r="J24" s="59"/>
      <c r="K24" s="59"/>
      <c r="L24" s="59"/>
      <c r="M24" s="59"/>
    </row>
    <row r="25" spans="1:13" s="14" customFormat="1" ht="21.75" customHeight="1" x14ac:dyDescent="0.25">
      <c r="A25" s="102" t="s">
        <v>15</v>
      </c>
      <c r="B25" s="102"/>
      <c r="C25" s="102"/>
      <c r="D25" s="102"/>
      <c r="E25" s="102"/>
      <c r="F25" s="102"/>
      <c r="G25" s="62"/>
      <c r="H25" s="59"/>
      <c r="I25" s="59"/>
      <c r="J25" s="59"/>
      <c r="K25" s="59"/>
      <c r="L25" s="59"/>
      <c r="M25" s="59"/>
    </row>
    <row r="26" spans="1:13" s="14" customFormat="1" ht="15.75" customHeight="1" x14ac:dyDescent="0.25">
      <c r="A26" s="51"/>
      <c r="B26" s="51"/>
      <c r="C26" s="51"/>
      <c r="D26" s="51"/>
      <c r="E26" s="51"/>
      <c r="F26" s="51"/>
      <c r="G26" s="61"/>
      <c r="H26" s="59"/>
      <c r="I26" s="59"/>
      <c r="J26" s="59"/>
      <c r="K26" s="59"/>
      <c r="L26" s="59"/>
      <c r="M26" s="59"/>
    </row>
    <row r="27" spans="1:13" s="14" customFormat="1" ht="15.75" customHeight="1" x14ac:dyDescent="0.25">
      <c r="A27" s="51" t="s">
        <v>159</v>
      </c>
      <c r="B27" s="51"/>
      <c r="C27" s="51"/>
      <c r="D27" s="51"/>
      <c r="E27" s="51"/>
      <c r="F27" s="51"/>
      <c r="G27" s="19">
        <v>0</v>
      </c>
      <c r="H27" s="59"/>
      <c r="I27" s="59"/>
      <c r="J27" s="59"/>
      <c r="K27" s="59"/>
      <c r="L27" s="59"/>
      <c r="M27" s="59"/>
    </row>
    <row r="28" spans="1:13" s="14" customFormat="1" ht="15.75" customHeight="1" x14ac:dyDescent="0.25">
      <c r="A28" s="51" t="s">
        <v>160</v>
      </c>
      <c r="B28" s="51"/>
      <c r="C28" s="51"/>
      <c r="D28" s="51"/>
      <c r="E28" s="51"/>
      <c r="F28" s="51"/>
      <c r="G28" s="19">
        <v>0</v>
      </c>
      <c r="H28" s="59"/>
      <c r="I28" s="59"/>
      <c r="J28" s="59"/>
      <c r="K28" s="59"/>
      <c r="L28" s="59"/>
      <c r="M28" s="59"/>
    </row>
    <row r="29" spans="1:13" s="14" customFormat="1" ht="15.75" customHeight="1" x14ac:dyDescent="0.25">
      <c r="A29" s="51" t="s">
        <v>161</v>
      </c>
      <c r="B29" s="51"/>
      <c r="C29" s="51"/>
      <c r="D29" s="51"/>
      <c r="E29" s="51"/>
      <c r="F29" s="51"/>
      <c r="G29" s="19">
        <v>0</v>
      </c>
      <c r="H29" s="59"/>
      <c r="I29" s="59"/>
      <c r="J29" s="59"/>
      <c r="K29" s="59"/>
      <c r="L29" s="59"/>
      <c r="M29" s="59"/>
    </row>
    <row r="30" spans="1:13" s="14" customFormat="1" ht="15.75" customHeight="1" x14ac:dyDescent="0.25">
      <c r="A30" s="51" t="s">
        <v>162</v>
      </c>
      <c r="B30" s="51"/>
      <c r="C30" s="51"/>
      <c r="D30" s="51"/>
      <c r="E30" s="51"/>
      <c r="F30" s="51"/>
      <c r="G30" s="19">
        <v>0</v>
      </c>
      <c r="H30" s="59"/>
      <c r="I30" s="59"/>
      <c r="J30" s="59"/>
      <c r="K30" s="59"/>
      <c r="L30" s="59"/>
      <c r="M30" s="59"/>
    </row>
    <row r="31" spans="1:13" s="14" customFormat="1" ht="15.75" customHeight="1" x14ac:dyDescent="0.25">
      <c r="A31" s="51" t="s">
        <v>163</v>
      </c>
      <c r="B31" s="51"/>
      <c r="C31" s="51"/>
      <c r="D31" s="51"/>
      <c r="E31" s="51"/>
      <c r="F31" s="51"/>
      <c r="G31" s="19">
        <v>0</v>
      </c>
      <c r="H31" s="59"/>
      <c r="I31" s="59"/>
      <c r="J31" s="59"/>
      <c r="K31" s="59"/>
      <c r="L31" s="59"/>
      <c r="M31" s="59"/>
    </row>
    <row r="32" spans="1:13" s="14" customFormat="1" ht="15.75" customHeight="1" x14ac:dyDescent="0.25">
      <c r="A32" s="51" t="s">
        <v>164</v>
      </c>
      <c r="B32" s="51"/>
      <c r="C32" s="51"/>
      <c r="D32" s="51"/>
      <c r="E32" s="51"/>
      <c r="F32" s="51"/>
      <c r="G32" s="19">
        <v>0</v>
      </c>
      <c r="H32" s="59"/>
      <c r="I32" s="59"/>
      <c r="J32" s="59"/>
      <c r="K32" s="59"/>
      <c r="L32" s="59"/>
      <c r="M32" s="59"/>
    </row>
    <row r="33" spans="1:13" s="14" customFormat="1" ht="15.75" customHeight="1" x14ac:dyDescent="0.25">
      <c r="A33" s="51"/>
      <c r="B33" s="51"/>
      <c r="C33" s="51"/>
      <c r="D33" s="51"/>
      <c r="E33" s="51"/>
      <c r="F33" s="51"/>
      <c r="G33" s="61"/>
      <c r="H33" s="59"/>
      <c r="I33" s="59"/>
      <c r="J33" s="59"/>
      <c r="K33" s="59"/>
      <c r="L33" s="59"/>
      <c r="M33" s="59"/>
    </row>
    <row r="34" spans="1:13" s="14" customFormat="1" ht="23.25" customHeight="1" x14ac:dyDescent="0.25">
      <c r="A34" s="102" t="s">
        <v>16</v>
      </c>
      <c r="B34" s="102"/>
      <c r="C34" s="102"/>
      <c r="D34" s="102"/>
      <c r="E34" s="102"/>
      <c r="F34" s="102"/>
      <c r="G34" s="62"/>
      <c r="H34" s="59"/>
      <c r="I34" s="59"/>
      <c r="J34" s="59"/>
      <c r="K34" s="59"/>
      <c r="L34" s="59"/>
      <c r="M34" s="59"/>
    </row>
    <row r="35" spans="1:13" s="14" customFormat="1" ht="15.75" customHeight="1" x14ac:dyDescent="0.25">
      <c r="A35" s="51"/>
      <c r="B35" s="51"/>
      <c r="C35" s="51"/>
      <c r="D35" s="51"/>
      <c r="E35" s="51"/>
      <c r="F35" s="51"/>
      <c r="G35" s="61"/>
      <c r="H35" s="59"/>
      <c r="I35" s="59"/>
      <c r="J35" s="59"/>
      <c r="K35" s="59"/>
      <c r="L35" s="59"/>
      <c r="M35" s="59"/>
    </row>
    <row r="36" spans="1:13" s="14" customFormat="1" ht="15.75" customHeight="1" x14ac:dyDescent="0.25">
      <c r="A36" s="51" t="s">
        <v>165</v>
      </c>
      <c r="B36" s="51"/>
      <c r="C36" s="51"/>
      <c r="D36" s="51"/>
      <c r="E36" s="51"/>
      <c r="F36" s="51"/>
      <c r="G36" s="19">
        <v>0</v>
      </c>
      <c r="H36" s="59"/>
      <c r="I36" s="59"/>
      <c r="J36" s="59"/>
      <c r="K36" s="59"/>
      <c r="L36" s="59"/>
      <c r="M36" s="59"/>
    </row>
    <row r="37" spans="1:13" s="14" customFormat="1" ht="15.75" customHeight="1" x14ac:dyDescent="0.25">
      <c r="A37" s="51" t="s">
        <v>166</v>
      </c>
      <c r="B37" s="51"/>
      <c r="C37" s="51"/>
      <c r="D37" s="51"/>
      <c r="E37" s="51"/>
      <c r="F37" s="51"/>
      <c r="G37" s="19">
        <v>0</v>
      </c>
      <c r="H37" s="59"/>
      <c r="I37" s="59"/>
      <c r="J37" s="59"/>
      <c r="K37" s="59"/>
      <c r="L37" s="59"/>
      <c r="M37" s="59"/>
    </row>
    <row r="38" spans="1:13" s="14" customFormat="1" ht="15.75" customHeight="1" x14ac:dyDescent="0.25">
      <c r="A38" s="51" t="s">
        <v>167</v>
      </c>
      <c r="B38" s="51"/>
      <c r="C38" s="51"/>
      <c r="D38" s="51"/>
      <c r="E38" s="51"/>
      <c r="F38" s="51"/>
      <c r="G38" s="19">
        <v>0</v>
      </c>
      <c r="H38" s="59"/>
      <c r="I38" s="59"/>
      <c r="J38" s="59"/>
      <c r="K38" s="59"/>
      <c r="L38" s="59"/>
      <c r="M38" s="59"/>
    </row>
    <row r="39" spans="1:13" s="14" customFormat="1" ht="15.75" customHeight="1" x14ac:dyDescent="0.25">
      <c r="A39" s="51" t="s">
        <v>168</v>
      </c>
      <c r="B39" s="51"/>
      <c r="C39" s="51"/>
      <c r="D39" s="51"/>
      <c r="E39" s="51"/>
      <c r="F39" s="51"/>
      <c r="G39" s="19">
        <v>0</v>
      </c>
      <c r="H39" s="59"/>
      <c r="I39" s="59"/>
      <c r="J39" s="59"/>
      <c r="K39" s="59"/>
      <c r="L39" s="59"/>
      <c r="M39" s="59"/>
    </row>
    <row r="40" spans="1:13" s="14" customFormat="1" ht="15.75" customHeight="1" x14ac:dyDescent="0.25">
      <c r="A40" s="51"/>
      <c r="B40" s="51"/>
      <c r="C40" s="51"/>
      <c r="D40" s="51"/>
      <c r="E40" s="51"/>
      <c r="F40" s="51"/>
      <c r="G40" s="61"/>
      <c r="H40" s="59"/>
      <c r="I40" s="59"/>
      <c r="J40" s="59"/>
      <c r="K40" s="59"/>
      <c r="L40" s="59"/>
      <c r="M40" s="59"/>
    </row>
    <row r="41" spans="1:13" s="14" customFormat="1" ht="23.25" customHeight="1" x14ac:dyDescent="0.25">
      <c r="A41" s="102" t="s">
        <v>17</v>
      </c>
      <c r="B41" s="102"/>
      <c r="C41" s="102"/>
      <c r="D41" s="102"/>
      <c r="E41" s="102"/>
      <c r="F41" s="102"/>
      <c r="G41" s="62"/>
      <c r="H41" s="59"/>
      <c r="I41" s="59"/>
      <c r="J41" s="59"/>
      <c r="K41" s="59"/>
      <c r="L41" s="59"/>
      <c r="M41" s="59"/>
    </row>
    <row r="42" spans="1:13" s="14" customFormat="1" ht="15.75" customHeight="1" x14ac:dyDescent="0.25">
      <c r="A42" s="51"/>
      <c r="B42" s="51"/>
      <c r="C42" s="51"/>
      <c r="D42" s="51"/>
      <c r="E42" s="51"/>
      <c r="F42" s="51"/>
      <c r="G42" s="61"/>
      <c r="H42" s="59"/>
      <c r="I42" s="59"/>
      <c r="J42" s="59"/>
      <c r="K42" s="59"/>
      <c r="L42" s="59"/>
      <c r="M42" s="59"/>
    </row>
    <row r="43" spans="1:13" s="14" customFormat="1" ht="15.75" customHeight="1" x14ac:dyDescent="0.25">
      <c r="A43" s="51" t="s">
        <v>170</v>
      </c>
      <c r="B43" s="51"/>
      <c r="C43" s="51"/>
      <c r="D43" s="51"/>
      <c r="E43" s="51"/>
      <c r="F43" s="51"/>
      <c r="G43" s="19">
        <v>0</v>
      </c>
      <c r="H43" s="59"/>
      <c r="I43" s="59"/>
      <c r="J43" s="59"/>
      <c r="K43" s="59"/>
      <c r="L43" s="59"/>
      <c r="M43" s="59"/>
    </row>
    <row r="44" spans="1:13" s="14" customFormat="1" ht="15.75" customHeight="1" x14ac:dyDescent="0.25">
      <c r="A44" s="51" t="s">
        <v>169</v>
      </c>
      <c r="B44" s="51"/>
      <c r="C44" s="51"/>
      <c r="D44" s="51"/>
      <c r="E44" s="51"/>
      <c r="F44" s="51"/>
      <c r="G44" s="19">
        <v>0</v>
      </c>
      <c r="H44" s="59"/>
      <c r="I44" s="59"/>
      <c r="J44" s="59"/>
      <c r="K44" s="59"/>
      <c r="L44" s="59"/>
      <c r="M44" s="59"/>
    </row>
    <row r="45" spans="1:13" s="14" customFormat="1" ht="15.75" customHeight="1" thickBot="1" x14ac:dyDescent="0.3">
      <c r="A45" s="51"/>
      <c r="B45" s="51"/>
      <c r="C45" s="51"/>
      <c r="D45" s="51"/>
      <c r="E45" s="51"/>
      <c r="F45" s="51"/>
      <c r="G45" s="61"/>
      <c r="H45" s="59"/>
      <c r="I45" s="59"/>
      <c r="J45" s="59"/>
      <c r="K45" s="59"/>
      <c r="L45" s="59"/>
      <c r="M45" s="59"/>
    </row>
    <row r="46" spans="1:13" ht="15.75" customHeight="1" x14ac:dyDescent="0.25">
      <c r="A46" s="115" t="s">
        <v>171</v>
      </c>
      <c r="B46" s="115"/>
      <c r="C46" s="115"/>
      <c r="D46" s="115"/>
      <c r="E46" s="115"/>
      <c r="F46" s="115"/>
      <c r="G46" s="63">
        <f>SUM(G5:G44)</f>
        <v>0</v>
      </c>
      <c r="H46" s="25"/>
      <c r="I46" s="27" t="str">
        <f>IF(G46&lt;=0,"Total Revenue must be greater than zero.","")</f>
        <v>Total Revenue must be greater than zero.</v>
      </c>
      <c r="J46" s="25"/>
      <c r="K46" s="25"/>
      <c r="L46" s="25"/>
      <c r="M46" s="25"/>
    </row>
    <row r="47" spans="1:13" x14ac:dyDescent="0.25">
      <c r="A47" s="25"/>
      <c r="B47" s="25"/>
      <c r="C47" s="38"/>
      <c r="D47" s="25"/>
      <c r="E47" s="25"/>
      <c r="F47" s="25"/>
      <c r="G47" s="25"/>
      <c r="H47" s="25"/>
      <c r="I47" s="25"/>
      <c r="J47" s="25"/>
      <c r="K47" s="25"/>
      <c r="L47" s="25"/>
      <c r="M47" s="25"/>
    </row>
    <row r="48" spans="1:13" x14ac:dyDescent="0.25">
      <c r="A48" s="25"/>
      <c r="B48" s="25"/>
      <c r="C48" s="38"/>
      <c r="D48" s="25"/>
      <c r="E48" s="25"/>
      <c r="F48" s="25"/>
      <c r="G48" s="25"/>
      <c r="H48" s="25"/>
      <c r="I48" s="25"/>
      <c r="J48" s="25"/>
      <c r="K48" s="25"/>
      <c r="L48" s="25"/>
      <c r="M48" s="25"/>
    </row>
    <row r="49" spans="1:13" x14ac:dyDescent="0.25">
      <c r="A49" s="25"/>
      <c r="B49" s="25"/>
      <c r="C49" s="38"/>
      <c r="D49" s="25"/>
      <c r="E49" s="25"/>
      <c r="F49" s="25"/>
      <c r="G49" s="25"/>
      <c r="H49" s="25"/>
      <c r="I49" s="25"/>
      <c r="J49" s="25"/>
      <c r="K49" s="25"/>
      <c r="L49" s="25"/>
      <c r="M49" s="25"/>
    </row>
    <row r="50" spans="1:13" x14ac:dyDescent="0.25">
      <c r="C50" s="1"/>
    </row>
    <row r="51" spans="1:13" x14ac:dyDescent="0.25">
      <c r="C51" s="1"/>
    </row>
  </sheetData>
  <sheetProtection algorithmName="SHA-512" hashValue="Tw8BAsBQoIR10c2uJL8jsDeNnLLEj5P2NHbDThKN8alDHeaydgaVo9DF4JLk7fcifXU/eIPSYx171waCHwaBBQ==" saltValue="1vBF1N9Q1GZvzMsB8r35JQ==" spinCount="100000" sheet="1" objects="1" scenarios="1" selectLockedCells="1"/>
  <mergeCells count="16">
    <mergeCell ref="A3:F3"/>
    <mergeCell ref="A2:G2"/>
    <mergeCell ref="A46:F46"/>
    <mergeCell ref="A41:F41"/>
    <mergeCell ref="A1:G1"/>
    <mergeCell ref="A12:F12"/>
    <mergeCell ref="A14:F14"/>
    <mergeCell ref="A25:F25"/>
    <mergeCell ref="A34:F34"/>
    <mergeCell ref="A8:F8"/>
    <mergeCell ref="A9:F9"/>
    <mergeCell ref="A10:F10"/>
    <mergeCell ref="A11:F11"/>
    <mergeCell ref="A5:F5"/>
    <mergeCell ref="A6:F6"/>
    <mergeCell ref="A7:F7"/>
  </mergeCells>
  <dataValidations count="1">
    <dataValidation type="whole" operator="greaterThanOrEqual" allowBlank="1" showErrorMessage="1" errorTitle="Invalid Number" error="Must be a whole number greater than or equal to zero." sqref="G5:G12 G16:G23 G27:G32 G36:G39 G43:G44" xr:uid="{00000000-0002-0000-0300-000000000000}">
      <formula1>0</formula1>
    </dataValidation>
  </dataValidations>
  <printOptions horizontalCentered="1"/>
  <pageMargins left="0.19" right="0.17" top="0.99" bottom="0.66" header="0.17" footer="0.17"/>
  <pageSetup scale="68" orientation="portrait" r:id="rId1"/>
  <headerFooter>
    <oddHeader>&amp;L&amp;G&amp;C&amp;"-,Bold"&amp;14Annual Operating Report
&amp;"-,Italic"&amp;12Data Collection&amp;R&amp;"-,Bold"&amp;12&amp;A</oddHeader>
    <oddFooter>&amp;L&amp;F
Revised 11/01/2018&amp;R&amp;P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36600"/>
    <pageSetUpPr fitToPage="1"/>
  </sheetPr>
  <dimension ref="A1:M23"/>
  <sheetViews>
    <sheetView showGridLines="0" zoomScaleNormal="100" workbookViewId="0">
      <selection activeCell="G5" sqref="G5"/>
    </sheetView>
  </sheetViews>
  <sheetFormatPr defaultRowHeight="15" x14ac:dyDescent="0.25"/>
  <cols>
    <col min="7" max="7" width="35.42578125" customWidth="1"/>
    <col min="8" max="8" width="2.140625" customWidth="1"/>
  </cols>
  <sheetData>
    <row r="1" spans="1:13" ht="48" customHeight="1" x14ac:dyDescent="0.25">
      <c r="A1" s="104" t="s">
        <v>172</v>
      </c>
      <c r="B1" s="104"/>
      <c r="C1" s="104"/>
      <c r="D1" s="104"/>
      <c r="E1" s="104"/>
      <c r="F1" s="104"/>
      <c r="G1" s="104"/>
      <c r="H1" s="25"/>
      <c r="I1" s="25"/>
      <c r="J1" s="25"/>
      <c r="K1" s="25"/>
      <c r="L1" s="25"/>
      <c r="M1" s="25"/>
    </row>
    <row r="2" spans="1:13" ht="24" customHeight="1" x14ac:dyDescent="0.25">
      <c r="A2" s="72" t="s">
        <v>119</v>
      </c>
      <c r="B2" s="72"/>
      <c r="C2" s="72"/>
      <c r="D2" s="72"/>
      <c r="E2" s="72"/>
      <c r="F2" s="72"/>
      <c r="G2" s="72"/>
      <c r="H2" s="25"/>
      <c r="I2" s="25"/>
      <c r="J2" s="25"/>
      <c r="K2" s="25"/>
      <c r="L2" s="25"/>
      <c r="M2" s="25"/>
    </row>
    <row r="3" spans="1:13" ht="23.25" customHeight="1" x14ac:dyDescent="0.25">
      <c r="A3" s="102" t="s">
        <v>172</v>
      </c>
      <c r="B3" s="102"/>
      <c r="C3" s="102"/>
      <c r="D3" s="102"/>
      <c r="E3" s="102"/>
      <c r="F3" s="102"/>
      <c r="G3" s="57"/>
      <c r="H3" s="25"/>
      <c r="I3" s="25"/>
      <c r="J3" s="25"/>
      <c r="K3" s="25"/>
      <c r="L3" s="25"/>
      <c r="M3" s="25"/>
    </row>
    <row r="4" spans="1:13" ht="13.5" customHeight="1" x14ac:dyDescent="0.25">
      <c r="A4" s="64"/>
      <c r="B4" s="64"/>
      <c r="C4" s="64"/>
      <c r="D4" s="64"/>
      <c r="E4" s="64"/>
      <c r="F4" s="64"/>
      <c r="G4" s="65"/>
      <c r="H4" s="25"/>
      <c r="I4" s="25"/>
      <c r="J4" s="25"/>
      <c r="K4" s="25"/>
      <c r="L4" s="25"/>
      <c r="M4" s="25"/>
    </row>
    <row r="5" spans="1:13" s="17" customFormat="1" ht="15.75" customHeight="1" x14ac:dyDescent="0.25">
      <c r="A5" s="116" t="s">
        <v>29</v>
      </c>
      <c r="B5" s="116"/>
      <c r="C5" s="116"/>
      <c r="D5" s="116"/>
      <c r="E5" s="116"/>
      <c r="F5" s="116"/>
      <c r="G5" s="19">
        <v>0</v>
      </c>
      <c r="H5" s="66"/>
      <c r="I5" s="66"/>
      <c r="J5" s="66"/>
      <c r="K5" s="66"/>
      <c r="L5" s="66"/>
      <c r="M5" s="66"/>
    </row>
    <row r="6" spans="1:13" s="17" customFormat="1" ht="15.75" customHeight="1" x14ac:dyDescent="0.25">
      <c r="A6" s="116" t="s">
        <v>30</v>
      </c>
      <c r="B6" s="116"/>
      <c r="C6" s="116"/>
      <c r="D6" s="116"/>
      <c r="E6" s="116"/>
      <c r="F6" s="116"/>
      <c r="G6" s="19">
        <v>0</v>
      </c>
      <c r="H6" s="66"/>
      <c r="I6" s="66"/>
      <c r="J6" s="66"/>
      <c r="K6" s="66"/>
      <c r="L6" s="66"/>
      <c r="M6" s="66"/>
    </row>
    <row r="7" spans="1:13" s="17" customFormat="1" ht="15.75" customHeight="1" x14ac:dyDescent="0.25">
      <c r="A7" s="116" t="s">
        <v>31</v>
      </c>
      <c r="B7" s="116"/>
      <c r="C7" s="116"/>
      <c r="D7" s="116"/>
      <c r="E7" s="116"/>
      <c r="F7" s="116"/>
      <c r="G7" s="19">
        <v>0</v>
      </c>
      <c r="H7" s="66"/>
      <c r="I7" s="66"/>
      <c r="J7" s="66"/>
      <c r="K7" s="66"/>
      <c r="L7" s="66"/>
      <c r="M7" s="66"/>
    </row>
    <row r="8" spans="1:13" s="17" customFormat="1" ht="15.75" customHeight="1" x14ac:dyDescent="0.25">
      <c r="A8" s="116" t="s">
        <v>173</v>
      </c>
      <c r="B8" s="116"/>
      <c r="C8" s="116"/>
      <c r="D8" s="116"/>
      <c r="E8" s="116"/>
      <c r="F8" s="116"/>
      <c r="G8" s="19">
        <v>0</v>
      </c>
      <c r="H8" s="66"/>
      <c r="I8" s="66"/>
      <c r="J8" s="66"/>
      <c r="K8" s="66"/>
      <c r="L8" s="66"/>
      <c r="M8" s="66"/>
    </row>
    <row r="9" spans="1:13" s="17" customFormat="1" ht="15.75" customHeight="1" x14ac:dyDescent="0.25">
      <c r="A9" s="116" t="s">
        <v>32</v>
      </c>
      <c r="B9" s="116"/>
      <c r="C9" s="116"/>
      <c r="D9" s="116"/>
      <c r="E9" s="116"/>
      <c r="F9" s="116"/>
      <c r="G9" s="19">
        <v>0</v>
      </c>
      <c r="H9" s="66"/>
      <c r="I9" s="66"/>
      <c r="J9" s="66"/>
      <c r="K9" s="66"/>
      <c r="L9" s="66"/>
      <c r="M9" s="66"/>
    </row>
    <row r="10" spans="1:13" s="17" customFormat="1" ht="15.75" customHeight="1" x14ac:dyDescent="0.25">
      <c r="A10" s="116" t="s">
        <v>33</v>
      </c>
      <c r="B10" s="116"/>
      <c r="C10" s="116"/>
      <c r="D10" s="116"/>
      <c r="E10" s="116"/>
      <c r="F10" s="116"/>
      <c r="G10" s="19">
        <v>0</v>
      </c>
      <c r="H10" s="66"/>
      <c r="I10" s="66"/>
      <c r="J10" s="66"/>
      <c r="K10" s="66"/>
      <c r="L10" s="66"/>
      <c r="M10" s="66"/>
    </row>
    <row r="11" spans="1:13" s="17" customFormat="1" ht="15.75" customHeight="1" x14ac:dyDescent="0.25">
      <c r="A11" s="116" t="s">
        <v>34</v>
      </c>
      <c r="B11" s="116"/>
      <c r="C11" s="116"/>
      <c r="D11" s="116"/>
      <c r="E11" s="116"/>
      <c r="F11" s="116"/>
      <c r="G11" s="19">
        <v>0</v>
      </c>
      <c r="H11" s="66"/>
      <c r="I11" s="66"/>
      <c r="J11" s="66"/>
      <c r="K11" s="66"/>
      <c r="L11" s="66"/>
      <c r="M11" s="66"/>
    </row>
    <row r="12" spans="1:13" s="17" customFormat="1" ht="15.75" customHeight="1" x14ac:dyDescent="0.25">
      <c r="A12" s="116" t="s">
        <v>35</v>
      </c>
      <c r="B12" s="116"/>
      <c r="C12" s="116"/>
      <c r="D12" s="116"/>
      <c r="E12" s="116"/>
      <c r="F12" s="116"/>
      <c r="G12" s="19">
        <v>0</v>
      </c>
      <c r="H12" s="66"/>
      <c r="I12" s="66"/>
      <c r="J12" s="66"/>
      <c r="K12" s="66"/>
      <c r="L12" s="66"/>
      <c r="M12" s="66"/>
    </row>
    <row r="13" spans="1:13" s="17" customFormat="1" ht="15.75" customHeight="1" x14ac:dyDescent="0.25">
      <c r="A13" s="116" t="s">
        <v>36</v>
      </c>
      <c r="B13" s="116"/>
      <c r="C13" s="116"/>
      <c r="D13" s="116"/>
      <c r="E13" s="116"/>
      <c r="F13" s="116"/>
      <c r="G13" s="19">
        <v>0</v>
      </c>
      <c r="H13" s="66"/>
      <c r="I13" s="66"/>
      <c r="J13" s="66"/>
      <c r="K13" s="66"/>
      <c r="L13" s="66"/>
      <c r="M13" s="66"/>
    </row>
    <row r="14" spans="1:13" s="17" customFormat="1" ht="15.75" customHeight="1" x14ac:dyDescent="0.25">
      <c r="A14" s="116" t="s">
        <v>37</v>
      </c>
      <c r="B14" s="116"/>
      <c r="C14" s="116"/>
      <c r="D14" s="116"/>
      <c r="E14" s="116"/>
      <c r="F14" s="116"/>
      <c r="G14" s="19">
        <v>0</v>
      </c>
      <c r="H14" s="66"/>
      <c r="I14" s="66"/>
      <c r="J14" s="66"/>
      <c r="K14" s="66"/>
      <c r="L14" s="66"/>
      <c r="M14" s="66"/>
    </row>
    <row r="15" spans="1:13" s="17" customFormat="1" ht="15.75" customHeight="1" x14ac:dyDescent="0.25">
      <c r="A15" s="116" t="s">
        <v>174</v>
      </c>
      <c r="B15" s="116"/>
      <c r="C15" s="116"/>
      <c r="D15" s="116"/>
      <c r="E15" s="116"/>
      <c r="F15" s="116"/>
      <c r="G15" s="19">
        <v>0</v>
      </c>
      <c r="H15" s="66"/>
      <c r="I15" s="66"/>
      <c r="J15" s="66"/>
      <c r="K15" s="66"/>
      <c r="L15" s="66"/>
      <c r="M15" s="66"/>
    </row>
    <row r="16" spans="1:13" s="17" customFormat="1" ht="15.75" customHeight="1" x14ac:dyDescent="0.25">
      <c r="A16" s="116" t="s">
        <v>38</v>
      </c>
      <c r="B16" s="116"/>
      <c r="C16" s="116"/>
      <c r="D16" s="116"/>
      <c r="E16" s="116"/>
      <c r="F16" s="116"/>
      <c r="G16" s="19">
        <v>0</v>
      </c>
      <c r="H16" s="66"/>
      <c r="I16" s="66"/>
      <c r="J16" s="66"/>
      <c r="K16" s="66"/>
      <c r="L16" s="66"/>
      <c r="M16" s="66"/>
    </row>
    <row r="17" spans="1:13" s="17" customFormat="1" ht="15.75" customHeight="1" x14ac:dyDescent="0.25">
      <c r="A17" s="116" t="s">
        <v>39</v>
      </c>
      <c r="B17" s="116"/>
      <c r="C17" s="116"/>
      <c r="D17" s="116"/>
      <c r="E17" s="116"/>
      <c r="F17" s="116"/>
      <c r="G17" s="20">
        <v>0</v>
      </c>
      <c r="H17" s="66"/>
      <c r="I17" s="66"/>
      <c r="J17" s="66"/>
      <c r="K17" s="66"/>
      <c r="L17" s="66"/>
      <c r="M17" s="66"/>
    </row>
    <row r="18" spans="1:13" s="17" customFormat="1" ht="15.75" customHeight="1" x14ac:dyDescent="0.25">
      <c r="A18" s="51"/>
      <c r="B18" s="51"/>
      <c r="C18" s="51"/>
      <c r="D18" s="51"/>
      <c r="E18" s="51"/>
      <c r="F18" s="51"/>
      <c r="G18" s="67"/>
      <c r="H18" s="66"/>
      <c r="I18" s="66"/>
      <c r="J18" s="66"/>
      <c r="K18" s="66"/>
      <c r="L18" s="66"/>
      <c r="M18" s="66"/>
    </row>
    <row r="19" spans="1:13" s="14" customFormat="1" ht="24.95" customHeight="1" x14ac:dyDescent="0.25">
      <c r="A19" s="117" t="s">
        <v>175</v>
      </c>
      <c r="B19" s="117"/>
      <c r="C19" s="117"/>
      <c r="D19" s="117"/>
      <c r="E19" s="117"/>
      <c r="F19" s="117"/>
      <c r="G19" s="68">
        <f>SUM(G5:G17)</f>
        <v>0</v>
      </c>
      <c r="H19" s="59"/>
      <c r="I19" s="60" t="str">
        <f>IF(G19&lt;=0,"Total Expenses must be greater than zero.","")</f>
        <v>Total Expenses must be greater than zero.</v>
      </c>
      <c r="J19" s="59"/>
      <c r="K19" s="59"/>
      <c r="L19" s="59"/>
      <c r="M19" s="59"/>
    </row>
    <row r="20" spans="1:13" x14ac:dyDescent="0.25">
      <c r="A20" s="25"/>
      <c r="B20" s="25"/>
      <c r="C20" s="25"/>
      <c r="D20" s="25"/>
      <c r="E20" s="25"/>
      <c r="F20" s="25"/>
      <c r="G20" s="25"/>
      <c r="H20" s="25"/>
      <c r="I20" s="25"/>
      <c r="J20" s="25"/>
      <c r="K20" s="25"/>
      <c r="L20" s="25"/>
      <c r="M20" s="25"/>
    </row>
    <row r="21" spans="1:13" x14ac:dyDescent="0.25">
      <c r="A21" s="25"/>
      <c r="B21" s="25"/>
      <c r="C21" s="25"/>
      <c r="D21" s="25"/>
      <c r="E21" s="25"/>
      <c r="F21" s="25"/>
      <c r="G21" s="25"/>
      <c r="H21" s="25"/>
      <c r="I21" s="25"/>
      <c r="J21" s="25"/>
      <c r="K21" s="25"/>
      <c r="L21" s="25"/>
      <c r="M21" s="25"/>
    </row>
    <row r="22" spans="1:13" x14ac:dyDescent="0.25">
      <c r="A22" s="25"/>
      <c r="B22" s="25"/>
      <c r="C22" s="25"/>
      <c r="D22" s="25"/>
      <c r="E22" s="25"/>
      <c r="F22" s="25"/>
      <c r="G22" s="25"/>
      <c r="H22" s="25"/>
      <c r="I22" s="25"/>
      <c r="J22" s="25"/>
      <c r="K22" s="25"/>
      <c r="L22" s="25"/>
      <c r="M22" s="25"/>
    </row>
    <row r="23" spans="1:13" x14ac:dyDescent="0.25">
      <c r="A23" s="25"/>
      <c r="B23" s="25"/>
      <c r="C23" s="25"/>
      <c r="D23" s="25"/>
      <c r="E23" s="25"/>
      <c r="F23" s="25"/>
      <c r="G23" s="25"/>
      <c r="H23" s="25"/>
      <c r="I23" s="25"/>
      <c r="J23" s="25"/>
      <c r="K23" s="25"/>
      <c r="L23" s="25"/>
      <c r="M23" s="25"/>
    </row>
  </sheetData>
  <sheetProtection algorithmName="SHA-512" hashValue="Yf7nujYpQ8nxUR7wt3WojXy3xD3fch0In/piNRF0LB5KjIWlsiAYROixU5oDKi+D1JYzzO7d86vB6Pbd96qrDg==" saltValue="SFTb82zAAkIb+uub/mTjuA==" spinCount="100000" sheet="1" objects="1" scenarios="1" selectLockedCells="1"/>
  <mergeCells count="17">
    <mergeCell ref="A2:G2"/>
    <mergeCell ref="A3:F3"/>
    <mergeCell ref="A1:G1"/>
    <mergeCell ref="A5:F5"/>
    <mergeCell ref="A6:F6"/>
    <mergeCell ref="A7:F7"/>
    <mergeCell ref="A8:F8"/>
    <mergeCell ref="A9:F9"/>
    <mergeCell ref="A10:F10"/>
    <mergeCell ref="A11:F11"/>
    <mergeCell ref="A16:F16"/>
    <mergeCell ref="A17:F17"/>
    <mergeCell ref="A19:F19"/>
    <mergeCell ref="A12:F12"/>
    <mergeCell ref="A13:F13"/>
    <mergeCell ref="A14:F14"/>
    <mergeCell ref="A15:F15"/>
  </mergeCells>
  <dataValidations count="1">
    <dataValidation type="whole" operator="greaterThanOrEqual" allowBlank="1" showErrorMessage="1" errorTitle="Invalid Number" error="Must be a whole number greater than zero." sqref="G5:G17" xr:uid="{00000000-0002-0000-0400-000000000000}">
      <formula1>0</formula1>
    </dataValidation>
  </dataValidations>
  <printOptions horizontalCentered="1"/>
  <pageMargins left="0.17" right="0.17" top="0.98" bottom="0.59" header="0.17" footer="0.17"/>
  <pageSetup scale="79" orientation="portrait" r:id="rId1"/>
  <headerFooter>
    <oddHeader>&amp;L&amp;G&amp;C&amp;"-,Bold"&amp;14Annual Operating Report
&amp;"-,Italic"&amp;12Data Collection&amp;R&amp;"-,Bold"&amp;12&amp;A</oddHeader>
    <oddFooter>&amp;L&amp;F
Revised 11/01/2018&amp;R&amp;P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F68"/>
  <sheetViews>
    <sheetView workbookViewId="0">
      <selection activeCell="A68" sqref="A68"/>
    </sheetView>
  </sheetViews>
  <sheetFormatPr defaultRowHeight="15" x14ac:dyDescent="0.25"/>
  <cols>
    <col min="1" max="1" width="14.42578125" bestFit="1" customWidth="1"/>
    <col min="2" max="2" width="33.28515625" bestFit="1" customWidth="1"/>
    <col min="4" max="4" width="17.42578125" bestFit="1" customWidth="1"/>
    <col min="5" max="5" width="13.85546875" customWidth="1"/>
  </cols>
  <sheetData>
    <row r="1" spans="1:6" s="6" customFormat="1" ht="15.75" x14ac:dyDescent="0.25">
      <c r="A1" s="5" t="s">
        <v>43</v>
      </c>
      <c r="B1" s="5" t="s">
        <v>106</v>
      </c>
      <c r="C1" s="5" t="s">
        <v>122</v>
      </c>
      <c r="D1" s="5" t="s">
        <v>180</v>
      </c>
      <c r="E1" s="5" t="s">
        <v>186</v>
      </c>
    </row>
    <row r="2" spans="1:6" x14ac:dyDescent="0.25">
      <c r="A2" s="8" t="s">
        <v>44</v>
      </c>
      <c r="B2" s="7" t="s">
        <v>108</v>
      </c>
      <c r="C2" s="7" t="s">
        <v>123</v>
      </c>
      <c r="D2" s="16" t="s">
        <v>181</v>
      </c>
      <c r="E2" s="16">
        <f>SUMIF('Error Summary'!B2:B46,1,'Error Summary'!B2:B46)</f>
        <v>19</v>
      </c>
      <c r="F2" s="24"/>
    </row>
    <row r="3" spans="1:6" x14ac:dyDescent="0.25">
      <c r="A3" s="8" t="s">
        <v>45</v>
      </c>
      <c r="B3" s="7" t="s">
        <v>176</v>
      </c>
      <c r="C3" s="7" t="s">
        <v>124</v>
      </c>
    </row>
    <row r="4" spans="1:6" x14ac:dyDescent="0.25">
      <c r="A4" s="8" t="s">
        <v>46</v>
      </c>
      <c r="B4" s="7" t="s">
        <v>19</v>
      </c>
    </row>
    <row r="5" spans="1:6" x14ac:dyDescent="0.25">
      <c r="A5" s="8" t="s">
        <v>47</v>
      </c>
      <c r="B5" s="7" t="s">
        <v>178</v>
      </c>
    </row>
    <row r="6" spans="1:6" x14ac:dyDescent="0.25">
      <c r="A6" s="8" t="s">
        <v>48</v>
      </c>
      <c r="B6" s="7" t="s">
        <v>179</v>
      </c>
    </row>
    <row r="7" spans="1:6" x14ac:dyDescent="0.25">
      <c r="A7" s="8" t="s">
        <v>49</v>
      </c>
      <c r="B7" s="18" t="s">
        <v>107</v>
      </c>
    </row>
    <row r="8" spans="1:6" x14ac:dyDescent="0.25">
      <c r="A8" s="8" t="s">
        <v>50</v>
      </c>
      <c r="B8" s="18" t="s">
        <v>177</v>
      </c>
    </row>
    <row r="9" spans="1:6" x14ac:dyDescent="0.25">
      <c r="A9" s="8" t="s">
        <v>51</v>
      </c>
    </row>
    <row r="10" spans="1:6" x14ac:dyDescent="0.25">
      <c r="A10" s="8" t="s">
        <v>52</v>
      </c>
    </row>
    <row r="11" spans="1:6" x14ac:dyDescent="0.25">
      <c r="A11" s="8" t="s">
        <v>53</v>
      </c>
    </row>
    <row r="12" spans="1:6" x14ac:dyDescent="0.25">
      <c r="A12" s="8" t="s">
        <v>54</v>
      </c>
    </row>
    <row r="13" spans="1:6" x14ac:dyDescent="0.25">
      <c r="A13" s="8" t="s">
        <v>55</v>
      </c>
    </row>
    <row r="14" spans="1:6" x14ac:dyDescent="0.25">
      <c r="A14" s="8" t="s">
        <v>235</v>
      </c>
    </row>
    <row r="15" spans="1:6" x14ac:dyDescent="0.25">
      <c r="A15" s="8" t="s">
        <v>56</v>
      </c>
    </row>
    <row r="16" spans="1:6" x14ac:dyDescent="0.25">
      <c r="A16" s="8" t="s">
        <v>57</v>
      </c>
    </row>
    <row r="17" spans="1:1" x14ac:dyDescent="0.25">
      <c r="A17" s="8" t="s">
        <v>58</v>
      </c>
    </row>
    <row r="18" spans="1:1" x14ac:dyDescent="0.25">
      <c r="A18" s="8" t="s">
        <v>59</v>
      </c>
    </row>
    <row r="19" spans="1:1" x14ac:dyDescent="0.25">
      <c r="A19" s="8" t="s">
        <v>60</v>
      </c>
    </row>
    <row r="20" spans="1:1" x14ac:dyDescent="0.25">
      <c r="A20" s="8" t="s">
        <v>61</v>
      </c>
    </row>
    <row r="21" spans="1:1" x14ac:dyDescent="0.25">
      <c r="A21" s="8" t="s">
        <v>62</v>
      </c>
    </row>
    <row r="22" spans="1:1" x14ac:dyDescent="0.25">
      <c r="A22" s="8" t="s">
        <v>63</v>
      </c>
    </row>
    <row r="23" spans="1:1" x14ac:dyDescent="0.25">
      <c r="A23" s="8" t="s">
        <v>64</v>
      </c>
    </row>
    <row r="24" spans="1:1" x14ac:dyDescent="0.25">
      <c r="A24" s="8" t="s">
        <v>65</v>
      </c>
    </row>
    <row r="25" spans="1:1" x14ac:dyDescent="0.25">
      <c r="A25" s="8" t="s">
        <v>66</v>
      </c>
    </row>
    <row r="26" spans="1:1" x14ac:dyDescent="0.25">
      <c r="A26" s="8" t="s">
        <v>67</v>
      </c>
    </row>
    <row r="27" spans="1:1" x14ac:dyDescent="0.25">
      <c r="A27" s="8" t="s">
        <v>68</v>
      </c>
    </row>
    <row r="28" spans="1:1" x14ac:dyDescent="0.25">
      <c r="A28" s="8" t="s">
        <v>69</v>
      </c>
    </row>
    <row r="29" spans="1:1" x14ac:dyDescent="0.25">
      <c r="A29" s="8" t="s">
        <v>236</v>
      </c>
    </row>
    <row r="30" spans="1:1" x14ac:dyDescent="0.25">
      <c r="A30" s="8" t="s">
        <v>70</v>
      </c>
    </row>
    <row r="31" spans="1:1" x14ac:dyDescent="0.25">
      <c r="A31" s="8" t="s">
        <v>71</v>
      </c>
    </row>
    <row r="32" spans="1:1" x14ac:dyDescent="0.25">
      <c r="A32" s="8" t="s">
        <v>72</v>
      </c>
    </row>
    <row r="33" spans="1:1" x14ac:dyDescent="0.25">
      <c r="A33" s="8" t="s">
        <v>73</v>
      </c>
    </row>
    <row r="34" spans="1:1" x14ac:dyDescent="0.25">
      <c r="A34" s="8" t="s">
        <v>74</v>
      </c>
    </row>
    <row r="35" spans="1:1" x14ac:dyDescent="0.25">
      <c r="A35" s="8" t="s">
        <v>75</v>
      </c>
    </row>
    <row r="36" spans="1:1" x14ac:dyDescent="0.25">
      <c r="A36" s="8" t="s">
        <v>76</v>
      </c>
    </row>
    <row r="37" spans="1:1" x14ac:dyDescent="0.25">
      <c r="A37" s="8" t="s">
        <v>77</v>
      </c>
    </row>
    <row r="38" spans="1:1" x14ac:dyDescent="0.25">
      <c r="A38" s="8" t="s">
        <v>78</v>
      </c>
    </row>
    <row r="39" spans="1:1" x14ac:dyDescent="0.25">
      <c r="A39" s="8" t="s">
        <v>79</v>
      </c>
    </row>
    <row r="40" spans="1:1" x14ac:dyDescent="0.25">
      <c r="A40" s="8" t="s">
        <v>80</v>
      </c>
    </row>
    <row r="41" spans="1:1" x14ac:dyDescent="0.25">
      <c r="A41" s="8" t="s">
        <v>81</v>
      </c>
    </row>
    <row r="42" spans="1:1" x14ac:dyDescent="0.25">
      <c r="A42" s="8" t="s">
        <v>82</v>
      </c>
    </row>
    <row r="43" spans="1:1" x14ac:dyDescent="0.25">
      <c r="A43" s="8" t="s">
        <v>83</v>
      </c>
    </row>
    <row r="44" spans="1:1" x14ac:dyDescent="0.25">
      <c r="A44" s="8" t="s">
        <v>237</v>
      </c>
    </row>
    <row r="45" spans="1:1" x14ac:dyDescent="0.25">
      <c r="A45" s="8" t="s">
        <v>84</v>
      </c>
    </row>
    <row r="46" spans="1:1" x14ac:dyDescent="0.25">
      <c r="A46" s="8" t="s">
        <v>85</v>
      </c>
    </row>
    <row r="47" spans="1:1" x14ac:dyDescent="0.25">
      <c r="A47" s="8" t="s">
        <v>86</v>
      </c>
    </row>
    <row r="48" spans="1:1" x14ac:dyDescent="0.25">
      <c r="A48" s="8" t="s">
        <v>87</v>
      </c>
    </row>
    <row r="49" spans="1:1" x14ac:dyDescent="0.25">
      <c r="A49" s="8" t="s">
        <v>88</v>
      </c>
    </row>
    <row r="50" spans="1:1" x14ac:dyDescent="0.25">
      <c r="A50" s="8" t="s">
        <v>89</v>
      </c>
    </row>
    <row r="51" spans="1:1" x14ac:dyDescent="0.25">
      <c r="A51" s="8" t="s">
        <v>238</v>
      </c>
    </row>
    <row r="52" spans="1:1" x14ac:dyDescent="0.25">
      <c r="A52" s="8" t="s">
        <v>90</v>
      </c>
    </row>
    <row r="53" spans="1:1" x14ac:dyDescent="0.25">
      <c r="A53" s="8" t="s">
        <v>91</v>
      </c>
    </row>
    <row r="54" spans="1:1" x14ac:dyDescent="0.25">
      <c r="A54" s="8" t="s">
        <v>92</v>
      </c>
    </row>
    <row r="55" spans="1:1" x14ac:dyDescent="0.25">
      <c r="A55" s="8" t="s">
        <v>93</v>
      </c>
    </row>
    <row r="56" spans="1:1" x14ac:dyDescent="0.25">
      <c r="A56" s="8" t="s">
        <v>94</v>
      </c>
    </row>
    <row r="57" spans="1:1" x14ac:dyDescent="0.25">
      <c r="A57" s="8" t="s">
        <v>95</v>
      </c>
    </row>
    <row r="58" spans="1:1" x14ac:dyDescent="0.25">
      <c r="A58" s="8" t="s">
        <v>96</v>
      </c>
    </row>
    <row r="59" spans="1:1" x14ac:dyDescent="0.25">
      <c r="A59" s="8" t="s">
        <v>97</v>
      </c>
    </row>
    <row r="60" spans="1:1" x14ac:dyDescent="0.25">
      <c r="A60" s="8" t="s">
        <v>98</v>
      </c>
    </row>
    <row r="61" spans="1:1" x14ac:dyDescent="0.25">
      <c r="A61" s="8" t="s">
        <v>99</v>
      </c>
    </row>
    <row r="62" spans="1:1" x14ac:dyDescent="0.25">
      <c r="A62" s="8" t="s">
        <v>100</v>
      </c>
    </row>
    <row r="63" spans="1:1" x14ac:dyDescent="0.25">
      <c r="A63" s="8" t="s">
        <v>101</v>
      </c>
    </row>
    <row r="64" spans="1:1" x14ac:dyDescent="0.25">
      <c r="A64" s="8" t="s">
        <v>102</v>
      </c>
    </row>
    <row r="65" spans="1:1" x14ac:dyDescent="0.25">
      <c r="A65" s="8" t="s">
        <v>103</v>
      </c>
    </row>
    <row r="66" spans="1:1" x14ac:dyDescent="0.25">
      <c r="A66" s="8" t="s">
        <v>104</v>
      </c>
    </row>
    <row r="67" spans="1:1" x14ac:dyDescent="0.25">
      <c r="A67" s="8" t="s">
        <v>105</v>
      </c>
    </row>
    <row r="68" spans="1:1" x14ac:dyDescent="0.25">
      <c r="A68" s="8" t="s">
        <v>239</v>
      </c>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G46"/>
  <sheetViews>
    <sheetView workbookViewId="0">
      <selection activeCell="A8" sqref="A8"/>
    </sheetView>
  </sheetViews>
  <sheetFormatPr defaultRowHeight="15" x14ac:dyDescent="0.25"/>
  <cols>
    <col min="1" max="1" width="33.28515625" customWidth="1"/>
    <col min="2" max="2" width="9.140625" style="21" customWidth="1"/>
    <col min="3" max="3" width="91.85546875" customWidth="1"/>
  </cols>
  <sheetData>
    <row r="1" spans="1:7" ht="15.75" x14ac:dyDescent="0.25">
      <c r="A1" s="22" t="s">
        <v>182</v>
      </c>
      <c r="B1" s="23" t="s">
        <v>183</v>
      </c>
      <c r="C1" s="22" t="s">
        <v>184</v>
      </c>
    </row>
    <row r="2" spans="1:7" x14ac:dyDescent="0.25">
      <c r="A2" t="s">
        <v>187</v>
      </c>
      <c r="B2" s="21">
        <f>VALUE(IF(LEN(C2)&gt;0,"1","0"))</f>
        <v>1</v>
      </c>
      <c r="C2" t="str">
        <f>Org_County_Error</f>
        <v>County must have a value.</v>
      </c>
    </row>
    <row r="3" spans="1:7" x14ac:dyDescent="0.25">
      <c r="A3" t="s">
        <v>188</v>
      </c>
      <c r="B3" s="21">
        <f t="shared" ref="B3:B46" si="0">VALUE(IF(LEN(C3)&gt;0,"1","0"))</f>
        <v>1</v>
      </c>
      <c r="C3" t="str">
        <f>Org_ReportDate_Error</f>
        <v>Report Date must have a value.</v>
      </c>
      <c r="G3" s="21"/>
    </row>
    <row r="4" spans="1:7" x14ac:dyDescent="0.25">
      <c r="A4" t="s">
        <v>189</v>
      </c>
      <c r="B4" s="21">
        <f t="shared" si="0"/>
        <v>1</v>
      </c>
      <c r="C4" t="str">
        <f>Org_Period_Error</f>
        <v>Period Begin and End Date must have a value.</v>
      </c>
    </row>
    <row r="5" spans="1:7" x14ac:dyDescent="0.25">
      <c r="A5" t="s">
        <v>190</v>
      </c>
      <c r="B5" s="21">
        <f t="shared" si="0"/>
        <v>1</v>
      </c>
      <c r="C5" t="str">
        <f>Org_ProviderName_Error</f>
        <v>Contractor Name must have a value.</v>
      </c>
    </row>
    <row r="6" spans="1:7" x14ac:dyDescent="0.25">
      <c r="A6" t="s">
        <v>191</v>
      </c>
      <c r="B6" s="21">
        <f t="shared" si="0"/>
        <v>1</v>
      </c>
      <c r="C6" t="str">
        <f>Org_Address_Error</f>
        <v>Address must have a value.</v>
      </c>
    </row>
    <row r="7" spans="1:7" x14ac:dyDescent="0.25">
      <c r="A7" t="s">
        <v>192</v>
      </c>
      <c r="B7" s="21">
        <f t="shared" si="0"/>
        <v>1</v>
      </c>
      <c r="C7" t="str">
        <f>Org_City_Error</f>
        <v>City must have a value.</v>
      </c>
    </row>
    <row r="8" spans="1:7" x14ac:dyDescent="0.25">
      <c r="A8" t="s">
        <v>228</v>
      </c>
      <c r="B8" s="21">
        <f t="shared" si="0"/>
        <v>0</v>
      </c>
      <c r="C8" t="str">
        <f>Org_State_Error</f>
        <v/>
      </c>
    </row>
    <row r="9" spans="1:7" x14ac:dyDescent="0.25">
      <c r="A9" t="s">
        <v>193</v>
      </c>
      <c r="B9" s="21">
        <f t="shared" si="0"/>
        <v>1</v>
      </c>
      <c r="C9" t="str">
        <f>Org_Zipcode_Error</f>
        <v>Zip Code must have a value.</v>
      </c>
    </row>
    <row r="10" spans="1:7" x14ac:dyDescent="0.25">
      <c r="A10" t="s">
        <v>194</v>
      </c>
      <c r="B10" s="21">
        <f t="shared" si="0"/>
        <v>1</v>
      </c>
      <c r="C10" t="str">
        <f>Org_ContactName_Error</f>
        <v>Contact Person must have a value.</v>
      </c>
    </row>
    <row r="11" spans="1:7" x14ac:dyDescent="0.25">
      <c r="A11" t="s">
        <v>195</v>
      </c>
      <c r="B11" s="21">
        <f t="shared" si="0"/>
        <v>1</v>
      </c>
      <c r="C11" t="str">
        <f>Org_Title_Error</f>
        <v>Title must have a value.</v>
      </c>
    </row>
    <row r="12" spans="1:7" x14ac:dyDescent="0.25">
      <c r="A12" t="s">
        <v>196</v>
      </c>
      <c r="B12" s="21">
        <f t="shared" si="0"/>
        <v>1</v>
      </c>
      <c r="C12" t="str">
        <f>Org_Phone_Error</f>
        <v>Phone must have a value.</v>
      </c>
    </row>
    <row r="13" spans="1:7" x14ac:dyDescent="0.25">
      <c r="A13" t="s">
        <v>197</v>
      </c>
      <c r="B13" s="21">
        <f t="shared" si="0"/>
        <v>1</v>
      </c>
      <c r="C13" t="str">
        <f>Org_Email_Error</f>
        <v>Email must have a value.</v>
      </c>
    </row>
    <row r="14" spans="1:7" x14ac:dyDescent="0.25">
      <c r="A14" t="s">
        <v>198</v>
      </c>
      <c r="B14" s="21">
        <f t="shared" si="0"/>
        <v>1</v>
      </c>
      <c r="C14" t="str">
        <f>Org_OrganizationType_Error</f>
        <v>Organization Type must have a value.</v>
      </c>
    </row>
    <row r="15" spans="1:7" x14ac:dyDescent="0.25">
      <c r="A15" t="s">
        <v>199</v>
      </c>
      <c r="B15" s="21">
        <f t="shared" si="0"/>
        <v>0</v>
      </c>
      <c r="C15" t="str">
        <f>Org_ProviderType_Error</f>
        <v/>
      </c>
    </row>
    <row r="16" spans="1:7" x14ac:dyDescent="0.25">
      <c r="A16" t="s">
        <v>200</v>
      </c>
      <c r="B16" s="21">
        <f t="shared" si="0"/>
        <v>1</v>
      </c>
      <c r="C16" t="str">
        <f>Org_OutOfCounty_Error</f>
        <v>Out of County Trips must have a value.</v>
      </c>
    </row>
    <row r="17" spans="1:3" x14ac:dyDescent="0.25">
      <c r="A17" t="s">
        <v>201</v>
      </c>
      <c r="B17" s="21">
        <f t="shared" si="0"/>
        <v>1</v>
      </c>
      <c r="C17" t="str">
        <f>Org_WhoServed_Error</f>
        <v>Who Do You Serve must have a value.</v>
      </c>
    </row>
    <row r="18" spans="1:3" x14ac:dyDescent="0.25">
      <c r="A18" t="s">
        <v>202</v>
      </c>
      <c r="B18" s="21">
        <f t="shared" si="0"/>
        <v>0</v>
      </c>
      <c r="C18" t="str">
        <f>Trips_TotalServiceType_Error</f>
        <v/>
      </c>
    </row>
    <row r="19" spans="1:3" x14ac:dyDescent="0.25">
      <c r="A19" t="s">
        <v>203</v>
      </c>
      <c r="B19" s="21">
        <f t="shared" si="0"/>
        <v>0</v>
      </c>
      <c r="C19" t="str">
        <f>Trips_AHCA_Error</f>
        <v/>
      </c>
    </row>
    <row r="20" spans="1:3" x14ac:dyDescent="0.25">
      <c r="A20" t="s">
        <v>204</v>
      </c>
      <c r="B20" s="21">
        <f t="shared" si="0"/>
        <v>0</v>
      </c>
      <c r="C20" t="str">
        <f>Trips_APD_Error</f>
        <v/>
      </c>
    </row>
    <row r="21" spans="1:3" x14ac:dyDescent="0.25">
      <c r="A21" t="s">
        <v>205</v>
      </c>
      <c r="B21" s="21">
        <f t="shared" si="0"/>
        <v>0</v>
      </c>
      <c r="C21" t="str">
        <f>Trips_DEO_Error</f>
        <v/>
      </c>
    </row>
    <row r="22" spans="1:3" x14ac:dyDescent="0.25">
      <c r="A22" t="s">
        <v>206</v>
      </c>
      <c r="B22" s="21">
        <f t="shared" si="0"/>
        <v>0</v>
      </c>
      <c r="C22" t="str">
        <f>Trips_DCF_Error</f>
        <v/>
      </c>
    </row>
    <row r="23" spans="1:3" x14ac:dyDescent="0.25">
      <c r="A23" t="s">
        <v>207</v>
      </c>
      <c r="B23" s="21">
        <f t="shared" si="0"/>
        <v>0</v>
      </c>
      <c r="C23" t="str">
        <f>Trips_DOE_Error</f>
        <v/>
      </c>
    </row>
    <row r="24" spans="1:3" x14ac:dyDescent="0.25">
      <c r="A24" t="s">
        <v>208</v>
      </c>
      <c r="B24" s="21">
        <f t="shared" si="0"/>
        <v>0</v>
      </c>
      <c r="C24" t="str">
        <f>Trips_DOEA_Error</f>
        <v/>
      </c>
    </row>
    <row r="25" spans="1:3" x14ac:dyDescent="0.25">
      <c r="A25" t="s">
        <v>209</v>
      </c>
      <c r="B25" s="21">
        <f t="shared" si="0"/>
        <v>0</v>
      </c>
      <c r="C25" t="str">
        <f>Trips_DOH_Error</f>
        <v/>
      </c>
    </row>
    <row r="26" spans="1:3" x14ac:dyDescent="0.25">
      <c r="A26" t="s">
        <v>210</v>
      </c>
      <c r="B26" s="21">
        <f t="shared" si="0"/>
        <v>0</v>
      </c>
      <c r="C26" t="str">
        <f>Trips_DJJ_Error</f>
        <v/>
      </c>
    </row>
    <row r="27" spans="1:3" x14ac:dyDescent="0.25">
      <c r="A27" t="s">
        <v>230</v>
      </c>
      <c r="B27" s="21">
        <f t="shared" si="0"/>
        <v>0</v>
      </c>
      <c r="C27" t="str">
        <f>Trips_DOT_Error</f>
        <v/>
      </c>
    </row>
    <row r="28" spans="1:3" x14ac:dyDescent="0.25">
      <c r="A28" t="s">
        <v>231</v>
      </c>
      <c r="B28" s="21">
        <f t="shared" si="0"/>
        <v>0</v>
      </c>
      <c r="C28" t="str">
        <f>Trips_LocalGov_Error</f>
        <v/>
      </c>
    </row>
    <row r="29" spans="1:3" x14ac:dyDescent="0.25">
      <c r="A29" t="s">
        <v>232</v>
      </c>
      <c r="B29" s="21">
        <f t="shared" si="0"/>
        <v>0</v>
      </c>
      <c r="C29" t="str">
        <f>Trips_LocalNonGov_Error</f>
        <v/>
      </c>
    </row>
    <row r="30" spans="1:3" x14ac:dyDescent="0.25">
      <c r="A30" t="s">
        <v>233</v>
      </c>
      <c r="B30" s="21">
        <f t="shared" si="0"/>
        <v>0</v>
      </c>
      <c r="C30" t="str">
        <f>Trips_OtherFed_Error</f>
        <v/>
      </c>
    </row>
    <row r="31" spans="1:3" x14ac:dyDescent="0.25">
      <c r="A31" t="s">
        <v>211</v>
      </c>
      <c r="B31" s="21">
        <f t="shared" si="0"/>
        <v>0</v>
      </c>
      <c r="C31" t="str">
        <f>Trips_TotalRevenueSource_Error</f>
        <v/>
      </c>
    </row>
    <row r="32" spans="1:3" x14ac:dyDescent="0.25">
      <c r="A32" t="s">
        <v>212</v>
      </c>
      <c r="B32" s="21">
        <f t="shared" si="0"/>
        <v>0</v>
      </c>
      <c r="C32" t="str">
        <f>Trips_TotalPassengerType_Error</f>
        <v/>
      </c>
    </row>
    <row r="33" spans="1:3" x14ac:dyDescent="0.25">
      <c r="A33" t="s">
        <v>213</v>
      </c>
      <c r="B33" s="21">
        <f t="shared" si="0"/>
        <v>0</v>
      </c>
      <c r="C33" t="str">
        <f>Trips_TotalTripPurpose_Error</f>
        <v/>
      </c>
    </row>
    <row r="34" spans="1:3" x14ac:dyDescent="0.25">
      <c r="A34" t="s">
        <v>214</v>
      </c>
      <c r="B34" s="21">
        <f t="shared" si="0"/>
        <v>1</v>
      </c>
      <c r="C34" t="str">
        <f>Vehicles_ParatransitMiles_Error</f>
        <v>Paratransit Miles must have a value.</v>
      </c>
    </row>
    <row r="35" spans="1:3" x14ac:dyDescent="0.25">
      <c r="A35" t="s">
        <v>215</v>
      </c>
      <c r="B35" s="21">
        <f t="shared" si="0"/>
        <v>1</v>
      </c>
      <c r="C35" t="str">
        <f>Vehicles_NumberOfVehicles_Error</f>
        <v>Total Number of Vehicles must have a value.</v>
      </c>
    </row>
    <row r="36" spans="1:3" x14ac:dyDescent="0.25">
      <c r="A36" t="s">
        <v>216</v>
      </c>
      <c r="B36" s="21">
        <f t="shared" si="0"/>
        <v>1</v>
      </c>
      <c r="C36" t="str">
        <f>Vehicles_NumberOfDrivers_Error</f>
        <v>Number of Full and Part Time Drivers must have a value.</v>
      </c>
    </row>
    <row r="37" spans="1:3" x14ac:dyDescent="0.25">
      <c r="A37" t="s">
        <v>217</v>
      </c>
      <c r="B37" s="21">
        <f t="shared" si="0"/>
        <v>0</v>
      </c>
      <c r="C37" t="str">
        <f>Revenue_AHCA_Error</f>
        <v/>
      </c>
    </row>
    <row r="38" spans="1:3" x14ac:dyDescent="0.25">
      <c r="A38" t="s">
        <v>218</v>
      </c>
      <c r="B38" s="21">
        <f t="shared" si="0"/>
        <v>0</v>
      </c>
      <c r="C38" t="str">
        <f>Revenue_APD_Error</f>
        <v/>
      </c>
    </row>
    <row r="39" spans="1:3" x14ac:dyDescent="0.25">
      <c r="A39" t="s">
        <v>219</v>
      </c>
      <c r="B39" s="21">
        <f t="shared" si="0"/>
        <v>0</v>
      </c>
      <c r="C39" t="str">
        <f>Revenue_DEO_Error</f>
        <v/>
      </c>
    </row>
    <row r="40" spans="1:3" x14ac:dyDescent="0.25">
      <c r="A40" t="s">
        <v>220</v>
      </c>
      <c r="B40" s="21">
        <f t="shared" si="0"/>
        <v>0</v>
      </c>
      <c r="C40" t="str">
        <f>Revenue_DCF_Error</f>
        <v/>
      </c>
    </row>
    <row r="41" spans="1:3" x14ac:dyDescent="0.25">
      <c r="A41" t="s">
        <v>221</v>
      </c>
      <c r="B41" s="21">
        <f t="shared" si="0"/>
        <v>0</v>
      </c>
      <c r="C41" t="str">
        <f>Revenue_DOE_Error</f>
        <v/>
      </c>
    </row>
    <row r="42" spans="1:3" x14ac:dyDescent="0.25">
      <c r="A42" t="s">
        <v>222</v>
      </c>
      <c r="B42" s="21">
        <f t="shared" si="0"/>
        <v>0</v>
      </c>
      <c r="C42" t="str">
        <f>Revenue_DOEA_Error</f>
        <v/>
      </c>
    </row>
    <row r="43" spans="1:3" x14ac:dyDescent="0.25">
      <c r="A43" t="s">
        <v>223</v>
      </c>
      <c r="B43" s="21">
        <f t="shared" si="0"/>
        <v>0</v>
      </c>
      <c r="C43" t="str">
        <f>Revenue_DOH_Error</f>
        <v/>
      </c>
    </row>
    <row r="44" spans="1:3" x14ac:dyDescent="0.25">
      <c r="A44" t="s">
        <v>224</v>
      </c>
      <c r="B44" s="21">
        <f t="shared" si="0"/>
        <v>0</v>
      </c>
      <c r="C44" t="str">
        <f>Revenue_DJJ_Error</f>
        <v/>
      </c>
    </row>
    <row r="45" spans="1:3" x14ac:dyDescent="0.25">
      <c r="A45" t="s">
        <v>225</v>
      </c>
      <c r="B45" s="21">
        <f t="shared" si="0"/>
        <v>1</v>
      </c>
      <c r="C45" t="str">
        <f>Revenue_TotalRevenue_Error</f>
        <v>Total Revenue must be greater than zero.</v>
      </c>
    </row>
    <row r="46" spans="1:3" x14ac:dyDescent="0.25">
      <c r="A46" t="s">
        <v>226</v>
      </c>
      <c r="B46" s="21">
        <f t="shared" si="0"/>
        <v>1</v>
      </c>
      <c r="C46" t="str">
        <f>Expense_TotalExpense_Error</f>
        <v>Total Expenses must be greater than zero.</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63D8EEE2792643937A5F4A84CD2B25" ma:contentTypeVersion="2" ma:contentTypeDescription="Create a new document." ma:contentTypeScope="" ma:versionID="5b7010932ca56b1f923a17f3da1b94be">
  <xsd:schema xmlns:xsd="http://www.w3.org/2001/XMLSchema" xmlns:xs="http://www.w3.org/2001/XMLSchema" xmlns:p="http://schemas.microsoft.com/office/2006/metadata/properties" xmlns:ns2="3298505b-f706-4deb-87ef-7c3872e1e56a" targetNamespace="http://schemas.microsoft.com/office/2006/metadata/properties" ma:root="true" ma:fieldsID="4ffa0bbac22266f9cf89d731cba8dbf7" ns2:_="">
    <xsd:import namespace="3298505b-f706-4deb-87ef-7c3872e1e56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98505b-f706-4deb-87ef-7c3872e1e5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C634AF-FCAA-4AF8-A6FC-F60B4323B0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98505b-f706-4deb-87ef-7c3872e1e5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487FE1-F88D-44CB-886D-3E66CA2135A5}">
  <ds:schemaRefs>
    <ds:schemaRef ds:uri="3298505b-f706-4deb-87ef-7c3872e1e56a"/>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B21CB65-30CF-4EE2-B5AF-832117C262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144</vt:i4>
      </vt:variant>
    </vt:vector>
  </HeadingPairs>
  <TitlesOfParts>
    <vt:vector size="151" baseType="lpstr">
      <vt:lpstr>Organization</vt:lpstr>
      <vt:lpstr>Pass Trip Info</vt:lpstr>
      <vt:lpstr>Vehicle and Driver</vt:lpstr>
      <vt:lpstr>Revenue Sources</vt:lpstr>
      <vt:lpstr>Expense Sources</vt:lpstr>
      <vt:lpstr>AORValuesTable</vt:lpstr>
      <vt:lpstr>Error Summary</vt:lpstr>
      <vt:lpstr>ErrorCount</vt:lpstr>
      <vt:lpstr>Expense_AllocatedIndirect</vt:lpstr>
      <vt:lpstr>Expense_CapitalPurchases</vt:lpstr>
      <vt:lpstr>Expense_Casualty</vt:lpstr>
      <vt:lpstr>Expense_ContributedServices</vt:lpstr>
      <vt:lpstr>Expense_FringeBenefits</vt:lpstr>
      <vt:lpstr>Expense_Interest</vt:lpstr>
      <vt:lpstr>Expense_Labor</vt:lpstr>
      <vt:lpstr>Expense_Leases</vt:lpstr>
      <vt:lpstr>Expense_Materials</vt:lpstr>
      <vt:lpstr>Expense_Misc</vt:lpstr>
      <vt:lpstr>Expense_Services</vt:lpstr>
      <vt:lpstr>Expense_Taxes</vt:lpstr>
      <vt:lpstr>Expense_TotalExpense</vt:lpstr>
      <vt:lpstr>Expense_TotalExpense_Error</vt:lpstr>
      <vt:lpstr>Expense_Utilities</vt:lpstr>
      <vt:lpstr>Org_Address</vt:lpstr>
      <vt:lpstr>Org_Address_Error</vt:lpstr>
      <vt:lpstr>Org_City</vt:lpstr>
      <vt:lpstr>Org_City_Error</vt:lpstr>
      <vt:lpstr>Org_ContactName</vt:lpstr>
      <vt:lpstr>Org_ContactName_Error</vt:lpstr>
      <vt:lpstr>Org_County</vt:lpstr>
      <vt:lpstr>Org_County_Error</vt:lpstr>
      <vt:lpstr>Org_Email</vt:lpstr>
      <vt:lpstr>Org_Email_Error</vt:lpstr>
      <vt:lpstr>Org_OrganizationType</vt:lpstr>
      <vt:lpstr>Org_OrganizationType_Error</vt:lpstr>
      <vt:lpstr>Org_OutOfCounty</vt:lpstr>
      <vt:lpstr>Org_OutOfCounty_Error</vt:lpstr>
      <vt:lpstr>Org_Period_Error</vt:lpstr>
      <vt:lpstr>Org_PeriodBegin</vt:lpstr>
      <vt:lpstr>Org_PeriodEnd</vt:lpstr>
      <vt:lpstr>Org_Phone</vt:lpstr>
      <vt:lpstr>Org_Phone_Error</vt:lpstr>
      <vt:lpstr>Org_ProviderName</vt:lpstr>
      <vt:lpstr>Org_ProviderName_Error</vt:lpstr>
      <vt:lpstr>Org_ProviderType</vt:lpstr>
      <vt:lpstr>Org_ProviderType_Error</vt:lpstr>
      <vt:lpstr>Org_ReportDate</vt:lpstr>
      <vt:lpstr>Org_ReportDate_Error</vt:lpstr>
      <vt:lpstr>Org_State</vt:lpstr>
      <vt:lpstr>Org_State_Error</vt:lpstr>
      <vt:lpstr>Org_Title</vt:lpstr>
      <vt:lpstr>Org_Title_Error</vt:lpstr>
      <vt:lpstr>Org_WhoServed</vt:lpstr>
      <vt:lpstr>Org_WhoServed_Error</vt:lpstr>
      <vt:lpstr>Org_Zipcode</vt:lpstr>
      <vt:lpstr>Org_Zipcode_Error</vt:lpstr>
      <vt:lpstr>Revenue_AHCA</vt:lpstr>
      <vt:lpstr>Revenue_AHCA_Error</vt:lpstr>
      <vt:lpstr>Revenue_APD</vt:lpstr>
      <vt:lpstr>Revenue_APD_Error</vt:lpstr>
      <vt:lpstr>Revenue_BlockGrant</vt:lpstr>
      <vt:lpstr>Revenue_CityCash</vt:lpstr>
      <vt:lpstr>Revenue_CityInKind</vt:lpstr>
      <vt:lpstr>Revenue_CommuterAssistance</vt:lpstr>
      <vt:lpstr>Revenue_CountyCash</vt:lpstr>
      <vt:lpstr>Revenue_CountyInKind</vt:lpstr>
      <vt:lpstr>Revenue_DCF</vt:lpstr>
      <vt:lpstr>Revenue_DCF_Error</vt:lpstr>
      <vt:lpstr>Revenue_DEO</vt:lpstr>
      <vt:lpstr>Revenue_DEO_Error</vt:lpstr>
      <vt:lpstr>Revenue_DJJ</vt:lpstr>
      <vt:lpstr>Revenue_DJJ_Error</vt:lpstr>
      <vt:lpstr>Revenue_DOE</vt:lpstr>
      <vt:lpstr>Revenue_DOE_Error</vt:lpstr>
      <vt:lpstr>Revenue_DOEA</vt:lpstr>
      <vt:lpstr>Revenue_DOEA_Error</vt:lpstr>
      <vt:lpstr>Revenue_DOH</vt:lpstr>
      <vt:lpstr>Revenue_DOH_Error</vt:lpstr>
      <vt:lpstr>Revenue_Donations</vt:lpstr>
      <vt:lpstr>Revenue_Farebox</vt:lpstr>
      <vt:lpstr>Revenue_InKindServices</vt:lpstr>
      <vt:lpstr>Revenue_OtherCash</vt:lpstr>
      <vt:lpstr>Revenue_OtherDOT</vt:lpstr>
      <vt:lpstr>Revenue_OtherFederal</vt:lpstr>
      <vt:lpstr>Revenue_OtherInKind</vt:lpstr>
      <vt:lpstr>Revenue_OtherNonGov</vt:lpstr>
      <vt:lpstr>Revenue_OtherState</vt:lpstr>
      <vt:lpstr>Revenue_ServiceDevelopment</vt:lpstr>
      <vt:lpstr>Revenue_TotalRevenue</vt:lpstr>
      <vt:lpstr>Revenue_TotalRevenue_Error</vt:lpstr>
      <vt:lpstr>Revenue_USC5307</vt:lpstr>
      <vt:lpstr>Revenue_USC5310</vt:lpstr>
      <vt:lpstr>Revenue_USC5311</vt:lpstr>
      <vt:lpstr>Revenue_USC5311f</vt:lpstr>
      <vt:lpstr>Trips_AHCA</vt:lpstr>
      <vt:lpstr>Trips_AHCA_Error</vt:lpstr>
      <vt:lpstr>Trips_Ambulatory</vt:lpstr>
      <vt:lpstr>Trips_APD</vt:lpstr>
      <vt:lpstr>Trips_APD_Error</vt:lpstr>
      <vt:lpstr>Trips_ChildrenAtRisk</vt:lpstr>
      <vt:lpstr>Trips_DCF</vt:lpstr>
      <vt:lpstr>Trips_DCF_Error</vt:lpstr>
      <vt:lpstr>Trips_DEO</vt:lpstr>
      <vt:lpstr>Trips_DEO_Error</vt:lpstr>
      <vt:lpstr>Trips_DJJ</vt:lpstr>
      <vt:lpstr>Trips_DJJ_Error</vt:lpstr>
      <vt:lpstr>Trips_DOE</vt:lpstr>
      <vt:lpstr>Trips_DOE_Error</vt:lpstr>
      <vt:lpstr>Trips_DOEA</vt:lpstr>
      <vt:lpstr>Trips_DOEA_Error</vt:lpstr>
      <vt:lpstr>Trips_DOH</vt:lpstr>
      <vt:lpstr>Trips_DOH_Error</vt:lpstr>
      <vt:lpstr>Trips_DOT</vt:lpstr>
      <vt:lpstr>Trips_DOT_Error</vt:lpstr>
      <vt:lpstr>Trips_Education</vt:lpstr>
      <vt:lpstr>Trips_Employment</vt:lpstr>
      <vt:lpstr>Trips_LifeSustaining</vt:lpstr>
      <vt:lpstr>Trips_LocalGov_Error</vt:lpstr>
      <vt:lpstr>Trips_LocalGovernment</vt:lpstr>
      <vt:lpstr>Trips_LocalNonGov_Error</vt:lpstr>
      <vt:lpstr>Trips_LocalNonGovernment</vt:lpstr>
      <vt:lpstr>Trips_LowIncome</vt:lpstr>
      <vt:lpstr>Trips_Medical</vt:lpstr>
      <vt:lpstr>Trips_NonAmbulatory</vt:lpstr>
      <vt:lpstr>Trips_Nutritional</vt:lpstr>
      <vt:lpstr>Trips_OlderAdults</vt:lpstr>
      <vt:lpstr>Trips_Other</vt:lpstr>
      <vt:lpstr>Trips_OtherFed_Error</vt:lpstr>
      <vt:lpstr>Trips_OtherFedState</vt:lpstr>
      <vt:lpstr>Trips_PersonsWithDisabilities</vt:lpstr>
      <vt:lpstr>Trips_Stretcher</vt:lpstr>
      <vt:lpstr>Trips_TotalPassengerType</vt:lpstr>
      <vt:lpstr>Trips_TotalPassengerType_Error</vt:lpstr>
      <vt:lpstr>Trips_TotalRevenueSource</vt:lpstr>
      <vt:lpstr>Trips_TotalRevenueSource_Error</vt:lpstr>
      <vt:lpstr>Trips_TotalServiceType</vt:lpstr>
      <vt:lpstr>Trips_TotalServiceType_Error</vt:lpstr>
      <vt:lpstr>Trips_TotalTripPurpose</vt:lpstr>
      <vt:lpstr>Trips_TotalTripPurpose_Error</vt:lpstr>
      <vt:lpstr>Trips_UDPHC</vt:lpstr>
      <vt:lpstr>ValidationKey</vt:lpstr>
      <vt:lpstr>Vehicles_Accidents</vt:lpstr>
      <vt:lpstr>Vehicles_NumberOfDrivers</vt:lpstr>
      <vt:lpstr>Vehicles_NumberOfDrivers_Error</vt:lpstr>
      <vt:lpstr>Vehicles_NumberOfVehicles</vt:lpstr>
      <vt:lpstr>Vehicles_NumberOfVehicles_Error</vt:lpstr>
      <vt:lpstr>Vehicles_ParatransitMiles</vt:lpstr>
      <vt:lpstr>Vehicles_ParatransitMiles_Error</vt:lpstr>
      <vt:lpstr>Vehicles_Roadcalls</vt:lpstr>
      <vt:lpstr>Vehicles_VolunteerDrivers</vt:lpstr>
      <vt:lpstr>Vehicles_WheelchairVehicles</vt:lpstr>
    </vt:vector>
  </TitlesOfParts>
  <Company>Florida Commission for the Transportation Disadvantaged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Annual Operating Report - Data Collection Spreadsheet</dc:subject>
  <dc:creator>K.Hansen</dc:creator>
  <dc:description>On 8/31/2015 adjusted the Employee Info colum headings;adjusted Face Sheet added new drop down list for Provider Type, K.Hansen. On 8/26/2015 corrected enterable fields in Pass Trip, Vehicle, Employee &amp; Revenue tabs per D.Zeruto, K.Hansen.  On 8/21/2015 revised document to include branding, corrected formulas, header/footer, etc., K.Hansen.</dc:description>
  <cp:lastModifiedBy>Hansen, Kim</cp:lastModifiedBy>
  <cp:lastPrinted>2018-10-29T16:34:34Z</cp:lastPrinted>
  <dcterms:created xsi:type="dcterms:W3CDTF">2008-04-30T18:06:21Z</dcterms:created>
  <dcterms:modified xsi:type="dcterms:W3CDTF">2019-06-27T12:17:30Z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0x0101000063D8EEE2792643937A5F4A84CD2B25</vt:lpwstr>
  </property>
  <property fmtid="{D5CDD505-2E9C-101B-9397-08002B2CF9AE}" pid="3" name="Order">
    <vt:r8>32000</vt:r8>
  </property>
</Properties>
</file>