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430" windowHeight="10785" activeTab="0"/>
  </bookViews>
  <sheets>
    <sheet name="Digital Signature-Instructions" sheetId="1" r:id="rId1"/>
    <sheet name="Setup" sheetId="2" r:id="rId2"/>
    <sheet name="Form66 (2)" sheetId="3" state="hidden" r:id="rId3"/>
    <sheet name="Form66" sheetId="4" r:id="rId4"/>
    <sheet name="Template" sheetId="5" state="hidden" r:id="rId5"/>
    <sheet name="Accuracy" sheetId="6" state="hidden" r:id="rId6"/>
  </sheets>
  <definedNames>
    <definedName name="AsphaltIndexDifference">'Setup'!$O$26</definedName>
    <definedName name="AsphaltPayItemNumber01">'Setup'!$D$19</definedName>
    <definedName name="AsphaltPayItemNumber02">'Setup'!$D$20</definedName>
    <definedName name="AsphaltPayItemNumber03">'Setup'!$D$21</definedName>
    <definedName name="AsphaltPermeableIndexDifference">'Setup'!$O$44</definedName>
    <definedName name="AsphaltPermeablePayItemNumber01">'Setup'!$D$40</definedName>
    <definedName name="AsphaltPermeableTonnagePlaced01">'Setup'!$M$40</definedName>
    <definedName name="AsphaltTonnagePlaced01">'Setup'!$M$19</definedName>
    <definedName name="AsphaltTonnagePlaced02">'Setup'!$M$20</definedName>
    <definedName name="AsphaltTonnagePlaced03">'Setup'!$M$21</definedName>
    <definedName name="AsphaltVolumeAdditional">'Setup'!$I$22</definedName>
    <definedName name="BaseAsphaltIndexMonth">'Setup'!$E$23</definedName>
    <definedName name="BaseAsphaltPermeablePriceIndex">'Setup'!$O$41</definedName>
    <definedName name="BaseAsphaltPriceIndex">'Setup'!$O$23</definedName>
    <definedName name="BasePolymerIndexMonth">'Setup'!$E$32</definedName>
    <definedName name="BasePolymerPriceIndex">'Setup'!$O$32</definedName>
    <definedName name="CertificationNumber">'Setup'!$K$5</definedName>
    <definedName name="ContractNumber">'Setup'!$F$12</definedName>
    <definedName name="ContractorName">'Setup'!$F$10</definedName>
    <definedName name="CurrentAsphaltIndexMonth">'Setup'!$E$24</definedName>
    <definedName name="CurrentAsphaltPermeablePriceIndex">'Setup'!$O$42</definedName>
    <definedName name="CurrentAsphaltPriceIndex">'Setup'!$O$24</definedName>
    <definedName name="CurrentPolymerIndexMonth">'Setup'!$E$33</definedName>
    <definedName name="CurrentPolymerPriceIndex">'Setup'!$O$33</definedName>
    <definedName name="DateFrom">'Setup'!$F$14</definedName>
    <definedName name="DateTo">'Setup'!$O$14</definedName>
    <definedName name="FinancialIDNumber">'Setup'!$F$8</definedName>
    <definedName name="PayItemUnitsSystem">'Setup'!$C$50</definedName>
    <definedName name="PolymerIndexDifference">'Setup'!$O$35</definedName>
    <definedName name="PolymerPayItemNumber01">'Setup'!$D$29</definedName>
    <definedName name="PolymerPayItemNumber02">'Setup'!$D$30</definedName>
    <definedName name="PolymerPayItemNumber03">'Setup'!$D$31</definedName>
    <definedName name="PolymerTonnagePlaced01">'Setup'!$M$29</definedName>
    <definedName name="PolymerTonnagePlaced02">'Setup'!$M$30</definedName>
    <definedName name="PolymerTonnagePlaced03">'Setup'!$M$31</definedName>
    <definedName name="_xlnm.Print_Area" localSheetId="5">'Accuracy'!$A$1:$L$30</definedName>
    <definedName name="_xlnm.Print_Area" localSheetId="3">'Form66'!$B$1:$L$70</definedName>
    <definedName name="_xlnm.Print_Area" localSheetId="2">'Form66 (2)'!$B$1:$L$68</definedName>
    <definedName name="_xlnm.Print_Area" localSheetId="1">'Setup'!$B$2:$Q$54</definedName>
    <definedName name="_xlnm.Print_Area" localSheetId="4">'Template'!$B$2:$L$65</definedName>
    <definedName name="SystemUnits">'Accuracy'!$H$8:$H$9</definedName>
    <definedName name="SystemUnitsRange">'Accuracy'!$H$8:$J$9</definedName>
  </definedNames>
  <calcPr calcMode="manual" fullCalcOnLoad="1"/>
</workbook>
</file>

<file path=xl/sharedStrings.xml><?xml version="1.0" encoding="utf-8"?>
<sst xmlns="http://schemas.openxmlformats.org/spreadsheetml/2006/main" count="267" uniqueCount="137">
  <si>
    <t>STATE OF FLORIDA, DEPARTMENT OF TRANSPORTATION</t>
  </si>
  <si>
    <t>English</t>
  </si>
  <si>
    <t>Navigation and Printing Functions</t>
  </si>
  <si>
    <t>Pay Item Accuracy Table</t>
  </si>
  <si>
    <t>Pay Item Units Table</t>
  </si>
  <si>
    <t>Rounding Display</t>
  </si>
  <si>
    <t>Round Function</t>
  </si>
  <si>
    <t>Units</t>
  </si>
  <si>
    <t>Directory Name</t>
  </si>
  <si>
    <t>Value</t>
  </si>
  <si>
    <t>eng</t>
  </si>
  <si>
    <t>Metric</t>
  </si>
  <si>
    <t>met</t>
  </si>
  <si>
    <t>NOTE: Do Not Change</t>
  </si>
  <si>
    <t>Accuracy</t>
  </si>
  <si>
    <t>(Decimal Places)</t>
  </si>
  <si>
    <t>1</t>
  </si>
  <si>
    <t>Area Conversion Table</t>
  </si>
  <si>
    <t>Pay Item Units</t>
  </si>
  <si>
    <t>Conversion Factor</t>
  </si>
  <si>
    <t>AC</t>
  </si>
  <si>
    <t>HA</t>
  </si>
  <si>
    <t>M2</t>
  </si>
  <si>
    <t>SF</t>
  </si>
  <si>
    <t>SY</t>
  </si>
  <si>
    <t>Weight/Volume Units Table</t>
  </si>
  <si>
    <t>Weight</t>
  </si>
  <si>
    <t>Volume</t>
  </si>
  <si>
    <t>CY</t>
  </si>
  <si>
    <t>(CY)</t>
  </si>
  <si>
    <t>GA</t>
  </si>
  <si>
    <t>(GA)</t>
  </si>
  <si>
    <t>KG</t>
  </si>
  <si>
    <t>(KG)</t>
  </si>
  <si>
    <t>KL</t>
  </si>
  <si>
    <t>(KL)</t>
  </si>
  <si>
    <t>LB</t>
  </si>
  <si>
    <t>(LB)</t>
  </si>
  <si>
    <t>LI</t>
  </si>
  <si>
    <t>(LI)</t>
  </si>
  <si>
    <t>MG</t>
  </si>
  <si>
    <t>(MG)</t>
  </si>
  <si>
    <t>MT</t>
  </si>
  <si>
    <t>(MT)</t>
  </si>
  <si>
    <t>M3</t>
  </si>
  <si>
    <t>(M3)</t>
  </si>
  <si>
    <t>TN</t>
  </si>
  <si>
    <t>(TN)</t>
  </si>
  <si>
    <t>CONTRACTOR'S CERTIFICATION OF QUANTITIES</t>
  </si>
  <si>
    <t>Contractor's Certification of Quantities</t>
  </si>
  <si>
    <t>Financial Project ID:</t>
  </si>
  <si>
    <t>Contractor:</t>
  </si>
  <si>
    <t>Contract Number:</t>
  </si>
  <si>
    <t>Certification No.</t>
  </si>
  <si>
    <t xml:space="preserve">CERTIFICATION NO. </t>
  </si>
  <si>
    <t>FROM (MO/DAY/YR)</t>
  </si>
  <si>
    <t>Contractor's Authorized Agent (Print Name &amp; Co.)</t>
  </si>
  <si>
    <t>Contractor's Authorized Agent (Signature)</t>
  </si>
  <si>
    <t>Date</t>
  </si>
  <si>
    <t>PERIOD REPRESENTED BY CERTIFICATION:</t>
  </si>
  <si>
    <t>TO (MO/DAY/YR)</t>
  </si>
  <si>
    <t>FINANCIAL PROJECT ID.</t>
  </si>
  <si>
    <t>CONTRACTOR</t>
  </si>
  <si>
    <t>CONTRACT NO.</t>
  </si>
  <si>
    <t>I certify that, based on my personal knowledge and well-founded belief following my own reasonable investigation, the</t>
  </si>
  <si>
    <t>From (Mo/Day/Yr):</t>
  </si>
  <si>
    <t>To (Mo/Day/Yr):</t>
  </si>
  <si>
    <t>* Calculations based on Specifications.</t>
  </si>
  <si>
    <t>(Conventional Projects)</t>
  </si>
  <si>
    <t>(CONVENTIONAL PROJECTS)</t>
  </si>
  <si>
    <t>Pay Item Number:</t>
  </si>
  <si>
    <t>PAY ITEM NUMBER:</t>
  </si>
  <si>
    <t>Tonnage Placed:</t>
  </si>
  <si>
    <t>tons and gallons (metric tons and liters) represented by this Certification are true and correct.</t>
  </si>
  <si>
    <t>Base Index Month:</t>
  </si>
  <si>
    <t>Base Asphalt Price Index:</t>
  </si>
  <si>
    <t>Current Index Month:</t>
  </si>
  <si>
    <t>Current Asphalt Price Index:</t>
  </si>
  <si>
    <t>Asphalt Material</t>
  </si>
  <si>
    <t>Base Polymer Price Index:</t>
  </si>
  <si>
    <t>Current Polymer Price Index:</t>
  </si>
  <si>
    <t>Polymer Index Difference:</t>
  </si>
  <si>
    <t>Asphalt Index Difference:</t>
  </si>
  <si>
    <t>ASPHALT MATERIAL</t>
  </si>
  <si>
    <t>POLYMER MATERIAL</t>
  </si>
  <si>
    <t>Effective January 2007 Letting</t>
  </si>
  <si>
    <t>BITUMINOUS AND POLYMER MATERIAL</t>
  </si>
  <si>
    <t>Additional Gallons (ARMI*):</t>
  </si>
  <si>
    <t>BASE PRICE INDEX:</t>
  </si>
  <si>
    <t>CURRENT PRICE INDEX:</t>
  </si>
  <si>
    <t>INDEX DIFFERENCE:</t>
  </si>
  <si>
    <t>FORM 700-050-66
CONSTRUCTION
04/09</t>
  </si>
  <si>
    <t>TONNAGE</t>
  </si>
  <si>
    <t>GALLONS</t>
  </si>
  <si>
    <t>MONTHLY PAYMENT</t>
  </si>
  <si>
    <t>TOTAL MONTHLY PAYMENT:</t>
  </si>
  <si>
    <t>TOTAL GALLONS:</t>
  </si>
  <si>
    <t>ADDITIONAL GALLONS (ARMI):</t>
  </si>
  <si>
    <t>GALLONS OF ASPHALT CEMENT USED IN MIX: *</t>
  </si>
  <si>
    <t>TOTAL GALLONS OF POLYMER USED IN MIX: *</t>
  </si>
  <si>
    <t>(ASPHALT TREATED PERMEABLE BASE)</t>
  </si>
  <si>
    <t>ASPHALT MATERIAL (ASPHALT TREATED PERMEABLE BASE)</t>
  </si>
  <si>
    <t>FORM 700-050-66
CONSTRUCTION
06/10</t>
  </si>
  <si>
    <t>Asphalt Mixes with Modified and Unmodified Binders</t>
  </si>
  <si>
    <t>Asphalt Mixes with Unmodified Binders (PG 67 &amp; Lower)</t>
  </si>
  <si>
    <t>ASPHALT MIXES WITH MODIFIED AND UNMODIFIED BINDERS</t>
  </si>
  <si>
    <t>ASPHALT MIXES WITH UNMODIFIED BINDERS (PG 67 &amp; LOWER)</t>
  </si>
  <si>
    <t>Asphalt Mixes with Modified Binders (PG 76 &amp; Higher)</t>
  </si>
  <si>
    <t>ASPHALT MIXES WITH MODIFIED BINDERS (PG 76 &amp; HIGHER)</t>
  </si>
  <si>
    <t>1.</t>
  </si>
  <si>
    <t>Save document. Enter required information in the "Setup Tab".</t>
  </si>
  <si>
    <t>2.</t>
  </si>
  <si>
    <t>3.</t>
  </si>
  <si>
    <t>Select the "View Signatures" button in the "Yellow ribbon" above.</t>
  </si>
  <si>
    <t>4.</t>
  </si>
  <si>
    <t>The "Signatures" window will open. Select "Contractor's Authorized Agent". Then click on the drop arrow and select "Sign…"</t>
  </si>
  <si>
    <t>5.</t>
  </si>
  <si>
    <t>Enter the name of the Contractor's Authorized Agent.
Optional: Select "Details..." to enter contact information (i.e., address).
Select "Sign" to finalize digital signature.</t>
  </si>
  <si>
    <t>6.</t>
  </si>
  <si>
    <t>Notice that any edits done to the document after it has ben digitally signed will invalidate the signature certificate. The document will have to be created and signed again.</t>
  </si>
  <si>
    <t>7.</t>
  </si>
  <si>
    <t>View/access the signature after document has been digitally signed:</t>
  </si>
  <si>
    <t>a.</t>
  </si>
  <si>
    <t>Select "File".</t>
  </si>
  <si>
    <t>b.</t>
  </si>
  <si>
    <t>Select "View Signatures".</t>
  </si>
  <si>
    <t>c.</t>
  </si>
  <si>
    <t>Select the drop down arrow and select "Signature Details…"</t>
  </si>
  <si>
    <t>d.</t>
  </si>
  <si>
    <t>Select the different options to see the desired signature details.</t>
  </si>
  <si>
    <t>Note:</t>
  </si>
  <si>
    <t>Name of Company and email address</t>
  </si>
  <si>
    <t xml:space="preserve">In the "Form66" tab, verify information for accuracy. </t>
  </si>
  <si>
    <r>
      <t xml:space="preserve">Prior to applying your digital signature in Excel, 
ensure Calculation Options are set to </t>
    </r>
    <r>
      <rPr>
        <b/>
        <i/>
        <sz val="12"/>
        <rFont val="Arial"/>
        <family val="2"/>
      </rPr>
      <t>Manual</t>
    </r>
    <r>
      <rPr>
        <b/>
        <sz val="12"/>
        <rFont val="Arial"/>
        <family val="2"/>
      </rPr>
      <t xml:space="preserve">, then click </t>
    </r>
    <r>
      <rPr>
        <b/>
        <i/>
        <sz val="12"/>
        <rFont val="Arial"/>
        <family val="2"/>
      </rPr>
      <t>Calculate Now</t>
    </r>
    <r>
      <rPr>
        <b/>
        <sz val="12"/>
        <rFont val="Arial"/>
        <family val="2"/>
      </rPr>
      <t>.</t>
    </r>
  </si>
  <si>
    <r>
      <t xml:space="preserve">If emailing this file, </t>
    </r>
    <r>
      <rPr>
        <b/>
        <u val="single"/>
        <sz val="12"/>
        <color indexed="8"/>
        <rFont val="Arial"/>
        <family val="2"/>
      </rPr>
      <t>do not</t>
    </r>
    <r>
      <rPr>
        <sz val="12"/>
        <color indexed="8"/>
        <rFont val="Arial"/>
        <family val="2"/>
      </rPr>
      <t xml:space="preserve"> use the "Share" option in Excel. This will remove the digital signature/certificate. Instead, attach the digitally signed file to an email.</t>
    </r>
  </si>
  <si>
    <t>FORM: 700-050-66 (2/09/2017)</t>
  </si>
  <si>
    <t>FORM 700-050-66
CONSTRUCTION
2/17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</si>
</sst>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/dd/yy"/>
    <numFmt numFmtId="166" formatCode="0.0"/>
    <numFmt numFmtId="167" formatCode="###0.0"/>
    <numFmt numFmtId="168" formatCode="###0"/>
    <numFmt numFmtId="169" formatCode="0.0000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9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167" fontId="9" fillId="0" borderId="0" xfId="0" applyNumberFormat="1" applyFont="1" applyBorder="1" applyAlignment="1" applyProtection="1">
      <alignment/>
      <protection/>
    </xf>
    <xf numFmtId="168" fontId="9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 wrapText="1"/>
      <protection/>
    </xf>
    <xf numFmtId="0" fontId="3" fillId="0" borderId="18" xfId="0" applyFont="1" applyBorder="1" applyAlignment="1" applyProtection="1">
      <alignment horizontal="left" vertical="center" indent="1"/>
      <protection/>
    </xf>
    <xf numFmtId="0" fontId="0" fillId="0" borderId="18" xfId="0" applyBorder="1" applyAlignment="1" applyProtection="1">
      <alignment horizontal="left" vertical="center" indent="1"/>
      <protection/>
    </xf>
    <xf numFmtId="167" fontId="9" fillId="0" borderId="18" xfId="0" applyNumberFormat="1" applyFont="1" applyBorder="1" applyAlignment="1" applyProtection="1">
      <alignment horizontal="left" vertical="center" indent="1"/>
      <protection/>
    </xf>
    <xf numFmtId="0" fontId="9" fillId="0" borderId="18" xfId="0" applyFont="1" applyBorder="1" applyAlignment="1" applyProtection="1">
      <alignment horizontal="left" vertical="center" inden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17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69" fontId="9" fillId="0" borderId="18" xfId="0" applyNumberFormat="1" applyFont="1" applyBorder="1" applyAlignment="1" applyProtection="1">
      <alignment/>
      <protection locked="0"/>
    </xf>
    <xf numFmtId="0" fontId="9" fillId="0" borderId="0" xfId="0" applyNumberFormat="1" applyFont="1" applyAlignment="1" applyProtection="1">
      <alignment horizontal="right"/>
      <protection/>
    </xf>
    <xf numFmtId="169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left" vertical="center" indent="1"/>
      <protection locked="0"/>
    </xf>
    <xf numFmtId="166" fontId="9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/>
      <protection/>
    </xf>
    <xf numFmtId="1" fontId="9" fillId="0" borderId="0" xfId="0" applyNumberFormat="1" applyFont="1" applyBorder="1" applyAlignment="1" applyProtection="1">
      <alignment horizontal="right" vertical="center"/>
      <protection/>
    </xf>
    <xf numFmtId="170" fontId="9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 applyProtection="1">
      <alignment horizontal="center"/>
      <protection/>
    </xf>
    <xf numFmtId="169" fontId="9" fillId="0" borderId="0" xfId="0" applyNumberFormat="1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left" vertical="center" indent="1"/>
      <protection/>
    </xf>
    <xf numFmtId="167" fontId="9" fillId="0" borderId="0" xfId="0" applyNumberFormat="1" applyFont="1" applyBorder="1" applyAlignment="1" applyProtection="1">
      <alignment horizontal="left" vertical="center" indent="1"/>
      <protection/>
    </xf>
    <xf numFmtId="164" fontId="9" fillId="0" borderId="18" xfId="0" applyNumberFormat="1" applyFont="1" applyBorder="1" applyAlignment="1" applyProtection="1">
      <alignment horizontal="right" vertical="center"/>
      <protection locked="0"/>
    </xf>
    <xf numFmtId="3" fontId="9" fillId="0" borderId="18" xfId="0" applyNumberFormat="1" applyFont="1" applyBorder="1" applyAlignment="1" applyProtection="1">
      <alignment horizontal="right" vertical="center"/>
      <protection locked="0"/>
    </xf>
    <xf numFmtId="3" fontId="9" fillId="0" borderId="18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left" vertical="center" indent="1"/>
      <protection locked="0"/>
    </xf>
    <xf numFmtId="0" fontId="9" fillId="0" borderId="18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67" fontId="9" fillId="0" borderId="18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NumberForma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67" fontId="9" fillId="0" borderId="0" xfId="0" applyNumberFormat="1" applyFont="1" applyBorder="1" applyAlignment="1" applyProtection="1">
      <alignment/>
      <protection locked="0"/>
    </xf>
    <xf numFmtId="165" fontId="9" fillId="0" borderId="0" xfId="0" applyNumberFormat="1" applyFont="1" applyBorder="1" applyAlignment="1" applyProtection="1">
      <alignment horizontal="left" vertical="center" indent="1"/>
      <protection locked="0"/>
    </xf>
    <xf numFmtId="167" fontId="9" fillId="0" borderId="0" xfId="0" applyNumberFormat="1" applyFont="1" applyBorder="1" applyAlignment="1" applyProtection="1">
      <alignment horizontal="left" vertical="center" inden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166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170" fontId="9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/>
      <protection locked="0"/>
    </xf>
    <xf numFmtId="168" fontId="9" fillId="0" borderId="0" xfId="0" applyNumberFormat="1" applyFont="1" applyBorder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0" fontId="9" fillId="0" borderId="18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167" fontId="9" fillId="0" borderId="18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 indent="1"/>
      <protection/>
    </xf>
    <xf numFmtId="169" fontId="9" fillId="0" borderId="18" xfId="0" applyNumberFormat="1" applyFont="1" applyBorder="1" applyAlignment="1" applyProtection="1">
      <alignment/>
      <protection/>
    </xf>
    <xf numFmtId="169" fontId="9" fillId="0" borderId="0" xfId="0" applyNumberFormat="1" applyFont="1" applyBorder="1" applyAlignment="1" applyProtection="1">
      <alignment/>
      <protection/>
    </xf>
    <xf numFmtId="169" fontId="9" fillId="0" borderId="0" xfId="0" applyNumberFormat="1" applyFont="1" applyBorder="1" applyAlignment="1" applyProtection="1">
      <alignment horizontal="center"/>
      <protection/>
    </xf>
    <xf numFmtId="164" fontId="9" fillId="0" borderId="18" xfId="0" applyNumberFormat="1" applyFont="1" applyBorder="1" applyAlignment="1" applyProtection="1">
      <alignment horizontal="right" vertical="center"/>
      <protection/>
    </xf>
    <xf numFmtId="0" fontId="9" fillId="0" borderId="18" xfId="0" applyNumberFormat="1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167" fontId="9" fillId="0" borderId="18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0" applyFont="1" applyAlignment="1" quotePrefix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right" vertical="top"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 vertical="center" indent="1"/>
      <protection/>
    </xf>
    <xf numFmtId="0" fontId="1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vertical="top"/>
    </xf>
    <xf numFmtId="0" fontId="51" fillId="0" borderId="0" xfId="0" applyFont="1" applyAlignment="1" quotePrefix="1">
      <alignment horizontal="right" vertical="top"/>
    </xf>
    <xf numFmtId="0" fontId="51" fillId="0" borderId="0" xfId="0" applyFont="1" applyAlignment="1" quotePrefix="1">
      <alignment horizontal="right"/>
    </xf>
    <xf numFmtId="0" fontId="5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51" fillId="0" borderId="0" xfId="0" applyFont="1" applyAlignment="1">
      <alignment horizontal="left" vertical="top" wrapText="1"/>
    </xf>
    <xf numFmtId="0" fontId="52" fillId="0" borderId="0" xfId="0" applyFont="1" applyAlignment="1">
      <alignment horizontal="left"/>
    </xf>
    <xf numFmtId="0" fontId="7" fillId="16" borderId="10" xfId="0" applyFont="1" applyFill="1" applyBorder="1" applyAlignment="1">
      <alignment horizontal="center" vertical="top" wrapText="1"/>
    </xf>
    <xf numFmtId="0" fontId="7" fillId="16" borderId="16" xfId="0" applyFont="1" applyFill="1" applyBorder="1" applyAlignment="1">
      <alignment horizontal="center" vertical="top" wrapText="1"/>
    </xf>
    <xf numFmtId="0" fontId="7" fillId="16" borderId="11" xfId="0" applyFont="1" applyFill="1" applyBorder="1" applyAlignment="1">
      <alignment horizontal="center" vertical="top" wrapText="1"/>
    </xf>
    <xf numFmtId="0" fontId="7" fillId="16" borderId="12" xfId="0" applyFont="1" applyFill="1" applyBorder="1" applyAlignment="1">
      <alignment horizontal="center" vertical="top" wrapText="1"/>
    </xf>
    <xf numFmtId="0" fontId="7" fillId="16" borderId="0" xfId="0" applyFont="1" applyFill="1" applyBorder="1" applyAlignment="1">
      <alignment horizontal="center" vertical="top" wrapText="1"/>
    </xf>
    <xf numFmtId="0" fontId="7" fillId="16" borderId="13" xfId="0" applyFont="1" applyFill="1" applyBorder="1" applyAlignment="1">
      <alignment horizontal="center" vertical="top" wrapText="1"/>
    </xf>
    <xf numFmtId="0" fontId="7" fillId="16" borderId="14" xfId="0" applyFont="1" applyFill="1" applyBorder="1" applyAlignment="1">
      <alignment horizontal="center" vertical="top" wrapText="1"/>
    </xf>
    <xf numFmtId="0" fontId="7" fillId="16" borderId="17" xfId="0" applyFont="1" applyFill="1" applyBorder="1" applyAlignment="1">
      <alignment horizontal="center" vertical="top" wrapText="1"/>
    </xf>
    <xf numFmtId="0" fontId="7" fillId="16" borderId="15" xfId="0" applyFont="1" applyFill="1" applyBorder="1" applyAlignment="1">
      <alignment horizontal="center" vertical="top" wrapText="1"/>
    </xf>
    <xf numFmtId="166" fontId="0" fillId="0" borderId="18" xfId="0" applyNumberFormat="1" applyBorder="1" applyAlignment="1" applyProtection="1">
      <alignment horizontal="left"/>
      <protection locked="0"/>
    </xf>
    <xf numFmtId="2" fontId="5" fillId="0" borderId="0" xfId="0" applyNumberFormat="1" applyFont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/>
      <protection/>
    </xf>
    <xf numFmtId="165" fontId="0" fillId="0" borderId="18" xfId="0" applyNumberForma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/>
    </xf>
    <xf numFmtId="0" fontId="7" fillId="0" borderId="18" xfId="0" applyFont="1" applyBorder="1" applyAlignment="1" applyProtection="1">
      <alignment horizontal="left" indent="1"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17" fontId="0" fillId="0" borderId="18" xfId="0" applyNumberFormat="1" applyFont="1" applyBorder="1" applyAlignment="1" applyProtection="1">
      <alignment horizontal="center" vertical="center"/>
      <protection locked="0"/>
    </xf>
    <xf numFmtId="169" fontId="0" fillId="0" borderId="18" xfId="0" applyNumberFormat="1" applyBorder="1" applyAlignment="1" applyProtection="1">
      <alignment horizontal="left" indent="2"/>
      <protection/>
    </xf>
    <xf numFmtId="169" fontId="0" fillId="0" borderId="18" xfId="0" applyNumberFormat="1" applyBorder="1" applyAlignment="1" applyProtection="1">
      <alignment horizontal="left" indent="2"/>
      <protection locked="0"/>
    </xf>
    <xf numFmtId="49" fontId="0" fillId="0" borderId="18" xfId="0" applyNumberFormat="1" applyFont="1" applyBorder="1" applyAlignment="1" applyProtection="1">
      <alignment horizontal="left" vertical="center"/>
      <protection locked="0"/>
    </xf>
    <xf numFmtId="166" fontId="5" fillId="0" borderId="0" xfId="0" applyNumberFormat="1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right" vertical="center"/>
      <protection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 indent="1"/>
      <protection locked="0"/>
    </xf>
    <xf numFmtId="0" fontId="9" fillId="0" borderId="18" xfId="0" applyNumberFormat="1" applyFont="1" applyBorder="1" applyAlignment="1" applyProtection="1">
      <alignment horizontal="left" vertical="center" indent="1"/>
      <protection locked="0"/>
    </xf>
    <xf numFmtId="165" fontId="9" fillId="0" borderId="18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169" fontId="9" fillId="0" borderId="0" xfId="0" applyNumberFormat="1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left" indent="1"/>
      <protection locked="0"/>
    </xf>
    <xf numFmtId="0" fontId="9" fillId="0" borderId="0" xfId="0" applyFont="1" applyAlignment="1" applyProtection="1">
      <alignment horizontal="center"/>
      <protection locked="0"/>
    </xf>
    <xf numFmtId="170" fontId="9" fillId="0" borderId="18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left" vertical="center"/>
      <protection locked="0"/>
    </xf>
    <xf numFmtId="2" fontId="9" fillId="0" borderId="0" xfId="0" applyNumberFormat="1" applyFont="1" applyBorder="1" applyAlignment="1" applyProtection="1">
      <alignment horizontal="right" vertical="center"/>
      <protection locked="0"/>
    </xf>
    <xf numFmtId="170" fontId="9" fillId="0" borderId="18" xfId="0" applyNumberFormat="1" applyFont="1" applyBorder="1" applyAlignment="1" applyProtection="1">
      <alignment horizontal="right" vertical="center"/>
      <protection/>
    </xf>
    <xf numFmtId="1" fontId="9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9" fontId="9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right" vertical="top" wrapText="1"/>
      <protection/>
    </xf>
    <xf numFmtId="0" fontId="9" fillId="0" borderId="18" xfId="0" applyFont="1" applyBorder="1" applyAlignment="1" applyProtection="1">
      <alignment horizontal="left" vertical="center" indent="1"/>
      <protection/>
    </xf>
    <xf numFmtId="0" fontId="9" fillId="0" borderId="18" xfId="0" applyNumberFormat="1" applyFont="1" applyBorder="1" applyAlignment="1" applyProtection="1">
      <alignment horizontal="left" vertical="center" indent="1"/>
      <protection/>
    </xf>
    <xf numFmtId="0" fontId="9" fillId="0" borderId="18" xfId="0" applyFont="1" applyBorder="1" applyAlignment="1" applyProtection="1">
      <alignment horizontal="left" indent="1"/>
      <protection/>
    </xf>
    <xf numFmtId="0" fontId="9" fillId="0" borderId="0" xfId="0" applyNumberFormat="1" applyFont="1" applyAlignment="1" applyProtection="1">
      <alignment horizontal="right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left" vertical="center"/>
      <protection/>
    </xf>
    <xf numFmtId="2" fontId="9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 horizontal="center"/>
      <protection locked="0"/>
    </xf>
    <xf numFmtId="165" fontId="9" fillId="0" borderId="18" xfId="0" applyNumberFormat="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14.png" /><Relationship Id="rId10" Type="http://schemas.openxmlformats.org/officeDocument/2006/relationships/image" Target="../media/image15.png" /><Relationship Id="rId11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34</xdr:row>
      <xdr:rowOff>28575</xdr:rowOff>
    </xdr:from>
    <xdr:to>
      <xdr:col>6</xdr:col>
      <xdr:colOff>238125</xdr:colOff>
      <xdr:row>55</xdr:row>
      <xdr:rowOff>104775</xdr:rowOff>
    </xdr:to>
    <xdr:pic>
      <xdr:nvPicPr>
        <xdr:cNvPr id="1" name="Picture 2" descr="C:\Users\cn982mi\AppData\Local\Temp\SNAGHTML1d97438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6457950"/>
          <a:ext cx="2571750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8</xdr:col>
      <xdr:colOff>228600</xdr:colOff>
      <xdr:row>75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1915775"/>
          <a:ext cx="388620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77</xdr:row>
      <xdr:rowOff>19050</xdr:rowOff>
    </xdr:from>
    <xdr:to>
      <xdr:col>12</xdr:col>
      <xdr:colOff>133350</xdr:colOff>
      <xdr:row>79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rcRect t="11767" b="-1"/>
        <a:stretch>
          <a:fillRect/>
        </a:stretch>
      </xdr:blipFill>
      <xdr:spPr>
        <a:xfrm>
          <a:off x="457200" y="16040100"/>
          <a:ext cx="6191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84</xdr:row>
      <xdr:rowOff>38100</xdr:rowOff>
    </xdr:from>
    <xdr:to>
      <xdr:col>7</xdr:col>
      <xdr:colOff>304800</xdr:colOff>
      <xdr:row>90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rcRect t="1" r="5995" b="45797"/>
        <a:stretch>
          <a:fillRect/>
        </a:stretch>
      </xdr:blipFill>
      <xdr:spPr>
        <a:xfrm>
          <a:off x="476250" y="17392650"/>
          <a:ext cx="32956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108</xdr:row>
      <xdr:rowOff>28575</xdr:rowOff>
    </xdr:from>
    <xdr:to>
      <xdr:col>6</xdr:col>
      <xdr:colOff>476250</xdr:colOff>
      <xdr:row>135</xdr:row>
      <xdr:rowOff>142875</xdr:rowOff>
    </xdr:to>
    <xdr:pic>
      <xdr:nvPicPr>
        <xdr:cNvPr id="5" name="Picture 7" descr="C:\Users\cn982mi\AppData\Local\Temp\SNAGHTML1df8df5f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" y="21840825"/>
          <a:ext cx="2847975" cy="525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138</xdr:row>
      <xdr:rowOff>28575</xdr:rowOff>
    </xdr:from>
    <xdr:to>
      <xdr:col>8</xdr:col>
      <xdr:colOff>123825</xdr:colOff>
      <xdr:row>151</xdr:row>
      <xdr:rowOff>104775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" y="27527250"/>
          <a:ext cx="37147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21</xdr:row>
      <xdr:rowOff>28575</xdr:rowOff>
    </xdr:from>
    <xdr:to>
      <xdr:col>13</xdr:col>
      <xdr:colOff>57150</xdr:colOff>
      <xdr:row>31</xdr:row>
      <xdr:rowOff>95250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rcRect r="1707" b="11863"/>
        <a:stretch>
          <a:fillRect/>
        </a:stretch>
      </xdr:blipFill>
      <xdr:spPr>
        <a:xfrm>
          <a:off x="495300" y="3781425"/>
          <a:ext cx="66865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94</xdr:row>
      <xdr:rowOff>57150</xdr:rowOff>
    </xdr:from>
    <xdr:to>
      <xdr:col>10</xdr:col>
      <xdr:colOff>190500</xdr:colOff>
      <xdr:row>104</xdr:row>
      <xdr:rowOff>123825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" y="19259550"/>
          <a:ext cx="50196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9</xdr:row>
      <xdr:rowOff>85725</xdr:rowOff>
    </xdr:from>
    <xdr:to>
      <xdr:col>9</xdr:col>
      <xdr:colOff>581025</xdr:colOff>
      <xdr:row>14</xdr:row>
      <xdr:rowOff>76200</xdr:rowOff>
    </xdr:to>
    <xdr:grpSp>
      <xdr:nvGrpSpPr>
        <xdr:cNvPr id="9" name="Group 9"/>
        <xdr:cNvGrpSpPr>
          <a:grpSpLocks noChangeAspect="1"/>
        </xdr:cNvGrpSpPr>
      </xdr:nvGrpSpPr>
      <xdr:grpSpPr>
        <a:xfrm>
          <a:off x="1504950" y="1743075"/>
          <a:ext cx="3762375" cy="800100"/>
          <a:chOff x="7924800" y="4000500"/>
          <a:chExt cx="5943602" cy="1190625"/>
        </a:xfrm>
        <a:solidFill>
          <a:srgbClr val="FFFFFF"/>
        </a:solidFill>
      </xdr:grpSpPr>
      <xdr:pic>
        <xdr:nvPicPr>
          <xdr:cNvPr id="10" name="Picture 11" descr="C:\Users\cn982aa\AppData\Local\Temp\SNAGHTML4ff0439.PNG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7924800" y="4000500"/>
            <a:ext cx="3980727" cy="11906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2" descr="C:\Users\cn982aa\AppData\Local\Temp\SNAGHTML4ff163a.PNG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1762881" y="4010025"/>
            <a:ext cx="2105521" cy="11811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171450</xdr:colOff>
      <xdr:row>2</xdr:row>
      <xdr:rowOff>152400</xdr:rowOff>
    </xdr:from>
    <xdr:to>
      <xdr:col>10</xdr:col>
      <xdr:colOff>314325</xdr:colOff>
      <xdr:row>8</xdr:row>
      <xdr:rowOff>152400</xdr:rowOff>
    </xdr:to>
    <xdr:pic>
      <xdr:nvPicPr>
        <xdr:cNvPr id="12" name="Picture 13" descr="C:\Users\cn982aa\AppData\Local\Temp\SNAGHTML14bf9e2b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00150" y="504825"/>
          <a:ext cx="4410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62</xdr:row>
      <xdr:rowOff>9525</xdr:rowOff>
    </xdr:from>
    <xdr:to>
      <xdr:col>6</xdr:col>
      <xdr:colOff>219075</xdr:colOff>
      <xdr:row>68</xdr:row>
      <xdr:rowOff>104775</xdr:rowOff>
    </xdr:to>
    <xdr:pic>
      <xdr:nvPicPr>
        <xdr:cNvPr id="1" name="Picture 1" descr="Microsoft Office Signature Lin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8705850"/>
          <a:ext cx="3190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155"/>
  <sheetViews>
    <sheetView tabSelected="1" zoomScalePageLayoutView="0" workbookViewId="0" topLeftCell="A1">
      <selection activeCell="F160" sqref="F160"/>
    </sheetView>
  </sheetViews>
  <sheetFormatPr defaultColWidth="9.140625" defaultRowHeight="12.75"/>
  <cols>
    <col min="1" max="1" width="3.421875" style="160" customWidth="1"/>
    <col min="2" max="2" width="2.8515625" style="146" bestFit="1" customWidth="1"/>
    <col min="3" max="13" width="9.140625" style="146" customWidth="1"/>
    <col min="14" max="14" width="16.140625" style="146" customWidth="1"/>
    <col min="15" max="16384" width="9.140625" style="146" customWidth="1"/>
  </cols>
  <sheetData>
    <row r="1" spans="1:13" ht="12.75" customHeight="1">
      <c r="A1" s="163" t="s">
        <v>133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5"/>
    </row>
    <row r="2" spans="1:13" s="154" customFormat="1" ht="15">
      <c r="A2" s="166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8"/>
    </row>
    <row r="3" spans="1:13" s="154" customFormat="1" ht="15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8"/>
    </row>
    <row r="4" spans="1:13" s="154" customFormat="1" ht="15">
      <c r="A4" s="166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8"/>
    </row>
    <row r="5" spans="1:13" s="154" customFormat="1" ht="15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s="154" customFormat="1" ht="15">
      <c r="A6" s="166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8"/>
    </row>
    <row r="7" spans="1:13" s="154" customFormat="1" ht="15">
      <c r="A7" s="166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8"/>
    </row>
    <row r="8" spans="1:13" s="154" customFormat="1" ht="15">
      <c r="A8" s="166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8"/>
    </row>
    <row r="9" spans="1:13" ht="12.75" customHeight="1">
      <c r="A9" s="166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8"/>
    </row>
    <row r="10" spans="1:13" ht="12.75" customHeight="1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8"/>
    </row>
    <row r="11" spans="1:13" ht="12.75" customHeight="1">
      <c r="A11" s="166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8"/>
    </row>
    <row r="12" spans="1:13" ht="12.75" customHeight="1">
      <c r="A12" s="166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8"/>
    </row>
    <row r="13" spans="1:13" ht="12.75" customHeight="1">
      <c r="A13" s="166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8"/>
    </row>
    <row r="14" spans="1:13" ht="12.75" customHeight="1">
      <c r="A14" s="166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8"/>
    </row>
    <row r="15" spans="1:13" ht="13.5" customHeight="1" thickBot="1">
      <c r="A15" s="169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1"/>
    </row>
    <row r="17" spans="1:8" ht="15">
      <c r="A17" s="145" t="s">
        <v>109</v>
      </c>
      <c r="B17" s="154"/>
      <c r="C17" s="146" t="s">
        <v>110</v>
      </c>
      <c r="D17" s="154"/>
      <c r="E17" s="154"/>
      <c r="F17" s="154"/>
      <c r="G17" s="154"/>
      <c r="H17" s="154"/>
    </row>
    <row r="18" spans="1:8" ht="15">
      <c r="A18" s="145"/>
      <c r="B18" s="154"/>
      <c r="D18" s="154"/>
      <c r="E18" s="154"/>
      <c r="F18" s="154"/>
      <c r="G18" s="154"/>
      <c r="H18" s="154"/>
    </row>
    <row r="19" spans="1:8" ht="15">
      <c r="A19" s="145" t="s">
        <v>111</v>
      </c>
      <c r="B19" s="154"/>
      <c r="C19" s="146" t="s">
        <v>132</v>
      </c>
      <c r="D19" s="154"/>
      <c r="E19" s="154"/>
      <c r="F19" s="154"/>
      <c r="G19" s="154"/>
      <c r="H19" s="154"/>
    </row>
    <row r="20" spans="1:8" ht="15">
      <c r="A20" s="145"/>
      <c r="B20" s="154"/>
      <c r="D20" s="154"/>
      <c r="E20" s="154"/>
      <c r="F20" s="154"/>
      <c r="G20" s="154"/>
      <c r="H20" s="154"/>
    </row>
    <row r="21" spans="1:8" ht="15">
      <c r="A21" s="145" t="s">
        <v>112</v>
      </c>
      <c r="B21" s="154"/>
      <c r="C21" s="146" t="s">
        <v>113</v>
      </c>
      <c r="D21" s="154"/>
      <c r="E21" s="154"/>
      <c r="F21" s="154"/>
      <c r="G21" s="154"/>
      <c r="H21" s="154"/>
    </row>
    <row r="22" ht="15"/>
    <row r="23" spans="1:14" s="156" customFormat="1" ht="15.75" customHeight="1">
      <c r="A23" s="160"/>
      <c r="B23" s="146"/>
      <c r="C23" s="146"/>
      <c r="D23" s="146"/>
      <c r="E23" s="146"/>
      <c r="F23" s="146"/>
      <c r="G23" s="146"/>
      <c r="H23" s="146"/>
      <c r="I23" s="155"/>
      <c r="J23" s="155"/>
      <c r="K23" s="155"/>
      <c r="L23" s="155"/>
      <c r="M23" s="155"/>
      <c r="N23" s="155"/>
    </row>
    <row r="24" ht="15"/>
    <row r="25" ht="15"/>
    <row r="26" ht="15"/>
    <row r="27" ht="15"/>
    <row r="28" ht="15"/>
    <row r="29" ht="15"/>
    <row r="30" ht="15"/>
    <row r="31" ht="15"/>
    <row r="32" ht="15"/>
    <row r="34" spans="1:13" ht="32.25" customHeight="1">
      <c r="A34" s="147" t="s">
        <v>114</v>
      </c>
      <c r="B34" s="156"/>
      <c r="C34" s="161" t="s">
        <v>115</v>
      </c>
      <c r="D34" s="161"/>
      <c r="E34" s="161"/>
      <c r="F34" s="161"/>
      <c r="G34" s="161"/>
      <c r="H34" s="161"/>
      <c r="I34" s="161"/>
      <c r="J34" s="161"/>
      <c r="K34" s="161"/>
      <c r="L34" s="161"/>
      <c r="M34" s="161"/>
    </row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spans="1:13" s="154" customFormat="1" ht="53.25" customHeight="1">
      <c r="A51" s="160"/>
      <c r="B51" s="146"/>
      <c r="C51" s="146"/>
      <c r="D51" s="146"/>
      <c r="E51" s="146"/>
      <c r="F51" s="146"/>
      <c r="G51" s="146"/>
      <c r="H51" s="146"/>
      <c r="I51" s="155"/>
      <c r="J51" s="155"/>
      <c r="K51" s="155"/>
      <c r="L51" s="155"/>
      <c r="M51" s="155"/>
    </row>
    <row r="52" ht="15"/>
    <row r="53" ht="15"/>
    <row r="54" ht="15"/>
    <row r="55" ht="15"/>
    <row r="56" ht="15"/>
    <row r="58" spans="1:13" ht="51" customHeight="1">
      <c r="A58" s="157" t="s">
        <v>116</v>
      </c>
      <c r="B58" s="154"/>
      <c r="C58" s="161" t="s">
        <v>117</v>
      </c>
      <c r="D58" s="161"/>
      <c r="E58" s="161"/>
      <c r="F58" s="161"/>
      <c r="G58" s="161"/>
      <c r="H58" s="161"/>
      <c r="I58" s="161"/>
      <c r="J58" s="161"/>
      <c r="K58" s="161"/>
      <c r="L58" s="161"/>
      <c r="M58" s="161"/>
    </row>
    <row r="59" ht="15"/>
    <row r="60" ht="15"/>
    <row r="61" ht="15"/>
    <row r="62" ht="15"/>
    <row r="63" ht="15"/>
    <row r="64" ht="15"/>
    <row r="65" ht="15"/>
    <row r="66" ht="15"/>
    <row r="67" ht="15"/>
    <row r="68" spans="1:14" s="154" customFormat="1" ht="36" customHeight="1">
      <c r="A68" s="160"/>
      <c r="B68" s="146"/>
      <c r="C68" s="146"/>
      <c r="D68" s="146"/>
      <c r="E68" s="146"/>
      <c r="F68" s="146"/>
      <c r="G68" s="146"/>
      <c r="H68" s="146"/>
      <c r="I68" s="155"/>
      <c r="J68" s="155"/>
      <c r="K68" s="155"/>
      <c r="L68" s="155"/>
      <c r="M68" s="155"/>
      <c r="N68" s="155"/>
    </row>
    <row r="69" ht="15"/>
    <row r="70" ht="15"/>
    <row r="71" ht="15"/>
    <row r="72" ht="15"/>
    <row r="73" spans="1:8" s="154" customFormat="1" ht="15">
      <c r="A73" s="160"/>
      <c r="B73" s="146"/>
      <c r="C73" s="146"/>
      <c r="D73" s="146"/>
      <c r="E73" s="146"/>
      <c r="F73" s="146"/>
      <c r="G73" s="146"/>
      <c r="H73" s="146"/>
    </row>
    <row r="74" spans="1:8" s="154" customFormat="1" ht="15">
      <c r="A74" s="160"/>
      <c r="B74" s="146"/>
      <c r="C74" s="146"/>
      <c r="D74" s="146"/>
      <c r="E74" s="146"/>
      <c r="F74" s="146"/>
      <c r="G74" s="146"/>
      <c r="H74" s="146"/>
    </row>
    <row r="75" spans="1:8" s="154" customFormat="1" ht="15">
      <c r="A75" s="160"/>
      <c r="B75" s="146"/>
      <c r="C75" s="146"/>
      <c r="D75" s="146"/>
      <c r="E75" s="146"/>
      <c r="F75" s="146"/>
      <c r="G75" s="146"/>
      <c r="H75" s="146"/>
    </row>
    <row r="76" ht="15"/>
    <row r="77" spans="1:13" ht="32.25" customHeight="1">
      <c r="A77" s="157" t="s">
        <v>118</v>
      </c>
      <c r="B77" s="154"/>
      <c r="C77" s="161" t="s">
        <v>119</v>
      </c>
      <c r="D77" s="161"/>
      <c r="E77" s="161"/>
      <c r="F77" s="161"/>
      <c r="G77" s="161"/>
      <c r="H77" s="161"/>
      <c r="I77" s="161"/>
      <c r="J77" s="161"/>
      <c r="K77" s="161"/>
      <c r="L77" s="161"/>
      <c r="M77" s="161"/>
    </row>
    <row r="78" ht="15"/>
    <row r="79" ht="15"/>
    <row r="80" ht="15"/>
    <row r="81" spans="1:8" s="154" customFormat="1" ht="15">
      <c r="A81" s="160"/>
      <c r="B81" s="146"/>
      <c r="C81" s="146"/>
      <c r="D81" s="146"/>
      <c r="E81" s="146"/>
      <c r="F81" s="146"/>
      <c r="G81" s="146"/>
      <c r="H81" s="146"/>
    </row>
    <row r="82" spans="1:8" ht="15">
      <c r="A82" s="158" t="s">
        <v>120</v>
      </c>
      <c r="B82" s="154"/>
      <c r="C82" s="154" t="s">
        <v>121</v>
      </c>
      <c r="D82" s="154"/>
      <c r="E82" s="154"/>
      <c r="F82" s="154"/>
      <c r="G82" s="154"/>
      <c r="H82" s="154"/>
    </row>
    <row r="83" spans="1:8" ht="15">
      <c r="A83" s="158"/>
      <c r="B83" s="154"/>
      <c r="C83" s="154"/>
      <c r="D83" s="154"/>
      <c r="E83" s="154"/>
      <c r="F83" s="154"/>
      <c r="G83" s="154"/>
      <c r="H83" s="154"/>
    </row>
    <row r="84" spans="1:8" ht="15">
      <c r="A84" s="158"/>
      <c r="B84" s="154" t="s">
        <v>122</v>
      </c>
      <c r="C84" s="154" t="s">
        <v>123</v>
      </c>
      <c r="D84" s="154"/>
      <c r="E84" s="154"/>
      <c r="F84" s="154"/>
      <c r="G84" s="154"/>
      <c r="H84" s="154"/>
    </row>
    <row r="85" ht="15"/>
    <row r="86" ht="15"/>
    <row r="87" ht="15"/>
    <row r="88" ht="15"/>
    <row r="89" ht="15"/>
    <row r="90" ht="15"/>
    <row r="91" ht="15"/>
    <row r="94" spans="1:8" ht="15">
      <c r="A94" s="159"/>
      <c r="B94" s="154" t="s">
        <v>124</v>
      </c>
      <c r="C94" s="154" t="s">
        <v>125</v>
      </c>
      <c r="D94" s="154"/>
      <c r="E94" s="154"/>
      <c r="F94" s="154"/>
      <c r="G94" s="154"/>
      <c r="H94" s="154"/>
    </row>
    <row r="95" spans="1:8" s="154" customFormat="1" ht="15">
      <c r="A95" s="160"/>
      <c r="B95" s="146"/>
      <c r="C95" s="146"/>
      <c r="D95" s="146"/>
      <c r="E95" s="146"/>
      <c r="F95" s="146"/>
      <c r="G95" s="146"/>
      <c r="H95" s="146"/>
    </row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8" spans="1:8" ht="15">
      <c r="A108" s="159"/>
      <c r="B108" s="154" t="s">
        <v>126</v>
      </c>
      <c r="C108" s="154" t="s">
        <v>127</v>
      </c>
      <c r="D108" s="154"/>
      <c r="E108" s="154"/>
      <c r="F108" s="154"/>
      <c r="G108" s="154"/>
      <c r="H108" s="154"/>
    </row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spans="1:8" s="154" customFormat="1" ht="15">
      <c r="A129" s="160"/>
      <c r="B129" s="146"/>
      <c r="C129" s="146"/>
      <c r="D129" s="146"/>
      <c r="E129" s="146"/>
      <c r="F129" s="146"/>
      <c r="G129" s="146"/>
      <c r="H129" s="146"/>
    </row>
    <row r="130" ht="15"/>
    <row r="131" ht="15"/>
    <row r="132" ht="15"/>
    <row r="133" ht="15"/>
    <row r="134" ht="15"/>
    <row r="135" ht="15"/>
    <row r="136" ht="15"/>
    <row r="138" spans="1:8" ht="15">
      <c r="A138" s="159"/>
      <c r="B138" s="154" t="s">
        <v>128</v>
      </c>
      <c r="C138" s="154" t="s">
        <v>129</v>
      </c>
      <c r="D138" s="154"/>
      <c r="E138" s="154"/>
      <c r="F138" s="154"/>
      <c r="G138" s="154"/>
      <c r="H138" s="154"/>
    </row>
    <row r="139" ht="15"/>
    <row r="140" ht="15"/>
    <row r="141" ht="15"/>
    <row r="142" ht="15"/>
    <row r="143" ht="15"/>
    <row r="144" ht="15"/>
    <row r="145" ht="15"/>
    <row r="146" spans="9:15" ht="48.75" customHeight="1">
      <c r="I146" s="155"/>
      <c r="J146" s="155"/>
      <c r="K146" s="155"/>
      <c r="L146" s="155"/>
      <c r="M146" s="155"/>
      <c r="N146" s="155"/>
      <c r="O146" s="155"/>
    </row>
    <row r="147" ht="15"/>
    <row r="148" ht="15"/>
    <row r="149" ht="15"/>
    <row r="150" ht="15"/>
    <row r="151" ht="15"/>
    <row r="152" ht="15"/>
    <row r="154" spans="1:3" ht="15.75">
      <c r="A154" s="162" t="s">
        <v>130</v>
      </c>
      <c r="B154" s="162"/>
      <c r="C154" s="162"/>
    </row>
    <row r="155" spans="2:13" ht="33" customHeight="1">
      <c r="B155" s="161" t="s">
        <v>134</v>
      </c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</row>
  </sheetData>
  <sheetProtection password="EF50" sheet="1" objects="1"/>
  <mergeCells count="6">
    <mergeCell ref="C77:M77"/>
    <mergeCell ref="B155:M155"/>
    <mergeCell ref="A154:C154"/>
    <mergeCell ref="A1:M15"/>
    <mergeCell ref="C34:M34"/>
    <mergeCell ref="C58:M5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S54"/>
  <sheetViews>
    <sheetView showGridLines="0" showZeros="0" zoomScale="85" zoomScaleNormal="85" zoomScalePageLayoutView="0" workbookViewId="0" topLeftCell="A13">
      <selection activeCell="D21" sqref="D21:I21"/>
    </sheetView>
  </sheetViews>
  <sheetFormatPr defaultColWidth="9.140625" defaultRowHeight="12.75"/>
  <cols>
    <col min="1" max="2" width="2.7109375" style="18" customWidth="1"/>
    <col min="3" max="3" width="20.7109375" style="18" customWidth="1"/>
    <col min="4" max="8" width="2.7109375" style="18" customWidth="1"/>
    <col min="9" max="9" width="3.421875" style="18" customWidth="1"/>
    <col min="10" max="11" width="9.140625" style="18" customWidth="1"/>
    <col min="12" max="12" width="2.7109375" style="18" customWidth="1"/>
    <col min="13" max="13" width="7.140625" style="18" customWidth="1"/>
    <col min="14" max="14" width="2.7109375" style="18" customWidth="1"/>
    <col min="15" max="16" width="9.140625" style="18" customWidth="1"/>
    <col min="17" max="18" width="2.7109375" style="18" customWidth="1"/>
    <col min="19" max="16384" width="9.140625" style="18" customWidth="1"/>
  </cols>
  <sheetData>
    <row r="1" ht="7.5" customHeight="1">
      <c r="A1" s="18">
        <v>0</v>
      </c>
    </row>
    <row r="2" spans="1:17" ht="13.5" customHeight="1">
      <c r="A2" s="17"/>
      <c r="B2" s="178" t="s">
        <v>49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</row>
    <row r="3" spans="1:19" ht="13.5" customHeight="1">
      <c r="A3" s="17"/>
      <c r="B3" s="178" t="s">
        <v>103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S3" s="19"/>
    </row>
    <row r="4" spans="1:17" ht="13.5" customHeight="1">
      <c r="A4" s="17"/>
      <c r="B4" s="178" t="s">
        <v>68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1:17" ht="13.5" customHeight="1">
      <c r="A5" s="17"/>
      <c r="B5" s="17"/>
      <c r="C5" s="17"/>
      <c r="D5" s="20"/>
      <c r="E5" s="20"/>
      <c r="F5" s="180" t="s">
        <v>53</v>
      </c>
      <c r="G5" s="180"/>
      <c r="H5" s="180"/>
      <c r="I5" s="180"/>
      <c r="J5" s="180"/>
      <c r="K5" s="179"/>
      <c r="L5" s="179"/>
      <c r="M5" s="179"/>
      <c r="N5" s="17"/>
      <c r="O5" s="17"/>
      <c r="P5" s="17"/>
      <c r="Q5" s="17"/>
    </row>
    <row r="6" ht="7.5" customHeight="1" thickBot="1"/>
    <row r="7" spans="2:17" ht="7.5" customHeight="1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</row>
    <row r="8" spans="1:17" ht="13.5" customHeight="1">
      <c r="A8" s="24"/>
      <c r="B8" s="25"/>
      <c r="C8" s="176" t="s">
        <v>50</v>
      </c>
      <c r="D8" s="176"/>
      <c r="E8" s="26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27"/>
    </row>
    <row r="9" spans="1:17" ht="7.5" customHeight="1">
      <c r="A9" s="24"/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1:17" ht="13.5" customHeight="1">
      <c r="A10" s="24"/>
      <c r="B10" s="25"/>
      <c r="C10" s="176" t="s">
        <v>51</v>
      </c>
      <c r="D10" s="176"/>
      <c r="E10" s="26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28"/>
    </row>
    <row r="11" spans="1:17" ht="7.5" customHeight="1">
      <c r="A11" s="24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1:17" ht="13.5" customHeight="1">
      <c r="A12" s="24"/>
      <c r="B12" s="25"/>
      <c r="C12" s="176" t="s">
        <v>52</v>
      </c>
      <c r="D12" s="176"/>
      <c r="E12" s="26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27"/>
    </row>
    <row r="13" spans="1:17" ht="7.5" customHeight="1">
      <c r="A13" s="2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1:17" ht="15.75" customHeight="1">
      <c r="A14" s="24"/>
      <c r="B14" s="25"/>
      <c r="C14" s="176" t="s">
        <v>65</v>
      </c>
      <c r="D14" s="176"/>
      <c r="E14" s="26"/>
      <c r="F14" s="175"/>
      <c r="G14" s="175"/>
      <c r="H14" s="175"/>
      <c r="I14" s="175"/>
      <c r="J14" s="175"/>
      <c r="K14" s="176" t="s">
        <v>66</v>
      </c>
      <c r="L14" s="176"/>
      <c r="M14" s="176"/>
      <c r="N14" s="29"/>
      <c r="O14" s="175"/>
      <c r="P14" s="175"/>
      <c r="Q14" s="27"/>
    </row>
    <row r="15" spans="1:17" ht="7.5" customHeight="1" thickBot="1">
      <c r="A15" s="24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/>
    </row>
    <row r="16" ht="7.5" customHeight="1" thickBot="1">
      <c r="A16" s="24"/>
    </row>
    <row r="17" spans="2:17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3"/>
    </row>
    <row r="18" spans="2:17" ht="15.75" customHeight="1">
      <c r="B18" s="25"/>
      <c r="C18" s="174" t="s">
        <v>104</v>
      </c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27"/>
    </row>
    <row r="19" spans="1:17" ht="15.75" customHeight="1">
      <c r="A19" s="24"/>
      <c r="B19" s="25"/>
      <c r="C19" s="64" t="s">
        <v>70</v>
      </c>
      <c r="D19" s="187"/>
      <c r="E19" s="187"/>
      <c r="F19" s="187"/>
      <c r="G19" s="187"/>
      <c r="H19" s="187"/>
      <c r="I19" s="187"/>
      <c r="J19" s="173" t="s">
        <v>72</v>
      </c>
      <c r="K19" s="173"/>
      <c r="L19" s="33"/>
      <c r="M19" s="172"/>
      <c r="N19" s="172"/>
      <c r="O19" s="172"/>
      <c r="P19" s="172"/>
      <c r="Q19" s="27"/>
    </row>
    <row r="20" spans="1:17" ht="15.75" customHeight="1">
      <c r="A20" s="24"/>
      <c r="B20" s="25"/>
      <c r="C20" s="64" t="s">
        <v>70</v>
      </c>
      <c r="D20" s="187"/>
      <c r="E20" s="187"/>
      <c r="F20" s="187"/>
      <c r="G20" s="187"/>
      <c r="H20" s="187"/>
      <c r="I20" s="187"/>
      <c r="J20" s="173" t="s">
        <v>72</v>
      </c>
      <c r="K20" s="173"/>
      <c r="L20" s="34"/>
      <c r="M20" s="172"/>
      <c r="N20" s="172"/>
      <c r="O20" s="172"/>
      <c r="P20" s="172"/>
      <c r="Q20" s="27"/>
    </row>
    <row r="21" spans="1:17" ht="15.75" customHeight="1">
      <c r="A21" s="24"/>
      <c r="B21" s="25"/>
      <c r="C21" s="64" t="s">
        <v>70</v>
      </c>
      <c r="D21" s="187"/>
      <c r="E21" s="187"/>
      <c r="F21" s="187"/>
      <c r="G21" s="187"/>
      <c r="H21" s="187"/>
      <c r="I21" s="187"/>
      <c r="J21" s="173" t="s">
        <v>72</v>
      </c>
      <c r="K21" s="173"/>
      <c r="L21" s="34"/>
      <c r="M21" s="172"/>
      <c r="N21" s="172"/>
      <c r="O21" s="172"/>
      <c r="P21" s="172"/>
      <c r="Q21" s="27"/>
    </row>
    <row r="22" spans="1:17" ht="15.75" customHeight="1">
      <c r="A22" s="24"/>
      <c r="B22" s="25"/>
      <c r="C22" s="176" t="s">
        <v>87</v>
      </c>
      <c r="D22" s="176"/>
      <c r="E22" s="176"/>
      <c r="F22" s="176"/>
      <c r="G22" s="176"/>
      <c r="H22" s="34"/>
      <c r="I22" s="172"/>
      <c r="J22" s="172"/>
      <c r="K22" s="172"/>
      <c r="L22" s="172"/>
      <c r="M22" s="172"/>
      <c r="N22" s="172"/>
      <c r="O22" s="172"/>
      <c r="P22" s="172"/>
      <c r="Q22" s="28"/>
    </row>
    <row r="23" spans="1:17" ht="15.75" customHeight="1">
      <c r="A23" s="24"/>
      <c r="B23" s="25"/>
      <c r="C23" s="65" t="s">
        <v>74</v>
      </c>
      <c r="D23" s="67"/>
      <c r="E23" s="184"/>
      <c r="F23" s="184"/>
      <c r="G23" s="184"/>
      <c r="H23" s="184"/>
      <c r="I23" s="34"/>
      <c r="J23" s="188" t="s">
        <v>75</v>
      </c>
      <c r="K23" s="188"/>
      <c r="L23" s="188"/>
      <c r="M23" s="188"/>
      <c r="N23" s="34"/>
      <c r="O23" s="186"/>
      <c r="P23" s="186"/>
      <c r="Q23" s="27"/>
    </row>
    <row r="24" spans="1:17" ht="15.75" customHeight="1">
      <c r="A24" s="24"/>
      <c r="B24" s="189" t="s">
        <v>76</v>
      </c>
      <c r="C24" s="176"/>
      <c r="D24" s="67"/>
      <c r="E24" s="184"/>
      <c r="F24" s="184"/>
      <c r="G24" s="184"/>
      <c r="H24" s="184"/>
      <c r="I24" s="188" t="s">
        <v>77</v>
      </c>
      <c r="J24" s="188"/>
      <c r="K24" s="188"/>
      <c r="L24" s="188"/>
      <c r="M24" s="188"/>
      <c r="N24" s="34"/>
      <c r="O24" s="186"/>
      <c r="P24" s="186"/>
      <c r="Q24" s="27"/>
    </row>
    <row r="25" spans="1:17" ht="7.5" customHeight="1">
      <c r="A25" s="24"/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</row>
    <row r="26" spans="1:17" ht="15.75" customHeight="1">
      <c r="A26" s="24"/>
      <c r="B26" s="68"/>
      <c r="C26" s="65"/>
      <c r="D26" s="67"/>
      <c r="E26" s="69"/>
      <c r="F26" s="69"/>
      <c r="G26" s="69"/>
      <c r="H26" s="69"/>
      <c r="I26" s="188" t="s">
        <v>82</v>
      </c>
      <c r="J26" s="188"/>
      <c r="K26" s="188"/>
      <c r="L26" s="188"/>
      <c r="M26" s="188"/>
      <c r="N26" s="34"/>
      <c r="O26" s="185">
        <f>ROUND(IF(O23,IF((O23*1.05)&lt;O24,O24-(O23*1.05),IF((O23*0.95)&gt;O24,O24-(O23*0.95),0.00000000001)),0),4)</f>
        <v>0</v>
      </c>
      <c r="P26" s="185"/>
      <c r="Q26" s="27"/>
    </row>
    <row r="27" spans="2:17" ht="7.5" customHeight="1" thickBot="1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</row>
    <row r="28" spans="2:17" ht="15.75" customHeight="1">
      <c r="B28" s="25"/>
      <c r="C28" s="174" t="s">
        <v>107</v>
      </c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27"/>
    </row>
    <row r="29" spans="1:17" ht="15.75" customHeight="1">
      <c r="A29" s="24"/>
      <c r="B29" s="25"/>
      <c r="C29" s="64" t="s">
        <v>70</v>
      </c>
      <c r="D29" s="187"/>
      <c r="E29" s="187"/>
      <c r="F29" s="187"/>
      <c r="G29" s="187"/>
      <c r="H29" s="187"/>
      <c r="I29" s="187"/>
      <c r="J29" s="173" t="s">
        <v>72</v>
      </c>
      <c r="K29" s="173"/>
      <c r="L29" s="33"/>
      <c r="M29" s="172"/>
      <c r="N29" s="172"/>
      <c r="O29" s="172"/>
      <c r="P29" s="172"/>
      <c r="Q29" s="27"/>
    </row>
    <row r="30" spans="1:17" ht="15.75" customHeight="1">
      <c r="A30" s="24"/>
      <c r="B30" s="25"/>
      <c r="C30" s="64" t="s">
        <v>70</v>
      </c>
      <c r="D30" s="187"/>
      <c r="E30" s="187"/>
      <c r="F30" s="187"/>
      <c r="G30" s="187"/>
      <c r="H30" s="187"/>
      <c r="I30" s="187"/>
      <c r="J30" s="173" t="s">
        <v>72</v>
      </c>
      <c r="K30" s="173"/>
      <c r="L30" s="34"/>
      <c r="M30" s="172"/>
      <c r="N30" s="172"/>
      <c r="O30" s="172"/>
      <c r="P30" s="172"/>
      <c r="Q30" s="27"/>
    </row>
    <row r="31" spans="1:17" ht="15.75" customHeight="1">
      <c r="A31" s="24"/>
      <c r="B31" s="25"/>
      <c r="C31" s="64" t="s">
        <v>70</v>
      </c>
      <c r="D31" s="187"/>
      <c r="E31" s="187"/>
      <c r="F31" s="187"/>
      <c r="G31" s="187"/>
      <c r="H31" s="187"/>
      <c r="I31" s="187"/>
      <c r="J31" s="173" t="s">
        <v>72</v>
      </c>
      <c r="K31" s="173"/>
      <c r="L31" s="34"/>
      <c r="M31" s="172"/>
      <c r="N31" s="172"/>
      <c r="O31" s="172"/>
      <c r="P31" s="172"/>
      <c r="Q31" s="27"/>
    </row>
    <row r="32" spans="1:17" ht="15.75" customHeight="1">
      <c r="A32" s="24"/>
      <c r="B32" s="25"/>
      <c r="C32" s="65" t="s">
        <v>74</v>
      </c>
      <c r="D32" s="67"/>
      <c r="E32" s="184"/>
      <c r="F32" s="184"/>
      <c r="G32" s="184"/>
      <c r="H32" s="184"/>
      <c r="I32" s="34"/>
      <c r="J32" s="188" t="s">
        <v>79</v>
      </c>
      <c r="K32" s="188"/>
      <c r="L32" s="188"/>
      <c r="M32" s="188"/>
      <c r="N32" s="34"/>
      <c r="O32" s="186"/>
      <c r="P32" s="186"/>
      <c r="Q32" s="27"/>
    </row>
    <row r="33" spans="1:17" ht="15.75" customHeight="1">
      <c r="A33" s="24"/>
      <c r="B33" s="189" t="s">
        <v>76</v>
      </c>
      <c r="C33" s="176"/>
      <c r="D33" s="67"/>
      <c r="E33" s="184"/>
      <c r="F33" s="184"/>
      <c r="G33" s="184"/>
      <c r="H33" s="184"/>
      <c r="I33" s="188" t="s">
        <v>80</v>
      </c>
      <c r="J33" s="188"/>
      <c r="K33" s="188"/>
      <c r="L33" s="188"/>
      <c r="M33" s="188"/>
      <c r="N33" s="34"/>
      <c r="O33" s="186"/>
      <c r="P33" s="186"/>
      <c r="Q33" s="27"/>
    </row>
    <row r="34" spans="1:17" ht="7.5" customHeight="1">
      <c r="A34" s="24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</row>
    <row r="35" spans="1:17" ht="15.75" customHeight="1">
      <c r="A35" s="24"/>
      <c r="B35" s="68"/>
      <c r="C35" s="65"/>
      <c r="D35" s="67"/>
      <c r="E35" s="69"/>
      <c r="F35" s="69"/>
      <c r="G35" s="69"/>
      <c r="H35" s="69"/>
      <c r="I35" s="188" t="s">
        <v>81</v>
      </c>
      <c r="J35" s="188"/>
      <c r="K35" s="188"/>
      <c r="L35" s="188"/>
      <c r="M35" s="188"/>
      <c r="N35" s="34"/>
      <c r="O35" s="185">
        <f>IF(O32,IF((O32*1.05)&lt;O33,O33-(O32*1.05),IF((O32*0.95)&gt;O33,O33-(O32*0.95),0.00000000001)),0)</f>
        <v>0</v>
      </c>
      <c r="P35" s="185"/>
      <c r="Q35" s="27"/>
    </row>
    <row r="36" spans="2:17" ht="7.5" customHeight="1" thickBo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</row>
    <row r="37" spans="2:17" ht="7.5" customHeight="1"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3"/>
    </row>
    <row r="38" spans="2:17" ht="15.75" customHeight="1">
      <c r="B38" s="25"/>
      <c r="C38" s="174" t="s">
        <v>78</v>
      </c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27"/>
    </row>
    <row r="39" spans="2:17" ht="15.75" customHeight="1">
      <c r="B39" s="25"/>
      <c r="C39" s="88"/>
      <c r="D39" s="88"/>
      <c r="E39" s="88"/>
      <c r="F39" s="88"/>
      <c r="G39" s="88"/>
      <c r="H39" s="88"/>
      <c r="I39" s="88"/>
      <c r="J39" s="88" t="s">
        <v>100</v>
      </c>
      <c r="K39" s="88"/>
      <c r="L39" s="88"/>
      <c r="M39" s="88"/>
      <c r="N39" s="88"/>
      <c r="O39" s="88"/>
      <c r="P39" s="88"/>
      <c r="Q39" s="27"/>
    </row>
    <row r="40" spans="1:17" ht="15.75" customHeight="1">
      <c r="A40" s="24"/>
      <c r="B40" s="25"/>
      <c r="C40" s="64" t="s">
        <v>70</v>
      </c>
      <c r="D40" s="187"/>
      <c r="E40" s="187"/>
      <c r="F40" s="187"/>
      <c r="G40" s="187"/>
      <c r="H40" s="187"/>
      <c r="I40" s="187"/>
      <c r="J40" s="173" t="s">
        <v>72</v>
      </c>
      <c r="K40" s="173"/>
      <c r="L40" s="33"/>
      <c r="M40" s="172"/>
      <c r="N40" s="172"/>
      <c r="O40" s="172"/>
      <c r="P40" s="172"/>
      <c r="Q40" s="27"/>
    </row>
    <row r="41" spans="1:17" ht="15.75" customHeight="1">
      <c r="A41" s="24"/>
      <c r="B41" s="25"/>
      <c r="C41" s="65" t="s">
        <v>74</v>
      </c>
      <c r="D41" s="67"/>
      <c r="E41" s="184"/>
      <c r="F41" s="184"/>
      <c r="G41" s="184"/>
      <c r="H41" s="184"/>
      <c r="I41" s="34"/>
      <c r="J41" s="188" t="s">
        <v>75</v>
      </c>
      <c r="K41" s="188"/>
      <c r="L41" s="188"/>
      <c r="M41" s="188"/>
      <c r="N41" s="34"/>
      <c r="O41" s="186"/>
      <c r="P41" s="186"/>
      <c r="Q41" s="27"/>
    </row>
    <row r="42" spans="1:17" ht="15.75" customHeight="1">
      <c r="A42" s="24"/>
      <c r="B42" s="189" t="s">
        <v>76</v>
      </c>
      <c r="C42" s="176"/>
      <c r="D42" s="67"/>
      <c r="E42" s="184"/>
      <c r="F42" s="184"/>
      <c r="G42" s="184"/>
      <c r="H42" s="184"/>
      <c r="I42" s="188" t="s">
        <v>77</v>
      </c>
      <c r="J42" s="188"/>
      <c r="K42" s="188"/>
      <c r="L42" s="188"/>
      <c r="M42" s="188"/>
      <c r="N42" s="34"/>
      <c r="O42" s="186"/>
      <c r="P42" s="186"/>
      <c r="Q42" s="27"/>
    </row>
    <row r="43" spans="1:17" ht="7.5" customHeight="1">
      <c r="A43" s="24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7"/>
    </row>
    <row r="44" spans="1:17" ht="15.75" customHeight="1">
      <c r="A44" s="24"/>
      <c r="B44" s="68"/>
      <c r="C44" s="65"/>
      <c r="D44" s="67"/>
      <c r="E44" s="69"/>
      <c r="F44" s="69"/>
      <c r="G44" s="69"/>
      <c r="H44" s="69"/>
      <c r="I44" s="188" t="s">
        <v>82</v>
      </c>
      <c r="J44" s="188"/>
      <c r="K44" s="188"/>
      <c r="L44" s="188"/>
      <c r="M44" s="188"/>
      <c r="N44" s="34"/>
      <c r="O44" s="185">
        <f>IF(O41,IF((O41*1.05)&lt;O42,O42-(O41*1.05),IF((O41*0.95)&gt;O42,O42-(O41*0.95),0.00000000001)),0)</f>
        <v>0</v>
      </c>
      <c r="P44" s="185"/>
      <c r="Q44" s="27"/>
    </row>
    <row r="45" spans="1:17" ht="7.5" customHeight="1" thickBot="1">
      <c r="A45" s="24"/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2"/>
    </row>
    <row r="46" ht="9.75" customHeight="1" thickBot="1">
      <c r="A46" s="24"/>
    </row>
    <row r="47" spans="1:17" ht="7.5" customHeight="1">
      <c r="A47" s="24"/>
      <c r="B47" s="70"/>
      <c r="C47" s="70"/>
      <c r="D47" s="70"/>
      <c r="E47" s="26"/>
      <c r="F47" s="21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3"/>
    </row>
    <row r="48" spans="1:17" ht="15.75">
      <c r="A48" s="24"/>
      <c r="B48" s="70"/>
      <c r="C48" s="71"/>
      <c r="D48" s="70"/>
      <c r="E48" s="26"/>
      <c r="F48" s="25"/>
      <c r="G48" s="183" t="s">
        <v>2</v>
      </c>
      <c r="H48" s="183"/>
      <c r="I48" s="183"/>
      <c r="J48" s="183"/>
      <c r="K48" s="183"/>
      <c r="L48" s="183"/>
      <c r="M48" s="183"/>
      <c r="N48" s="183"/>
      <c r="O48" s="183"/>
      <c r="P48" s="183"/>
      <c r="Q48" s="27"/>
    </row>
    <row r="49" spans="1:17" ht="7.5" customHeight="1">
      <c r="A49" s="24"/>
      <c r="B49" s="70"/>
      <c r="C49" s="70"/>
      <c r="D49" s="70"/>
      <c r="E49" s="26"/>
      <c r="F49" s="25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7"/>
    </row>
    <row r="50" spans="1:17" ht="7.5" customHeight="1">
      <c r="A50" s="24"/>
      <c r="B50" s="70"/>
      <c r="C50" s="131"/>
      <c r="D50" s="70"/>
      <c r="E50" s="26"/>
      <c r="F50" s="25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7"/>
    </row>
    <row r="51" spans="1:17" ht="7.5" customHeight="1">
      <c r="A51" s="24"/>
      <c r="B51" s="70"/>
      <c r="C51" s="70"/>
      <c r="D51" s="70"/>
      <c r="E51" s="26"/>
      <c r="F51" s="25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7"/>
    </row>
    <row r="52" spans="1:17" ht="7.5" customHeight="1">
      <c r="A52" s="24"/>
      <c r="B52" s="142"/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7"/>
    </row>
    <row r="53" spans="2:17" ht="12.75" customHeight="1">
      <c r="B53" s="182" t="s">
        <v>85</v>
      </c>
      <c r="C53" s="182"/>
      <c r="D53" s="182"/>
      <c r="E53" s="26"/>
      <c r="F53" s="25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7"/>
    </row>
    <row r="54" spans="2:17" ht="13.5" thickBot="1">
      <c r="B54" s="181" t="s">
        <v>135</v>
      </c>
      <c r="C54" s="182"/>
      <c r="D54" s="182"/>
      <c r="E54" s="26"/>
      <c r="F54" s="30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2"/>
    </row>
  </sheetData>
  <sheetProtection password="EF50" sheet="1" selectLockedCells="1"/>
  <mergeCells count="71">
    <mergeCell ref="O44:P44"/>
    <mergeCell ref="E41:H41"/>
    <mergeCell ref="J41:M41"/>
    <mergeCell ref="O41:P41"/>
    <mergeCell ref="B53:D53"/>
    <mergeCell ref="B33:C33"/>
    <mergeCell ref="E33:H33"/>
    <mergeCell ref="I44:M44"/>
    <mergeCell ref="B42:C42"/>
    <mergeCell ref="I33:M33"/>
    <mergeCell ref="I42:M42"/>
    <mergeCell ref="O42:P42"/>
    <mergeCell ref="D40:I40"/>
    <mergeCell ref="J40:K40"/>
    <mergeCell ref="M40:P40"/>
    <mergeCell ref="E42:H42"/>
    <mergeCell ref="O35:P35"/>
    <mergeCell ref="O33:P33"/>
    <mergeCell ref="D30:I30"/>
    <mergeCell ref="J30:K30"/>
    <mergeCell ref="M30:P30"/>
    <mergeCell ref="D31:I31"/>
    <mergeCell ref="E32:H32"/>
    <mergeCell ref="J32:M32"/>
    <mergeCell ref="O32:P32"/>
    <mergeCell ref="J23:M23"/>
    <mergeCell ref="O23:P23"/>
    <mergeCell ref="D19:I19"/>
    <mergeCell ref="D20:I20"/>
    <mergeCell ref="C28:P28"/>
    <mergeCell ref="B24:C24"/>
    <mergeCell ref="E24:H24"/>
    <mergeCell ref="I24:M24"/>
    <mergeCell ref="D21:I21"/>
    <mergeCell ref="M19:P19"/>
    <mergeCell ref="C38:P38"/>
    <mergeCell ref="O26:P26"/>
    <mergeCell ref="J31:K31"/>
    <mergeCell ref="M31:P31"/>
    <mergeCell ref="O24:P24"/>
    <mergeCell ref="D29:I29"/>
    <mergeCell ref="J29:K29"/>
    <mergeCell ref="M29:P29"/>
    <mergeCell ref="I26:M26"/>
    <mergeCell ref="I35:M35"/>
    <mergeCell ref="B2:Q2"/>
    <mergeCell ref="B3:Q3"/>
    <mergeCell ref="B4:Q4"/>
    <mergeCell ref="K5:M5"/>
    <mergeCell ref="F5:J5"/>
    <mergeCell ref="B54:D54"/>
    <mergeCell ref="I22:P22"/>
    <mergeCell ref="C22:G22"/>
    <mergeCell ref="G48:P48"/>
    <mergeCell ref="E23:H23"/>
    <mergeCell ref="F14:J14"/>
    <mergeCell ref="K14:M14"/>
    <mergeCell ref="F12:P12"/>
    <mergeCell ref="F8:P8"/>
    <mergeCell ref="C8:D8"/>
    <mergeCell ref="C10:D10"/>
    <mergeCell ref="F10:P10"/>
    <mergeCell ref="C12:D12"/>
    <mergeCell ref="O14:P14"/>
    <mergeCell ref="C14:D14"/>
    <mergeCell ref="M20:P20"/>
    <mergeCell ref="M21:P21"/>
    <mergeCell ref="J19:K19"/>
    <mergeCell ref="C18:P18"/>
    <mergeCell ref="J20:K20"/>
    <mergeCell ref="J21:K21"/>
  </mergeCells>
  <printOptions/>
  <pageMargins left="0.75" right="0.25" top="1" bottom="1" header="0.5" footer="0.5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P68"/>
  <sheetViews>
    <sheetView showGridLines="0" showZeros="0" zoomScalePageLayoutView="0" workbookViewId="0" topLeftCell="A1">
      <selection activeCell="K36" sqref="K36"/>
    </sheetView>
  </sheetViews>
  <sheetFormatPr defaultColWidth="9.140625" defaultRowHeight="12.75"/>
  <cols>
    <col min="1" max="1" width="4.7109375" style="98" customWidth="1"/>
    <col min="2" max="2" width="16.7109375" style="98" customWidth="1"/>
    <col min="3" max="3" width="10.7109375" style="98" customWidth="1"/>
    <col min="4" max="4" width="15.7109375" style="98" customWidth="1"/>
    <col min="5" max="6" width="2.7109375" style="98" customWidth="1"/>
    <col min="7" max="7" width="12.7109375" style="98" customWidth="1"/>
    <col min="8" max="8" width="2.7109375" style="98" customWidth="1"/>
    <col min="9" max="9" width="12.7109375" style="98" customWidth="1"/>
    <col min="10" max="10" width="2.7109375" style="98" customWidth="1"/>
    <col min="11" max="11" width="12.7109375" style="98" customWidth="1"/>
    <col min="12" max="12" width="4.7109375" style="98" customWidth="1"/>
    <col min="13" max="16384" width="9.140625" style="98" customWidth="1"/>
  </cols>
  <sheetData>
    <row r="1" spans="1:12" s="92" customFormat="1" ht="9.75" customHeight="1">
      <c r="A1" s="91"/>
      <c r="B1" s="91"/>
      <c r="C1" s="190" t="s">
        <v>0</v>
      </c>
      <c r="D1" s="190"/>
      <c r="E1" s="190"/>
      <c r="F1" s="190"/>
      <c r="G1" s="190"/>
      <c r="H1" s="190"/>
      <c r="I1" s="190"/>
      <c r="J1" s="190"/>
      <c r="K1" s="191" t="s">
        <v>102</v>
      </c>
      <c r="L1" s="191"/>
    </row>
    <row r="2" spans="1:12" s="92" customFormat="1" ht="8.25" customHeight="1">
      <c r="A2" s="91"/>
      <c r="B2" s="91"/>
      <c r="C2" s="93"/>
      <c r="D2" s="93"/>
      <c r="E2" s="93"/>
      <c r="F2" s="93"/>
      <c r="G2" s="93"/>
      <c r="H2" s="93"/>
      <c r="I2" s="93"/>
      <c r="J2" s="93"/>
      <c r="K2" s="191"/>
      <c r="L2" s="191"/>
    </row>
    <row r="3" spans="1:12" s="92" customFormat="1" ht="13.5" customHeight="1">
      <c r="A3" s="91"/>
      <c r="B3" s="91"/>
      <c r="C3" s="192" t="s">
        <v>48</v>
      </c>
      <c r="D3" s="192"/>
      <c r="E3" s="192"/>
      <c r="F3" s="192"/>
      <c r="G3" s="192"/>
      <c r="H3" s="192"/>
      <c r="I3" s="192"/>
      <c r="J3" s="192"/>
      <c r="K3" s="191"/>
      <c r="L3" s="191"/>
    </row>
    <row r="4" spans="1:12" s="92" customFormat="1" ht="13.5" customHeight="1">
      <c r="A4" s="91"/>
      <c r="B4" s="91"/>
      <c r="C4" s="192" t="s">
        <v>86</v>
      </c>
      <c r="D4" s="192"/>
      <c r="E4" s="192"/>
      <c r="F4" s="192"/>
      <c r="G4" s="192"/>
      <c r="H4" s="192"/>
      <c r="I4" s="192"/>
      <c r="J4" s="192"/>
      <c r="K4" s="94"/>
      <c r="L4" s="94"/>
    </row>
    <row r="5" spans="1:12" s="92" customFormat="1" ht="13.5" customHeight="1">
      <c r="A5" s="91"/>
      <c r="B5" s="91"/>
      <c r="C5" s="192" t="s">
        <v>69</v>
      </c>
      <c r="D5" s="192"/>
      <c r="E5" s="192"/>
      <c r="F5" s="192"/>
      <c r="G5" s="192"/>
      <c r="H5" s="192"/>
      <c r="I5" s="192"/>
      <c r="J5" s="192"/>
      <c r="K5" s="95" t="s">
        <v>54</v>
      </c>
      <c r="L5" s="96"/>
    </row>
    <row r="6" spans="1:12" ht="13.5" customHeight="1">
      <c r="A6" s="97"/>
      <c r="B6" s="97"/>
      <c r="D6" s="99"/>
      <c r="E6" s="99"/>
      <c r="F6" s="99"/>
      <c r="I6" s="75"/>
      <c r="J6" s="100"/>
      <c r="K6" s="193">
        <f>CertificationNumber</f>
        <v>0</v>
      </c>
      <c r="L6" s="193"/>
    </row>
    <row r="7" spans="1:12" ht="12.75" customHeight="1">
      <c r="A7" s="97"/>
      <c r="B7" s="194" t="s">
        <v>61</v>
      </c>
      <c r="C7" s="194"/>
      <c r="D7" s="195">
        <f>FinancialIDNumber</f>
        <v>0</v>
      </c>
      <c r="E7" s="195"/>
      <c r="F7" s="195"/>
      <c r="G7" s="195"/>
      <c r="H7" s="195"/>
      <c r="I7" s="195"/>
      <c r="J7" s="195"/>
      <c r="K7" s="195"/>
      <c r="L7" s="90"/>
    </row>
    <row r="8" spans="1:12" ht="12.75">
      <c r="A8" s="97"/>
      <c r="B8" s="101" t="s">
        <v>62</v>
      </c>
      <c r="C8" s="102"/>
      <c r="D8" s="195">
        <f>ContractorName</f>
        <v>0</v>
      </c>
      <c r="E8" s="195"/>
      <c r="F8" s="195"/>
      <c r="G8" s="195"/>
      <c r="H8" s="195"/>
      <c r="I8" s="195"/>
      <c r="J8" s="195"/>
      <c r="K8" s="195"/>
      <c r="L8" s="90"/>
    </row>
    <row r="9" spans="1:16" ht="12.75">
      <c r="A9" s="97"/>
      <c r="B9" s="103" t="s">
        <v>63</v>
      </c>
      <c r="C9" s="102"/>
      <c r="D9" s="196">
        <f>ContractNumber</f>
        <v>0</v>
      </c>
      <c r="E9" s="195"/>
      <c r="F9" s="195"/>
      <c r="G9" s="195"/>
      <c r="H9" s="196"/>
      <c r="I9" s="196"/>
      <c r="J9" s="196"/>
      <c r="K9" s="196"/>
      <c r="L9" s="104"/>
      <c r="N9" s="105"/>
      <c r="O9" s="105"/>
      <c r="P9" s="106"/>
    </row>
    <row r="10" spans="1:16" ht="10.5" customHeight="1">
      <c r="A10" s="97"/>
      <c r="B10" s="107"/>
      <c r="C10" s="108"/>
      <c r="D10" s="107"/>
      <c r="E10" s="108"/>
      <c r="F10" s="108"/>
      <c r="G10" s="108"/>
      <c r="H10" s="107"/>
      <c r="I10" s="107"/>
      <c r="J10" s="107"/>
      <c r="K10" s="107"/>
      <c r="L10" s="109"/>
      <c r="N10" s="105"/>
      <c r="O10" s="105"/>
      <c r="P10" s="106"/>
    </row>
    <row r="11" spans="1:16" ht="12.75">
      <c r="A11" s="97"/>
      <c r="B11" s="103" t="s">
        <v>59</v>
      </c>
      <c r="C11" s="108"/>
      <c r="D11" s="107"/>
      <c r="E11" s="108"/>
      <c r="F11" s="108"/>
      <c r="G11" s="108"/>
      <c r="H11" s="107"/>
      <c r="I11" s="107"/>
      <c r="J11" s="107"/>
      <c r="K11" s="107"/>
      <c r="L11" s="109"/>
      <c r="N11" s="105"/>
      <c r="O11" s="105"/>
      <c r="P11" s="106"/>
    </row>
    <row r="12" spans="1:16" ht="12.75">
      <c r="A12" s="97"/>
      <c r="B12" s="103" t="s">
        <v>55</v>
      </c>
      <c r="C12" s="197">
        <f>DateFrom</f>
        <v>0</v>
      </c>
      <c r="D12" s="197"/>
      <c r="E12" s="110"/>
      <c r="F12" s="108"/>
      <c r="G12" s="198" t="s">
        <v>60</v>
      </c>
      <c r="H12" s="199"/>
      <c r="I12" s="197">
        <f>DateTo</f>
        <v>0</v>
      </c>
      <c r="J12" s="197"/>
      <c r="K12" s="110"/>
      <c r="L12" s="111"/>
      <c r="N12" s="105"/>
      <c r="O12" s="105"/>
      <c r="P12" s="106"/>
    </row>
    <row r="13" spans="1:16" ht="10.5" customHeight="1">
      <c r="A13" s="97"/>
      <c r="B13" s="107"/>
      <c r="C13" s="108"/>
      <c r="D13" s="107"/>
      <c r="E13" s="108"/>
      <c r="F13" s="108"/>
      <c r="G13" s="108"/>
      <c r="H13" s="107"/>
      <c r="I13" s="107"/>
      <c r="J13" s="107"/>
      <c r="K13" s="107"/>
      <c r="L13" s="109"/>
      <c r="N13" s="105"/>
      <c r="O13" s="105"/>
      <c r="P13" s="106"/>
    </row>
    <row r="14" spans="1:16" ht="12.75">
      <c r="A14" s="97"/>
      <c r="B14" s="112" t="s">
        <v>83</v>
      </c>
      <c r="C14" s="108"/>
      <c r="D14" s="107"/>
      <c r="E14" s="108"/>
      <c r="F14" s="108"/>
      <c r="G14" s="108"/>
      <c r="H14" s="107"/>
      <c r="I14" s="107"/>
      <c r="J14" s="107"/>
      <c r="K14" s="107"/>
      <c r="L14" s="109"/>
      <c r="N14" s="105"/>
      <c r="O14" s="105"/>
      <c r="P14" s="106"/>
    </row>
    <row r="15" spans="1:16" ht="10.5" customHeight="1">
      <c r="A15" s="97"/>
      <c r="B15" s="107"/>
      <c r="C15" s="108"/>
      <c r="D15" s="107"/>
      <c r="E15" s="108"/>
      <c r="F15" s="108"/>
      <c r="G15" s="108"/>
      <c r="H15" s="107"/>
      <c r="I15" s="107"/>
      <c r="J15" s="107"/>
      <c r="K15" s="107"/>
      <c r="L15" s="109"/>
      <c r="N15" s="105"/>
      <c r="O15" s="105"/>
      <c r="P15" s="106"/>
    </row>
    <row r="16" spans="1:16" ht="10.5" customHeight="1">
      <c r="A16" s="97"/>
      <c r="B16" s="107" t="s">
        <v>88</v>
      </c>
      <c r="C16" s="72">
        <f>BaseAsphaltPriceIndex</f>
        <v>0</v>
      </c>
      <c r="D16" s="200" t="s">
        <v>89</v>
      </c>
      <c r="E16" s="200"/>
      <c r="F16" s="200"/>
      <c r="G16" s="72">
        <f>CurrentAsphaltPriceIndex</f>
        <v>0</v>
      </c>
      <c r="H16" s="200" t="s">
        <v>90</v>
      </c>
      <c r="I16" s="200"/>
      <c r="J16" s="200"/>
      <c r="K16" s="72">
        <f>AsphaltIndexDifference</f>
        <v>0</v>
      </c>
      <c r="L16" s="109"/>
      <c r="N16" s="105"/>
      <c r="O16" s="105"/>
      <c r="P16" s="106"/>
    </row>
    <row r="17" spans="1:16" ht="6" customHeight="1">
      <c r="A17" s="97"/>
      <c r="B17" s="107"/>
      <c r="C17" s="74"/>
      <c r="D17" s="113"/>
      <c r="E17" s="113"/>
      <c r="F17" s="113"/>
      <c r="G17" s="74"/>
      <c r="H17" s="113"/>
      <c r="I17" s="113"/>
      <c r="J17" s="113"/>
      <c r="K17" s="74"/>
      <c r="L17" s="109"/>
      <c r="N17" s="105"/>
      <c r="O17" s="105"/>
      <c r="P17" s="106"/>
    </row>
    <row r="18" spans="1:16" ht="12.75" customHeight="1">
      <c r="A18" s="97"/>
      <c r="B18" s="107"/>
      <c r="C18" s="74"/>
      <c r="D18" s="113"/>
      <c r="E18" s="113"/>
      <c r="F18" s="113"/>
      <c r="G18" s="114" t="s">
        <v>92</v>
      </c>
      <c r="H18" s="74"/>
      <c r="I18" s="82" t="s">
        <v>93</v>
      </c>
      <c r="J18" s="113"/>
      <c r="K18" s="201" t="s">
        <v>94</v>
      </c>
      <c r="L18" s="201"/>
      <c r="M18" s="97"/>
      <c r="N18" s="97"/>
      <c r="O18" s="105"/>
      <c r="P18" s="106"/>
    </row>
    <row r="19" spans="1:16" ht="6" customHeight="1">
      <c r="A19" s="97"/>
      <c r="B19" s="107"/>
      <c r="C19" s="108"/>
      <c r="D19" s="107"/>
      <c r="E19" s="108"/>
      <c r="F19" s="108"/>
      <c r="G19" s="108"/>
      <c r="H19" s="107"/>
      <c r="I19" s="107"/>
      <c r="J19" s="107"/>
      <c r="K19" s="107"/>
      <c r="L19" s="109"/>
      <c r="N19" s="105"/>
      <c r="O19" s="105"/>
      <c r="P19" s="106"/>
    </row>
    <row r="20" spans="1:16" ht="12.75">
      <c r="A20" s="97"/>
      <c r="B20" s="103" t="s">
        <v>71</v>
      </c>
      <c r="C20" s="202">
        <f>AsphaltPayItemNumber01</f>
        <v>0</v>
      </c>
      <c r="D20" s="202"/>
      <c r="E20" s="203"/>
      <c r="F20" s="203"/>
      <c r="G20" s="85">
        <f>AsphaltTonnagePlaced01</f>
        <v>0</v>
      </c>
      <c r="H20" s="115"/>
      <c r="I20" s="86">
        <f>ROUND(IF(G20=0,0,(G20*2.331*6.25)),0)</f>
        <v>0</v>
      </c>
      <c r="J20" s="115"/>
      <c r="K20" s="204">
        <f>ROUND(ROUND($K$16,4)*ROUND(I20,0),2)</f>
        <v>0</v>
      </c>
      <c r="L20" s="204"/>
      <c r="N20" s="105"/>
      <c r="O20" s="105"/>
      <c r="P20" s="106"/>
    </row>
    <row r="21" spans="1:16" ht="10.5" customHeight="1">
      <c r="A21" s="97"/>
      <c r="B21" s="107"/>
      <c r="C21" s="108"/>
      <c r="D21" s="107"/>
      <c r="E21" s="108"/>
      <c r="F21" s="108"/>
      <c r="G21" s="108"/>
      <c r="H21" s="116"/>
      <c r="I21" s="107"/>
      <c r="J21" s="116"/>
      <c r="K21" s="107"/>
      <c r="L21" s="109"/>
      <c r="N21" s="105"/>
      <c r="O21" s="105"/>
      <c r="P21" s="106"/>
    </row>
    <row r="22" spans="1:16" ht="12.75">
      <c r="A22" s="97"/>
      <c r="B22" s="103" t="s">
        <v>71</v>
      </c>
      <c r="C22" s="202">
        <f>AsphaltPayItemNumber02</f>
        <v>0</v>
      </c>
      <c r="D22" s="202"/>
      <c r="E22" s="203"/>
      <c r="F22" s="203"/>
      <c r="G22" s="85">
        <f>AsphaltTonnagePlaced02</f>
        <v>0</v>
      </c>
      <c r="H22" s="115"/>
      <c r="I22" s="86">
        <f>ROUND(IF(G22=0,0,(G22*2.331*6.25)),0)</f>
        <v>0</v>
      </c>
      <c r="J22" s="115"/>
      <c r="K22" s="204">
        <f>ROUND(ROUND($K$16,4)*ROUND(I22,0),2)</f>
        <v>0</v>
      </c>
      <c r="L22" s="204"/>
      <c r="N22" s="105"/>
      <c r="O22" s="105"/>
      <c r="P22" s="106"/>
    </row>
    <row r="23" spans="1:16" ht="10.5" customHeight="1">
      <c r="A23" s="97"/>
      <c r="B23" s="107"/>
      <c r="C23" s="108"/>
      <c r="D23" s="107"/>
      <c r="E23" s="108"/>
      <c r="F23" s="108"/>
      <c r="G23" s="108"/>
      <c r="H23" s="116"/>
      <c r="I23" s="107"/>
      <c r="J23" s="116"/>
      <c r="K23" s="107"/>
      <c r="L23" s="109"/>
      <c r="N23" s="105"/>
      <c r="O23" s="105"/>
      <c r="P23" s="106"/>
    </row>
    <row r="24" spans="1:16" ht="12.75">
      <c r="A24" s="97"/>
      <c r="B24" s="103" t="s">
        <v>71</v>
      </c>
      <c r="C24" s="202">
        <f>AsphaltPayItemNumber03</f>
        <v>0</v>
      </c>
      <c r="D24" s="202"/>
      <c r="E24" s="203"/>
      <c r="F24" s="203"/>
      <c r="G24" s="85">
        <f>AsphaltTonnagePlaced03</f>
        <v>0</v>
      </c>
      <c r="H24" s="115"/>
      <c r="I24" s="86">
        <f>ROUND(IF(G24=0,0,(G24*2.331*6.25)),0)</f>
        <v>0</v>
      </c>
      <c r="J24" s="115"/>
      <c r="K24" s="204">
        <f>ROUND(ROUND($K$16,4)*ROUND(I24,0),2)</f>
        <v>0</v>
      </c>
      <c r="L24" s="204"/>
      <c r="N24" s="105"/>
      <c r="O24" s="105"/>
      <c r="P24" s="106"/>
    </row>
    <row r="25" spans="1:16" ht="10.5" customHeight="1">
      <c r="A25" s="97"/>
      <c r="B25" s="107"/>
      <c r="C25" s="108"/>
      <c r="D25" s="107"/>
      <c r="E25" s="108"/>
      <c r="F25" s="108"/>
      <c r="G25" s="108"/>
      <c r="H25" s="116"/>
      <c r="I25" s="107"/>
      <c r="J25" s="116"/>
      <c r="K25" s="107"/>
      <c r="L25" s="109"/>
      <c r="N25" s="105"/>
      <c r="O25" s="105"/>
      <c r="P25" s="106"/>
    </row>
    <row r="26" spans="1:16" ht="12.75">
      <c r="A26" s="97"/>
      <c r="B26" s="205" t="s">
        <v>98</v>
      </c>
      <c r="C26" s="194"/>
      <c r="D26" s="205"/>
      <c r="E26" s="194"/>
      <c r="F26" s="108"/>
      <c r="G26" s="117"/>
      <c r="H26" s="117"/>
      <c r="I26" s="86">
        <f>ROUND(IF((I20+I22+I24)=0,0,(I20+I22+I24)),0)</f>
        <v>0</v>
      </c>
      <c r="J26" s="117"/>
      <c r="K26" s="204">
        <f>ROUND(IF((K20+K22+K24)=0,0,(K20+K22+K24)),2)</f>
        <v>0</v>
      </c>
      <c r="L26" s="204"/>
      <c r="N26" s="105"/>
      <c r="O26" s="105"/>
      <c r="P26" s="106"/>
    </row>
    <row r="27" spans="1:16" ht="10.5" customHeight="1">
      <c r="A27" s="97"/>
      <c r="B27" s="107"/>
      <c r="C27" s="108"/>
      <c r="D27" s="107"/>
      <c r="E27" s="108"/>
      <c r="F27" s="108"/>
      <c r="G27" s="118"/>
      <c r="H27" s="116"/>
      <c r="I27" s="107"/>
      <c r="J27" s="116"/>
      <c r="K27" s="107"/>
      <c r="L27" s="109"/>
      <c r="N27" s="105"/>
      <c r="O27" s="105"/>
      <c r="P27" s="106"/>
    </row>
    <row r="28" spans="1:16" ht="12.75">
      <c r="A28" s="97"/>
      <c r="B28" s="205" t="s">
        <v>97</v>
      </c>
      <c r="C28" s="194"/>
      <c r="D28" s="205"/>
      <c r="E28" s="119"/>
      <c r="F28" s="108"/>
      <c r="G28" s="117"/>
      <c r="H28" s="117"/>
      <c r="I28" s="86">
        <f>AsphaltVolumeAdditional</f>
        <v>0</v>
      </c>
      <c r="J28" s="117"/>
      <c r="K28" s="204">
        <f>ROUND(ROUND($K$16,4)*ROUND(I28,0),2)</f>
        <v>0</v>
      </c>
      <c r="L28" s="204"/>
      <c r="N28" s="105"/>
      <c r="O28" s="105"/>
      <c r="P28" s="106"/>
    </row>
    <row r="29" spans="1:16" ht="10.5" customHeight="1">
      <c r="A29" s="97"/>
      <c r="B29" s="107"/>
      <c r="C29" s="108"/>
      <c r="D29" s="107"/>
      <c r="E29" s="108"/>
      <c r="F29" s="108"/>
      <c r="G29" s="118"/>
      <c r="H29" s="116"/>
      <c r="I29" s="107"/>
      <c r="J29" s="116"/>
      <c r="K29" s="107"/>
      <c r="L29" s="109"/>
      <c r="N29" s="105"/>
      <c r="O29" s="105"/>
      <c r="P29" s="106"/>
    </row>
    <row r="30" spans="1:16" ht="12.75">
      <c r="A30" s="97"/>
      <c r="B30" s="205" t="s">
        <v>96</v>
      </c>
      <c r="C30" s="205"/>
      <c r="D30" s="205"/>
      <c r="E30" s="205"/>
      <c r="F30" s="108"/>
      <c r="G30" s="117"/>
      <c r="H30" s="117"/>
      <c r="I30" s="87">
        <f>ROUND(IF(I20=0,0,(I26+I28)),0)</f>
        <v>0</v>
      </c>
      <c r="J30" s="117"/>
      <c r="K30" s="206"/>
      <c r="L30" s="206"/>
      <c r="N30" s="105"/>
      <c r="O30" s="105"/>
      <c r="P30" s="106"/>
    </row>
    <row r="31" spans="1:16" ht="10.5" customHeight="1">
      <c r="A31" s="97"/>
      <c r="B31" s="107"/>
      <c r="C31" s="108"/>
      <c r="D31" s="107"/>
      <c r="E31" s="108"/>
      <c r="F31" s="108"/>
      <c r="G31" s="118"/>
      <c r="H31" s="116"/>
      <c r="I31" s="107"/>
      <c r="J31" s="116"/>
      <c r="K31" s="107"/>
      <c r="L31" s="109"/>
      <c r="N31" s="105"/>
      <c r="O31" s="105"/>
      <c r="P31" s="106"/>
    </row>
    <row r="32" spans="1:16" ht="12.75">
      <c r="A32" s="97"/>
      <c r="B32" s="205" t="s">
        <v>95</v>
      </c>
      <c r="C32" s="205"/>
      <c r="D32" s="205"/>
      <c r="E32" s="205"/>
      <c r="F32" s="108"/>
      <c r="G32" s="120"/>
      <c r="H32" s="120"/>
      <c r="I32" s="117"/>
      <c r="J32" s="120"/>
      <c r="K32" s="207">
        <f>ROUND(IF((K26+K28)=0,0,(K26+K28)),2)</f>
        <v>0</v>
      </c>
      <c r="L32" s="207"/>
      <c r="N32" s="105"/>
      <c r="O32" s="105"/>
      <c r="P32" s="106"/>
    </row>
    <row r="33" spans="1:16" ht="10.5" customHeight="1">
      <c r="A33" s="97"/>
      <c r="B33" s="107"/>
      <c r="C33" s="108"/>
      <c r="D33" s="107"/>
      <c r="E33" s="108"/>
      <c r="F33" s="108"/>
      <c r="G33" s="108"/>
      <c r="H33" s="107"/>
      <c r="I33" s="107"/>
      <c r="J33" s="107"/>
      <c r="K33" s="107"/>
      <c r="L33" s="109"/>
      <c r="N33" s="105"/>
      <c r="O33" s="105"/>
      <c r="P33" s="106"/>
    </row>
    <row r="34" spans="1:16" ht="12.75">
      <c r="A34" s="97"/>
      <c r="B34" s="121" t="s">
        <v>84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22"/>
      <c r="P34" s="123"/>
    </row>
    <row r="35" spans="1:12" ht="10.5" customHeight="1">
      <c r="A35" s="9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18"/>
    </row>
    <row r="36" spans="1:12" ht="10.5" customHeight="1">
      <c r="A36" s="97"/>
      <c r="B36" s="107" t="s">
        <v>88</v>
      </c>
      <c r="C36" s="72">
        <f>BasePolymerPriceIndex</f>
        <v>0</v>
      </c>
      <c r="D36" s="200" t="s">
        <v>89</v>
      </c>
      <c r="E36" s="200"/>
      <c r="F36" s="200"/>
      <c r="G36" s="72">
        <f>CurrentPolymerPriceIndex</f>
        <v>0</v>
      </c>
      <c r="H36" s="200" t="s">
        <v>90</v>
      </c>
      <c r="I36" s="200"/>
      <c r="J36" s="200"/>
      <c r="K36" s="72">
        <f>PolymerIndexDifference</f>
        <v>0</v>
      </c>
      <c r="L36" s="118"/>
    </row>
    <row r="37" spans="1:12" ht="6" customHeight="1">
      <c r="A37" s="97"/>
      <c r="B37" s="107"/>
      <c r="C37" s="74"/>
      <c r="D37" s="113"/>
      <c r="E37" s="113"/>
      <c r="F37" s="113"/>
      <c r="G37" s="74"/>
      <c r="H37" s="113"/>
      <c r="I37" s="113"/>
      <c r="J37" s="113"/>
      <c r="K37" s="74"/>
      <c r="L37" s="118"/>
    </row>
    <row r="38" spans="1:16" ht="12.75" customHeight="1">
      <c r="A38" s="97"/>
      <c r="B38" s="107"/>
      <c r="C38" s="74"/>
      <c r="D38" s="113"/>
      <c r="E38" s="113"/>
      <c r="F38" s="113"/>
      <c r="G38" s="114" t="s">
        <v>92</v>
      </c>
      <c r="H38" s="74"/>
      <c r="I38" s="82" t="s">
        <v>93</v>
      </c>
      <c r="J38" s="113"/>
      <c r="K38" s="201" t="s">
        <v>94</v>
      </c>
      <c r="L38" s="201"/>
      <c r="M38" s="97"/>
      <c r="N38" s="97"/>
      <c r="O38" s="105"/>
      <c r="P38" s="106"/>
    </row>
    <row r="39" spans="1:12" ht="6" customHeight="1">
      <c r="A39" s="9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18"/>
    </row>
    <row r="40" spans="1:12" ht="12.75">
      <c r="A40" s="97"/>
      <c r="B40" s="103" t="s">
        <v>71</v>
      </c>
      <c r="C40" s="202">
        <f>PolymerPayItemNumber01</f>
        <v>0</v>
      </c>
      <c r="D40" s="202"/>
      <c r="E40" s="203"/>
      <c r="F40" s="203"/>
      <c r="G40" s="85">
        <f>PolymerTonnagePlaced01</f>
        <v>0</v>
      </c>
      <c r="H40" s="115"/>
      <c r="I40" s="86">
        <f>ROUND(IF(G40=0,0,(G40*2.331*6.25)),0)</f>
        <v>0</v>
      </c>
      <c r="J40" s="115"/>
      <c r="K40" s="204">
        <f>ROUND(ROUND($K$36,4)*ROUND(I40,0),2)</f>
        <v>0</v>
      </c>
      <c r="L40" s="204"/>
    </row>
    <row r="41" spans="1:12" ht="10.5" customHeight="1">
      <c r="A41" s="97"/>
      <c r="B41" s="108"/>
      <c r="C41" s="108"/>
      <c r="D41" s="108"/>
      <c r="E41" s="108"/>
      <c r="F41" s="108"/>
      <c r="G41" s="108"/>
      <c r="H41" s="118"/>
      <c r="I41" s="108"/>
      <c r="J41" s="118"/>
      <c r="K41" s="108"/>
      <c r="L41" s="118"/>
    </row>
    <row r="42" spans="1:12" ht="12.75">
      <c r="A42" s="97"/>
      <c r="B42" s="103" t="s">
        <v>71</v>
      </c>
      <c r="C42" s="202">
        <f>PolymerPayItemNumber02</f>
        <v>0</v>
      </c>
      <c r="D42" s="202"/>
      <c r="E42" s="203"/>
      <c r="F42" s="203"/>
      <c r="G42" s="85">
        <f>PolymerTonnagePlaced02</f>
        <v>0</v>
      </c>
      <c r="H42" s="115"/>
      <c r="I42" s="86">
        <f>ROUND(IF(G42=0,0,(G42*2.331*6.25)),0)</f>
        <v>0</v>
      </c>
      <c r="J42" s="115"/>
      <c r="K42" s="204">
        <f>ROUND(ROUND($K$36,4)*ROUND(I42,0),2)</f>
        <v>0</v>
      </c>
      <c r="L42" s="204"/>
    </row>
    <row r="43" spans="1:12" ht="10.5" customHeight="1">
      <c r="A43" s="97"/>
      <c r="B43" s="108"/>
      <c r="C43" s="108"/>
      <c r="D43" s="108"/>
      <c r="E43" s="108"/>
      <c r="F43" s="108"/>
      <c r="G43" s="108"/>
      <c r="H43" s="118"/>
      <c r="I43" s="108"/>
      <c r="J43" s="118"/>
      <c r="K43" s="108"/>
      <c r="L43" s="118"/>
    </row>
    <row r="44" spans="1:12" ht="12.75">
      <c r="A44" s="97"/>
      <c r="B44" s="103" t="s">
        <v>71</v>
      </c>
      <c r="C44" s="202">
        <f>PolymerPayItemNumber03</f>
        <v>0</v>
      </c>
      <c r="D44" s="202"/>
      <c r="E44" s="203"/>
      <c r="F44" s="203"/>
      <c r="G44" s="85">
        <f>PolymerTonnagePlaced03</f>
        <v>0</v>
      </c>
      <c r="H44" s="115"/>
      <c r="I44" s="86">
        <f>ROUND(IF(G44=0,0,(G44*2.331*6.25)),0)</f>
        <v>0</v>
      </c>
      <c r="J44" s="115"/>
      <c r="K44" s="204">
        <f>ROUND(ROUND($K$36,4)*ROUND(I44,0),2)</f>
        <v>0</v>
      </c>
      <c r="L44" s="204"/>
    </row>
    <row r="45" spans="1:12" ht="10.5" customHeight="1">
      <c r="A45" s="97"/>
      <c r="B45" s="108"/>
      <c r="C45" s="108"/>
      <c r="D45" s="108"/>
      <c r="E45" s="108"/>
      <c r="F45" s="108"/>
      <c r="G45" s="108"/>
      <c r="H45" s="118"/>
      <c r="I45" s="108"/>
      <c r="J45" s="118"/>
      <c r="K45" s="108"/>
      <c r="L45" s="118"/>
    </row>
    <row r="46" spans="1:12" ht="12.75">
      <c r="A46" s="97"/>
      <c r="B46" s="194" t="s">
        <v>99</v>
      </c>
      <c r="C46" s="194"/>
      <c r="D46" s="194"/>
      <c r="E46" s="194"/>
      <c r="F46" s="194"/>
      <c r="G46" s="194"/>
      <c r="H46" s="117"/>
      <c r="I46" s="87">
        <f>ROUND(IF((I40+I42+I44)=0,0,(I40+I42+I44)),0)</f>
        <v>0</v>
      </c>
      <c r="J46" s="117"/>
      <c r="K46" s="208"/>
      <c r="L46" s="208"/>
    </row>
    <row r="47" spans="1:12" ht="10.5" customHeight="1">
      <c r="A47" s="97"/>
      <c r="B47" s="108"/>
      <c r="C47" s="108"/>
      <c r="D47" s="108"/>
      <c r="E47" s="108"/>
      <c r="F47" s="108"/>
      <c r="G47" s="118"/>
      <c r="H47" s="118"/>
      <c r="I47" s="108"/>
      <c r="J47" s="118"/>
      <c r="K47" s="108"/>
      <c r="L47" s="118"/>
    </row>
    <row r="48" spans="1:16" ht="12.75">
      <c r="A48" s="97"/>
      <c r="B48" s="205" t="s">
        <v>95</v>
      </c>
      <c r="C48" s="205"/>
      <c r="D48" s="205"/>
      <c r="E48" s="205"/>
      <c r="F48" s="108"/>
      <c r="G48" s="120"/>
      <c r="H48" s="120"/>
      <c r="I48" s="120"/>
      <c r="J48" s="120"/>
      <c r="K48" s="207">
        <f>ROUND(IF((K40+K42+K44)=0,0,(K40+K42+K44)),2)</f>
        <v>0</v>
      </c>
      <c r="L48" s="207"/>
      <c r="N48" s="105"/>
      <c r="O48" s="105"/>
      <c r="P48" s="106"/>
    </row>
    <row r="49" spans="1:16" ht="10.5" customHeight="1">
      <c r="A49" s="97"/>
      <c r="B49" s="107"/>
      <c r="C49" s="108"/>
      <c r="D49" s="107"/>
      <c r="E49" s="108"/>
      <c r="F49" s="108"/>
      <c r="G49" s="108"/>
      <c r="H49" s="107"/>
      <c r="I49" s="107"/>
      <c r="J49" s="107"/>
      <c r="K49" s="107"/>
      <c r="L49" s="109"/>
      <c r="N49" s="105"/>
      <c r="O49" s="105"/>
      <c r="P49" s="106"/>
    </row>
    <row r="50" spans="1:16" ht="12.75">
      <c r="A50" s="97"/>
      <c r="B50" s="112" t="s">
        <v>101</v>
      </c>
      <c r="C50" s="108"/>
      <c r="D50" s="107"/>
      <c r="E50" s="108"/>
      <c r="F50" s="108"/>
      <c r="G50" s="108"/>
      <c r="H50" s="107"/>
      <c r="I50" s="107"/>
      <c r="J50" s="107"/>
      <c r="K50" s="107"/>
      <c r="L50" s="109"/>
      <c r="N50" s="105"/>
      <c r="O50" s="105"/>
      <c r="P50" s="106"/>
    </row>
    <row r="51" spans="1:16" ht="10.5" customHeight="1">
      <c r="A51" s="97"/>
      <c r="B51" s="107"/>
      <c r="C51" s="108"/>
      <c r="D51" s="107"/>
      <c r="E51" s="108"/>
      <c r="F51" s="108"/>
      <c r="G51" s="108"/>
      <c r="H51" s="107"/>
      <c r="I51" s="107"/>
      <c r="J51" s="107"/>
      <c r="K51" s="107"/>
      <c r="L51" s="109"/>
      <c r="N51" s="105"/>
      <c r="O51" s="105"/>
      <c r="P51" s="106"/>
    </row>
    <row r="52" spans="1:16" ht="10.5" customHeight="1">
      <c r="A52" s="97"/>
      <c r="B52" s="107" t="s">
        <v>88</v>
      </c>
      <c r="C52" s="72">
        <f>BaseAsphaltPermeablePriceIndex</f>
        <v>0</v>
      </c>
      <c r="D52" s="200" t="s">
        <v>89</v>
      </c>
      <c r="E52" s="200"/>
      <c r="F52" s="200"/>
      <c r="G52" s="72">
        <f>CurrentAsphaltPermeablePriceIndex</f>
        <v>0</v>
      </c>
      <c r="H52" s="200" t="s">
        <v>90</v>
      </c>
      <c r="I52" s="200"/>
      <c r="J52" s="200"/>
      <c r="K52" s="72">
        <f>AsphaltPermeableIndexDifference</f>
        <v>0</v>
      </c>
      <c r="L52" s="109"/>
      <c r="N52" s="105"/>
      <c r="O52" s="105"/>
      <c r="P52" s="106"/>
    </row>
    <row r="53" spans="1:16" ht="6" customHeight="1">
      <c r="A53" s="97"/>
      <c r="B53" s="107"/>
      <c r="C53" s="74"/>
      <c r="D53" s="113"/>
      <c r="E53" s="113"/>
      <c r="F53" s="113"/>
      <c r="G53" s="74"/>
      <c r="H53" s="113"/>
      <c r="I53" s="113"/>
      <c r="J53" s="113"/>
      <c r="K53" s="74"/>
      <c r="L53" s="109"/>
      <c r="N53" s="105"/>
      <c r="O53" s="105"/>
      <c r="P53" s="106"/>
    </row>
    <row r="54" spans="1:16" ht="12.75" customHeight="1">
      <c r="A54" s="97"/>
      <c r="B54" s="107"/>
      <c r="C54" s="74"/>
      <c r="D54" s="113"/>
      <c r="E54" s="113"/>
      <c r="F54" s="113"/>
      <c r="G54" s="114" t="s">
        <v>92</v>
      </c>
      <c r="H54" s="74"/>
      <c r="I54" s="82" t="s">
        <v>93</v>
      </c>
      <c r="J54" s="113"/>
      <c r="K54" s="201" t="s">
        <v>94</v>
      </c>
      <c r="L54" s="201"/>
      <c r="M54" s="97"/>
      <c r="N54" s="97"/>
      <c r="O54" s="105"/>
      <c r="P54" s="106"/>
    </row>
    <row r="55" spans="1:16" ht="6" customHeight="1">
      <c r="A55" s="97"/>
      <c r="B55" s="107"/>
      <c r="C55" s="108"/>
      <c r="D55" s="107"/>
      <c r="E55" s="108"/>
      <c r="F55" s="108"/>
      <c r="G55" s="108"/>
      <c r="H55" s="107"/>
      <c r="I55" s="107"/>
      <c r="J55" s="107"/>
      <c r="K55" s="107"/>
      <c r="L55" s="109"/>
      <c r="N55" s="105"/>
      <c r="O55" s="105"/>
      <c r="P55" s="106"/>
    </row>
    <row r="56" spans="1:16" ht="12.75">
      <c r="A56" s="97"/>
      <c r="B56" s="103" t="s">
        <v>71</v>
      </c>
      <c r="C56" s="202">
        <f>AsphaltPermeablePayItemNumber01</f>
        <v>0</v>
      </c>
      <c r="D56" s="202"/>
      <c r="E56" s="203"/>
      <c r="F56" s="203"/>
      <c r="G56" s="85">
        <f>AsphaltPermeableTonnagePlaced01</f>
        <v>0</v>
      </c>
      <c r="H56" s="115"/>
      <c r="I56" s="86">
        <f>ROUND(IF(G56=0,0,(G56*2.331*3)),0)</f>
        <v>0</v>
      </c>
      <c r="J56" s="115"/>
      <c r="K56" s="204">
        <f>ROUND(ROUND($K$52,4)*ROUND(I56,0),2)</f>
        <v>0</v>
      </c>
      <c r="L56" s="204"/>
      <c r="N56" s="105"/>
      <c r="O56" s="105"/>
      <c r="P56" s="106"/>
    </row>
    <row r="57" spans="1:16" ht="10.5" customHeight="1">
      <c r="A57" s="97"/>
      <c r="B57" s="107"/>
      <c r="C57" s="108"/>
      <c r="D57" s="107"/>
      <c r="E57" s="108"/>
      <c r="F57" s="108"/>
      <c r="G57" s="108"/>
      <c r="H57" s="116"/>
      <c r="I57" s="107"/>
      <c r="J57" s="116"/>
      <c r="K57" s="107"/>
      <c r="L57" s="109"/>
      <c r="N57" s="105"/>
      <c r="O57" s="105"/>
      <c r="P57" s="106"/>
    </row>
    <row r="58" spans="1:16" ht="12.75">
      <c r="A58" s="97"/>
      <c r="B58" s="205" t="s">
        <v>95</v>
      </c>
      <c r="C58" s="205"/>
      <c r="D58" s="205"/>
      <c r="E58" s="205"/>
      <c r="F58" s="108"/>
      <c r="G58" s="120"/>
      <c r="H58" s="120"/>
      <c r="I58" s="117"/>
      <c r="J58" s="120"/>
      <c r="K58" s="207">
        <f>ROUND(IF((K56)=0,0,(K56)),2)</f>
        <v>0</v>
      </c>
      <c r="L58" s="207"/>
      <c r="N58" s="105"/>
      <c r="O58" s="105"/>
      <c r="P58" s="106"/>
    </row>
    <row r="59" spans="1:16" ht="10.5" customHeight="1">
      <c r="A59" s="97"/>
      <c r="B59" s="124"/>
      <c r="C59" s="125"/>
      <c r="D59" s="124"/>
      <c r="E59" s="125"/>
      <c r="F59" s="125"/>
      <c r="G59" s="125"/>
      <c r="H59" s="124"/>
      <c r="I59" s="124"/>
      <c r="J59" s="124"/>
      <c r="K59" s="124"/>
      <c r="L59" s="126"/>
      <c r="N59" s="105"/>
      <c r="O59" s="105"/>
      <c r="P59" s="106"/>
    </row>
    <row r="60" spans="1:12" ht="11.25" customHeight="1">
      <c r="A60" s="97"/>
      <c r="B60" s="210" t="s">
        <v>64</v>
      </c>
      <c r="C60" s="210"/>
      <c r="D60" s="210"/>
      <c r="E60" s="210"/>
      <c r="F60" s="210"/>
      <c r="G60" s="210"/>
      <c r="H60" s="210"/>
      <c r="I60" s="210"/>
      <c r="J60" s="210"/>
      <c r="K60" s="210"/>
      <c r="L60" s="127"/>
    </row>
    <row r="61" spans="1:12" ht="11.25" customHeight="1">
      <c r="A61" s="97"/>
      <c r="B61" s="210" t="s">
        <v>73</v>
      </c>
      <c r="C61" s="210"/>
      <c r="D61" s="210"/>
      <c r="E61" s="210"/>
      <c r="F61" s="210"/>
      <c r="G61" s="210"/>
      <c r="H61" s="210"/>
      <c r="I61" s="210"/>
      <c r="J61" s="210"/>
      <c r="K61" s="210"/>
      <c r="L61" s="127"/>
    </row>
    <row r="62" spans="1:12" ht="4.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128"/>
    </row>
    <row r="63" spans="1:12" ht="12.75" customHeight="1">
      <c r="A63" s="97"/>
      <c r="B63" s="210" t="s">
        <v>56</v>
      </c>
      <c r="C63" s="210"/>
      <c r="D63" s="210"/>
      <c r="E63" s="210"/>
      <c r="F63" s="129"/>
      <c r="G63" s="211"/>
      <c r="H63" s="211"/>
      <c r="I63" s="211"/>
      <c r="J63" s="211"/>
      <c r="K63" s="211"/>
      <c r="L63" s="15"/>
    </row>
    <row r="64" spans="1:12" ht="12.75" customHeight="1">
      <c r="A64" s="97"/>
      <c r="B64" s="97"/>
      <c r="C64" s="97"/>
      <c r="D64" s="97"/>
      <c r="E64" s="97"/>
      <c r="F64" s="97"/>
      <c r="G64" s="212"/>
      <c r="H64" s="212"/>
      <c r="I64" s="212"/>
      <c r="J64" s="212"/>
      <c r="K64" s="212"/>
      <c r="L64" s="89"/>
    </row>
    <row r="65" spans="1:12" ht="10.5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128"/>
    </row>
    <row r="66" spans="1:12" ht="12.75" customHeight="1">
      <c r="A66" s="97"/>
      <c r="B66" s="210" t="s">
        <v>57</v>
      </c>
      <c r="C66" s="210"/>
      <c r="D66" s="210"/>
      <c r="E66" s="211"/>
      <c r="F66" s="211"/>
      <c r="G66" s="211"/>
      <c r="H66" s="211"/>
      <c r="I66" s="76"/>
      <c r="J66" s="130" t="s">
        <v>58</v>
      </c>
      <c r="K66" s="15"/>
      <c r="L66" s="15"/>
    </row>
    <row r="67" spans="1:12" ht="12.7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128"/>
    </row>
    <row r="68" spans="1:12" ht="12.75">
      <c r="A68" s="97"/>
      <c r="B68" s="209" t="s">
        <v>67</v>
      </c>
      <c r="C68" s="209"/>
      <c r="D68" s="209"/>
      <c r="E68" s="209"/>
      <c r="F68" s="209"/>
      <c r="G68" s="209"/>
      <c r="H68" s="209"/>
      <c r="I68" s="209"/>
      <c r="J68" s="209"/>
      <c r="K68" s="209"/>
      <c r="L68" s="209"/>
    </row>
  </sheetData>
  <sheetProtection selectLockedCells="1"/>
  <mergeCells count="65">
    <mergeCell ref="B68:L68"/>
    <mergeCell ref="B60:K60"/>
    <mergeCell ref="B61:K61"/>
    <mergeCell ref="B63:E63"/>
    <mergeCell ref="G63:K63"/>
    <mergeCell ref="G64:K64"/>
    <mergeCell ref="B66:D66"/>
    <mergeCell ref="E66:H66"/>
    <mergeCell ref="K54:L54"/>
    <mergeCell ref="C56:D56"/>
    <mergeCell ref="E56:F56"/>
    <mergeCell ref="K56:L56"/>
    <mergeCell ref="B58:E58"/>
    <mergeCell ref="K58:L58"/>
    <mergeCell ref="B46:G46"/>
    <mergeCell ref="K46:L46"/>
    <mergeCell ref="B48:E48"/>
    <mergeCell ref="K48:L48"/>
    <mergeCell ref="D52:F52"/>
    <mergeCell ref="H52:J52"/>
    <mergeCell ref="C42:D42"/>
    <mergeCell ref="E42:F42"/>
    <mergeCell ref="K42:L42"/>
    <mergeCell ref="C44:D44"/>
    <mergeCell ref="E44:F44"/>
    <mergeCell ref="K44:L44"/>
    <mergeCell ref="B32:E32"/>
    <mergeCell ref="K32:L32"/>
    <mergeCell ref="D36:F36"/>
    <mergeCell ref="H36:J36"/>
    <mergeCell ref="K38:L38"/>
    <mergeCell ref="C40:D40"/>
    <mergeCell ref="E40:F40"/>
    <mergeCell ref="K40:L40"/>
    <mergeCell ref="B26:E26"/>
    <mergeCell ref="K26:L26"/>
    <mergeCell ref="B28:D28"/>
    <mergeCell ref="K28:L28"/>
    <mergeCell ref="B30:E30"/>
    <mergeCell ref="K30:L30"/>
    <mergeCell ref="C22:D22"/>
    <mergeCell ref="E22:F22"/>
    <mergeCell ref="K22:L22"/>
    <mergeCell ref="C24:D24"/>
    <mergeCell ref="E24:F24"/>
    <mergeCell ref="K24:L24"/>
    <mergeCell ref="D16:F16"/>
    <mergeCell ref="H16:J16"/>
    <mergeCell ref="K18:L18"/>
    <mergeCell ref="C20:D20"/>
    <mergeCell ref="E20:F20"/>
    <mergeCell ref="K20:L20"/>
    <mergeCell ref="B7:C7"/>
    <mergeCell ref="D7:K7"/>
    <mergeCell ref="D8:K8"/>
    <mergeCell ref="D9:K9"/>
    <mergeCell ref="C12:D12"/>
    <mergeCell ref="G12:H12"/>
    <mergeCell ref="I12:J12"/>
    <mergeCell ref="C1:J1"/>
    <mergeCell ref="K1:L3"/>
    <mergeCell ref="C3:J3"/>
    <mergeCell ref="C4:J4"/>
    <mergeCell ref="C5:J5"/>
    <mergeCell ref="K6:L6"/>
  </mergeCells>
  <printOptions/>
  <pageMargins left="0.75" right="0.25" top="0.5" bottom="0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P70"/>
  <sheetViews>
    <sheetView showGridLines="0" showZeros="0" zoomScaleSheetLayoutView="80" zoomScalePageLayoutView="0" workbookViewId="0" topLeftCell="A1">
      <selection activeCell="O11" sqref="O11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10.7109375" style="18" customWidth="1"/>
    <col min="4" max="4" width="15.7109375" style="18" customWidth="1"/>
    <col min="5" max="6" width="2.7109375" style="18" customWidth="1"/>
    <col min="7" max="7" width="12.7109375" style="18" customWidth="1"/>
    <col min="8" max="8" width="2.7109375" style="18" customWidth="1"/>
    <col min="9" max="9" width="12.7109375" style="18" customWidth="1"/>
    <col min="10" max="10" width="2.7109375" style="18" customWidth="1"/>
    <col min="11" max="11" width="12.7109375" style="18" customWidth="1"/>
    <col min="12" max="12" width="4.7109375" style="18" customWidth="1"/>
    <col min="13" max="16384" width="9.140625" style="18" customWidth="1"/>
  </cols>
  <sheetData>
    <row r="1" spans="1:12" s="40" customFormat="1" ht="9.75" customHeight="1">
      <c r="A1" s="37"/>
      <c r="B1" s="37"/>
      <c r="C1" s="215" t="s">
        <v>0</v>
      </c>
      <c r="D1" s="215"/>
      <c r="E1" s="215"/>
      <c r="F1" s="215"/>
      <c r="G1" s="215"/>
      <c r="H1" s="215"/>
      <c r="I1" s="215"/>
      <c r="J1" s="215"/>
      <c r="K1" s="222" t="s">
        <v>136</v>
      </c>
      <c r="L1" s="222"/>
    </row>
    <row r="2" spans="1:12" s="40" customFormat="1" ht="8.25" customHeight="1">
      <c r="A2" s="37"/>
      <c r="B2" s="37"/>
      <c r="C2" s="38"/>
      <c r="D2" s="38"/>
      <c r="E2" s="38"/>
      <c r="F2" s="38"/>
      <c r="G2" s="38"/>
      <c r="H2" s="38"/>
      <c r="I2" s="38"/>
      <c r="J2" s="38"/>
      <c r="K2" s="222"/>
      <c r="L2" s="222"/>
    </row>
    <row r="3" spans="1:12" s="40" customFormat="1" ht="13.5" customHeight="1">
      <c r="A3" s="37"/>
      <c r="B3" s="37"/>
      <c r="C3" s="214" t="s">
        <v>48</v>
      </c>
      <c r="D3" s="214"/>
      <c r="E3" s="214"/>
      <c r="F3" s="214"/>
      <c r="G3" s="214"/>
      <c r="H3" s="214"/>
      <c r="I3" s="214"/>
      <c r="J3" s="214"/>
      <c r="K3" s="222"/>
      <c r="L3" s="222"/>
    </row>
    <row r="4" spans="1:12" s="40" customFormat="1" ht="13.5" customHeight="1">
      <c r="A4" s="37"/>
      <c r="B4" s="37"/>
      <c r="C4" s="143" t="s">
        <v>105</v>
      </c>
      <c r="D4" s="143"/>
      <c r="E4" s="143"/>
      <c r="F4" s="143"/>
      <c r="G4" s="143"/>
      <c r="H4" s="143"/>
      <c r="I4" s="143"/>
      <c r="J4" s="143"/>
      <c r="K4" s="59"/>
      <c r="L4" s="59"/>
    </row>
    <row r="5" spans="1:12" s="40" customFormat="1" ht="13.5" customHeight="1">
      <c r="A5" s="37"/>
      <c r="B5" s="37"/>
      <c r="C5" s="214" t="s">
        <v>69</v>
      </c>
      <c r="D5" s="214"/>
      <c r="E5" s="214"/>
      <c r="F5" s="214"/>
      <c r="G5" s="214"/>
      <c r="H5" s="214"/>
      <c r="I5" s="214"/>
      <c r="J5" s="150" t="s">
        <v>54</v>
      </c>
      <c r="K5" s="150"/>
      <c r="L5" s="151"/>
    </row>
    <row r="6" spans="1:12" ht="13.5" customHeight="1">
      <c r="A6" s="35"/>
      <c r="B6" s="35"/>
      <c r="D6" s="132"/>
      <c r="E6" s="132"/>
      <c r="F6" s="132"/>
      <c r="I6" s="133"/>
      <c r="J6" s="41"/>
      <c r="K6" s="227">
        <f>CertificationNumber</f>
        <v>0</v>
      </c>
      <c r="L6" s="227"/>
    </row>
    <row r="7" spans="1:12" ht="12.75" customHeight="1">
      <c r="A7" s="35"/>
      <c r="B7" s="219" t="s">
        <v>61</v>
      </c>
      <c r="C7" s="219"/>
      <c r="D7" s="223">
        <f>FinancialIDNumber</f>
        <v>0</v>
      </c>
      <c r="E7" s="223"/>
      <c r="F7" s="223"/>
      <c r="G7" s="223"/>
      <c r="H7" s="223"/>
      <c r="I7" s="223"/>
      <c r="J7" s="223"/>
      <c r="K7" s="223"/>
      <c r="L7" s="63"/>
    </row>
    <row r="8" spans="1:12" ht="12.75">
      <c r="A8" s="35"/>
      <c r="B8" s="43" t="s">
        <v>62</v>
      </c>
      <c r="C8" s="16"/>
      <c r="D8" s="223">
        <f>ContractorName</f>
        <v>0</v>
      </c>
      <c r="E8" s="223"/>
      <c r="F8" s="223"/>
      <c r="G8" s="223"/>
      <c r="H8" s="223"/>
      <c r="I8" s="223"/>
      <c r="J8" s="223"/>
      <c r="K8" s="223"/>
      <c r="L8" s="63"/>
    </row>
    <row r="9" spans="1:16" ht="12.75">
      <c r="A9" s="35"/>
      <c r="B9" s="48" t="s">
        <v>63</v>
      </c>
      <c r="C9" s="16"/>
      <c r="D9" s="224">
        <f>ContractNumber</f>
        <v>0</v>
      </c>
      <c r="E9" s="223"/>
      <c r="F9" s="223"/>
      <c r="G9" s="223"/>
      <c r="H9" s="224"/>
      <c r="I9" s="224"/>
      <c r="J9" s="224"/>
      <c r="K9" s="224"/>
      <c r="L9" s="62"/>
      <c r="N9" s="46"/>
      <c r="O9" s="46"/>
      <c r="P9" s="47"/>
    </row>
    <row r="10" spans="1:16" ht="10.5" customHeight="1">
      <c r="A10" s="35"/>
      <c r="B10" s="45"/>
      <c r="C10" s="42"/>
      <c r="D10" s="45"/>
      <c r="E10" s="42"/>
      <c r="F10" s="42"/>
      <c r="G10" s="42"/>
      <c r="H10" s="45"/>
      <c r="I10" s="45"/>
      <c r="J10" s="45"/>
      <c r="K10" s="45"/>
      <c r="L10" s="55"/>
      <c r="N10" s="46"/>
      <c r="O10" s="46"/>
      <c r="P10" s="47"/>
    </row>
    <row r="11" spans="1:16" ht="12.75">
      <c r="A11" s="35"/>
      <c r="B11" s="48" t="s">
        <v>59</v>
      </c>
      <c r="C11" s="42"/>
      <c r="D11" s="45"/>
      <c r="E11" s="42"/>
      <c r="F11" s="42"/>
      <c r="G11" s="42"/>
      <c r="H11" s="45"/>
      <c r="I11" s="45"/>
      <c r="J11" s="45"/>
      <c r="K11" s="45"/>
      <c r="L11" s="55"/>
      <c r="N11" s="46"/>
      <c r="O11" s="46"/>
      <c r="P11" s="47"/>
    </row>
    <row r="12" spans="1:16" ht="12.75">
      <c r="A12" s="35"/>
      <c r="B12" s="48" t="s">
        <v>55</v>
      </c>
      <c r="C12" s="236">
        <f>DateFrom</f>
        <v>0</v>
      </c>
      <c r="D12" s="236"/>
      <c r="E12" s="83"/>
      <c r="F12" s="42"/>
      <c r="G12" s="216" t="s">
        <v>60</v>
      </c>
      <c r="H12" s="217"/>
      <c r="I12" s="236">
        <f>DateTo</f>
        <v>0</v>
      </c>
      <c r="J12" s="236"/>
      <c r="K12" s="83"/>
      <c r="L12" s="84"/>
      <c r="N12" s="46"/>
      <c r="O12" s="46"/>
      <c r="P12" s="47"/>
    </row>
    <row r="13" spans="1:16" ht="10.5" customHeight="1">
      <c r="A13" s="35"/>
      <c r="B13" s="45"/>
      <c r="C13" s="42"/>
      <c r="D13" s="45"/>
      <c r="E13" s="42"/>
      <c r="F13" s="42"/>
      <c r="G13" s="42"/>
      <c r="H13" s="45"/>
      <c r="I13" s="45"/>
      <c r="J13" s="45"/>
      <c r="K13" s="45"/>
      <c r="L13" s="55"/>
      <c r="N13" s="46"/>
      <c r="O13" s="46"/>
      <c r="P13" s="47"/>
    </row>
    <row r="14" spans="1:16" ht="12.75">
      <c r="A14" s="35"/>
      <c r="B14" s="49" t="s">
        <v>106</v>
      </c>
      <c r="C14" s="42"/>
      <c r="D14" s="45"/>
      <c r="E14" s="42"/>
      <c r="F14" s="42"/>
      <c r="G14" s="42"/>
      <c r="H14" s="45"/>
      <c r="I14" s="45"/>
      <c r="J14" s="45"/>
      <c r="K14" s="45"/>
      <c r="L14" s="55"/>
      <c r="N14" s="46"/>
      <c r="O14" s="46"/>
      <c r="P14" s="47"/>
    </row>
    <row r="15" spans="1:16" ht="10.5" customHeight="1">
      <c r="A15" s="35"/>
      <c r="B15" s="45"/>
      <c r="C15" s="42"/>
      <c r="D15" s="45"/>
      <c r="E15" s="42"/>
      <c r="F15" s="42"/>
      <c r="G15" s="42"/>
      <c r="H15" s="45"/>
      <c r="I15" s="45"/>
      <c r="J15" s="45"/>
      <c r="K15" s="45"/>
      <c r="L15" s="55"/>
      <c r="N15" s="46"/>
      <c r="O15" s="46"/>
      <c r="P15" s="47"/>
    </row>
    <row r="16" spans="1:16" ht="10.5" customHeight="1">
      <c r="A16" s="35"/>
      <c r="B16" s="45" t="s">
        <v>88</v>
      </c>
      <c r="C16" s="134">
        <f>BaseAsphaltPriceIndex</f>
        <v>0</v>
      </c>
      <c r="D16" s="226" t="s">
        <v>89</v>
      </c>
      <c r="E16" s="226"/>
      <c r="F16" s="226"/>
      <c r="G16" s="134">
        <f>CurrentAsphaltPriceIndex</f>
        <v>0</v>
      </c>
      <c r="H16" s="226" t="s">
        <v>90</v>
      </c>
      <c r="I16" s="226"/>
      <c r="J16" s="226"/>
      <c r="K16" s="134">
        <f>AsphaltIndexDifference</f>
        <v>0</v>
      </c>
      <c r="L16" s="55"/>
      <c r="N16" s="46"/>
      <c r="O16" s="46"/>
      <c r="P16" s="47"/>
    </row>
    <row r="17" spans="1:16" ht="6" customHeight="1">
      <c r="A17" s="35"/>
      <c r="B17" s="45"/>
      <c r="C17" s="135"/>
      <c r="D17" s="73"/>
      <c r="E17" s="73"/>
      <c r="F17" s="73"/>
      <c r="G17" s="135"/>
      <c r="H17" s="73"/>
      <c r="I17" s="73"/>
      <c r="J17" s="73"/>
      <c r="K17" s="135"/>
      <c r="L17" s="55"/>
      <c r="N17" s="46"/>
      <c r="O17" s="46"/>
      <c r="P17" s="47"/>
    </row>
    <row r="18" spans="1:16" ht="12.75" customHeight="1">
      <c r="A18" s="35"/>
      <c r="B18" s="45"/>
      <c r="C18" s="135"/>
      <c r="D18" s="73"/>
      <c r="E18" s="73"/>
      <c r="F18" s="73"/>
      <c r="G18" s="81" t="s">
        <v>92</v>
      </c>
      <c r="H18" s="135"/>
      <c r="I18" s="136" t="s">
        <v>93</v>
      </c>
      <c r="J18" s="73"/>
      <c r="K18" s="220" t="s">
        <v>94</v>
      </c>
      <c r="L18" s="220"/>
      <c r="M18" s="35"/>
      <c r="N18" s="35"/>
      <c r="O18" s="46"/>
      <c r="P18" s="47"/>
    </row>
    <row r="19" spans="1:16" ht="6" customHeight="1">
      <c r="A19" s="35"/>
      <c r="B19" s="45"/>
      <c r="C19" s="42"/>
      <c r="D19" s="45"/>
      <c r="E19" s="42"/>
      <c r="F19" s="42"/>
      <c r="G19" s="42"/>
      <c r="H19" s="45"/>
      <c r="I19" s="45"/>
      <c r="J19" s="45"/>
      <c r="K19" s="45"/>
      <c r="L19" s="55"/>
      <c r="N19" s="46"/>
      <c r="O19" s="46"/>
      <c r="P19" s="47"/>
    </row>
    <row r="20" spans="1:16" ht="12.75">
      <c r="A20" s="35"/>
      <c r="B20" s="48" t="s">
        <v>71</v>
      </c>
      <c r="C20" s="225">
        <f>AsphaltPayItemNumber01</f>
        <v>0</v>
      </c>
      <c r="D20" s="225"/>
      <c r="E20" s="221"/>
      <c r="F20" s="221"/>
      <c r="G20" s="137">
        <f>AsphaltTonnagePlaced01</f>
        <v>0</v>
      </c>
      <c r="H20" s="77"/>
      <c r="I20" s="87">
        <f>ROUND(IF(G20=0,0,(G20*2.331*6.25)),0)</f>
        <v>0</v>
      </c>
      <c r="J20" s="77"/>
      <c r="K20" s="207">
        <f>ROUND(ROUND($K$16,4)*ROUND(I20,0),2)</f>
        <v>0</v>
      </c>
      <c r="L20" s="207"/>
      <c r="N20" s="46"/>
      <c r="O20" s="46"/>
      <c r="P20" s="47"/>
    </row>
    <row r="21" spans="1:16" ht="10.5" customHeight="1">
      <c r="A21" s="35"/>
      <c r="B21" s="45"/>
      <c r="C21" s="42"/>
      <c r="D21" s="45"/>
      <c r="E21" s="42"/>
      <c r="F21" s="42"/>
      <c r="G21" s="42"/>
      <c r="H21" s="78"/>
      <c r="I21" s="45"/>
      <c r="J21" s="78"/>
      <c r="K21" s="45"/>
      <c r="L21" s="55"/>
      <c r="N21" s="46"/>
      <c r="O21" s="46"/>
      <c r="P21" s="47"/>
    </row>
    <row r="22" spans="1:16" ht="12.75">
      <c r="A22" s="35"/>
      <c r="B22" s="48" t="s">
        <v>71</v>
      </c>
      <c r="C22" s="225">
        <f>AsphaltPayItemNumber02</f>
        <v>0</v>
      </c>
      <c r="D22" s="225"/>
      <c r="E22" s="221"/>
      <c r="F22" s="221"/>
      <c r="G22" s="137">
        <f>AsphaltTonnagePlaced02</f>
        <v>0</v>
      </c>
      <c r="H22" s="77"/>
      <c r="I22" s="87">
        <f>ROUND(IF(G22=0,0,(G22*2.331*6.25)),0)</f>
        <v>0</v>
      </c>
      <c r="J22" s="77"/>
      <c r="K22" s="207">
        <f>ROUND(ROUND($K$16,4)*ROUND(I22,0),2)</f>
        <v>0</v>
      </c>
      <c r="L22" s="207"/>
      <c r="N22" s="46"/>
      <c r="O22" s="46"/>
      <c r="P22" s="47"/>
    </row>
    <row r="23" spans="1:16" ht="10.5" customHeight="1">
      <c r="A23" s="35"/>
      <c r="B23" s="45"/>
      <c r="C23" s="42"/>
      <c r="D23" s="45"/>
      <c r="E23" s="42"/>
      <c r="F23" s="42"/>
      <c r="G23" s="42"/>
      <c r="H23" s="78"/>
      <c r="I23" s="45"/>
      <c r="J23" s="78"/>
      <c r="K23" s="45"/>
      <c r="L23" s="55"/>
      <c r="N23" s="46"/>
      <c r="O23" s="46"/>
      <c r="P23" s="47"/>
    </row>
    <row r="24" spans="1:16" ht="12.75">
      <c r="A24" s="35"/>
      <c r="B24" s="48" t="s">
        <v>71</v>
      </c>
      <c r="C24" s="225">
        <f>AsphaltPayItemNumber03</f>
        <v>0</v>
      </c>
      <c r="D24" s="225"/>
      <c r="E24" s="221"/>
      <c r="F24" s="221"/>
      <c r="G24" s="137">
        <f>AsphaltTonnagePlaced03</f>
        <v>0</v>
      </c>
      <c r="H24" s="77"/>
      <c r="I24" s="87">
        <f>ROUND(IF(G24=0,0,(G24*2.331*6.25)),0)</f>
        <v>0</v>
      </c>
      <c r="J24" s="77"/>
      <c r="K24" s="207">
        <f>ROUND(ROUND($K$16,4)*ROUND(I24,0),2)</f>
        <v>0</v>
      </c>
      <c r="L24" s="207"/>
      <c r="N24" s="46"/>
      <c r="O24" s="46"/>
      <c r="P24" s="47"/>
    </row>
    <row r="25" spans="1:16" ht="10.5" customHeight="1">
      <c r="A25" s="35"/>
      <c r="B25" s="45"/>
      <c r="C25" s="42"/>
      <c r="D25" s="45"/>
      <c r="E25" s="42"/>
      <c r="F25" s="42"/>
      <c r="G25" s="42"/>
      <c r="H25" s="78"/>
      <c r="I25" s="45"/>
      <c r="J25" s="78"/>
      <c r="K25" s="45"/>
      <c r="L25" s="55"/>
      <c r="N25" s="46"/>
      <c r="O25" s="46"/>
      <c r="P25" s="47"/>
    </row>
    <row r="26" spans="1:16" ht="12.75">
      <c r="A26" s="35"/>
      <c r="B26" s="218" t="s">
        <v>98</v>
      </c>
      <c r="C26" s="219"/>
      <c r="D26" s="218"/>
      <c r="E26" s="219"/>
      <c r="F26" s="42"/>
      <c r="G26" s="79"/>
      <c r="H26" s="79"/>
      <c r="I26" s="87">
        <f>ROUND(IF((I20+I22+I24)=0,0,(I20+I22+I24)),0)</f>
        <v>0</v>
      </c>
      <c r="J26" s="79"/>
      <c r="K26" s="207">
        <f>ROUND(IF((K20+K22+K24)=0,0,(K20+K22+K24)),2)</f>
        <v>0</v>
      </c>
      <c r="L26" s="207"/>
      <c r="N26" s="46"/>
      <c r="O26" s="46"/>
      <c r="P26" s="47"/>
    </row>
    <row r="27" spans="1:16" ht="10.5" customHeight="1">
      <c r="A27" s="35"/>
      <c r="B27" s="45"/>
      <c r="C27" s="42"/>
      <c r="D27" s="45"/>
      <c r="E27" s="42"/>
      <c r="F27" s="42"/>
      <c r="G27" s="54"/>
      <c r="H27" s="78"/>
      <c r="I27" s="45"/>
      <c r="J27" s="78"/>
      <c r="K27" s="45"/>
      <c r="L27" s="55"/>
      <c r="N27" s="46"/>
      <c r="O27" s="46"/>
      <c r="P27" s="47"/>
    </row>
    <row r="28" spans="1:16" ht="12.75">
      <c r="A28" s="35"/>
      <c r="B28" s="218" t="s">
        <v>97</v>
      </c>
      <c r="C28" s="219"/>
      <c r="D28" s="218"/>
      <c r="E28" s="66"/>
      <c r="F28" s="42"/>
      <c r="G28" s="79"/>
      <c r="H28" s="79"/>
      <c r="I28" s="87">
        <f>AsphaltVolumeAdditional</f>
        <v>0</v>
      </c>
      <c r="J28" s="79"/>
      <c r="K28" s="207">
        <f>ROUND(ROUND($K$16,4)*ROUND(I28,0),2)</f>
        <v>0</v>
      </c>
      <c r="L28" s="207"/>
      <c r="N28" s="46"/>
      <c r="O28" s="46"/>
      <c r="P28" s="47"/>
    </row>
    <row r="29" spans="1:16" ht="10.5" customHeight="1">
      <c r="A29" s="35"/>
      <c r="B29" s="45"/>
      <c r="C29" s="42"/>
      <c r="D29" s="45"/>
      <c r="E29" s="42"/>
      <c r="F29" s="42"/>
      <c r="G29" s="54"/>
      <c r="H29" s="78"/>
      <c r="I29" s="45"/>
      <c r="J29" s="78"/>
      <c r="K29" s="45"/>
      <c r="L29" s="55"/>
      <c r="N29" s="46"/>
      <c r="O29" s="46"/>
      <c r="P29" s="47"/>
    </row>
    <row r="30" spans="1:16" ht="12.75">
      <c r="A30" s="35"/>
      <c r="B30" s="218" t="s">
        <v>96</v>
      </c>
      <c r="C30" s="218"/>
      <c r="D30" s="218"/>
      <c r="E30" s="218"/>
      <c r="F30" s="42"/>
      <c r="G30" s="79"/>
      <c r="H30" s="79"/>
      <c r="I30" s="87">
        <f>ROUND(IF(I20=0,0,(I26+I28)),0)</f>
        <v>0</v>
      </c>
      <c r="J30" s="79"/>
      <c r="K30" s="232"/>
      <c r="L30" s="232"/>
      <c r="N30" s="46"/>
      <c r="O30" s="46"/>
      <c r="P30" s="47"/>
    </row>
    <row r="31" spans="1:16" ht="10.5" customHeight="1">
      <c r="A31" s="35"/>
      <c r="B31" s="45"/>
      <c r="C31" s="42"/>
      <c r="D31" s="45"/>
      <c r="E31" s="42"/>
      <c r="F31" s="42"/>
      <c r="G31" s="54"/>
      <c r="H31" s="78"/>
      <c r="I31" s="45"/>
      <c r="J31" s="78"/>
      <c r="K31" s="45"/>
      <c r="L31" s="55"/>
      <c r="N31" s="46"/>
      <c r="O31" s="46"/>
      <c r="P31" s="47"/>
    </row>
    <row r="32" spans="1:16" ht="12.75">
      <c r="A32" s="35"/>
      <c r="B32" s="218" t="s">
        <v>95</v>
      </c>
      <c r="C32" s="218"/>
      <c r="D32" s="218"/>
      <c r="E32" s="218"/>
      <c r="F32" s="42"/>
      <c r="G32" s="80"/>
      <c r="H32" s="80"/>
      <c r="I32" s="79"/>
      <c r="J32" s="80"/>
      <c r="K32" s="207">
        <f>ROUND(IF((K26+K28)=0,0,(K26+K28)),2)</f>
        <v>0</v>
      </c>
      <c r="L32" s="207"/>
      <c r="N32" s="46"/>
      <c r="O32" s="46"/>
      <c r="P32" s="47"/>
    </row>
    <row r="33" spans="1:16" ht="10.5" customHeight="1">
      <c r="A33" s="35"/>
      <c r="B33" s="45"/>
      <c r="C33" s="42"/>
      <c r="D33" s="45"/>
      <c r="E33" s="42"/>
      <c r="F33" s="42"/>
      <c r="G33" s="42"/>
      <c r="H33" s="45"/>
      <c r="I33" s="45"/>
      <c r="J33" s="45"/>
      <c r="K33" s="45"/>
      <c r="L33" s="55"/>
      <c r="N33" s="46"/>
      <c r="O33" s="46"/>
      <c r="P33" s="47"/>
    </row>
    <row r="34" spans="1:16" ht="12.75">
      <c r="A34" s="35"/>
      <c r="B34" s="51" t="s">
        <v>108</v>
      </c>
      <c r="C34" s="42"/>
      <c r="D34" s="42"/>
      <c r="E34" s="42"/>
      <c r="F34" s="42"/>
      <c r="G34" s="42"/>
      <c r="H34" s="42"/>
      <c r="I34" s="42"/>
      <c r="J34" s="42"/>
      <c r="K34" s="42"/>
      <c r="L34" s="56"/>
      <c r="P34" s="50"/>
    </row>
    <row r="35" spans="1:12" ht="10.5" customHeight="1">
      <c r="A35" s="35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54"/>
    </row>
    <row r="36" spans="1:12" ht="10.5" customHeight="1">
      <c r="A36" s="35"/>
      <c r="B36" s="45" t="s">
        <v>88</v>
      </c>
      <c r="C36" s="134">
        <f>BasePolymerPriceIndex</f>
        <v>0</v>
      </c>
      <c r="D36" s="226" t="s">
        <v>89</v>
      </c>
      <c r="E36" s="226"/>
      <c r="F36" s="226"/>
      <c r="G36" s="134">
        <f>CurrentPolymerPriceIndex</f>
        <v>0</v>
      </c>
      <c r="H36" s="226" t="s">
        <v>90</v>
      </c>
      <c r="I36" s="226"/>
      <c r="J36" s="226"/>
      <c r="K36" s="134">
        <f>PolymerIndexDifference</f>
        <v>0</v>
      </c>
      <c r="L36" s="54"/>
    </row>
    <row r="37" spans="1:12" ht="6" customHeight="1">
      <c r="A37" s="35"/>
      <c r="B37" s="45"/>
      <c r="C37" s="135"/>
      <c r="D37" s="73"/>
      <c r="E37" s="73"/>
      <c r="F37" s="73"/>
      <c r="G37" s="135"/>
      <c r="H37" s="73"/>
      <c r="I37" s="73"/>
      <c r="J37" s="73"/>
      <c r="K37" s="135"/>
      <c r="L37" s="54"/>
    </row>
    <row r="38" spans="1:16" ht="12.75" customHeight="1">
      <c r="A38" s="35"/>
      <c r="B38" s="45"/>
      <c r="C38" s="135"/>
      <c r="D38" s="73"/>
      <c r="E38" s="73"/>
      <c r="F38" s="73"/>
      <c r="G38" s="81" t="s">
        <v>92</v>
      </c>
      <c r="H38" s="135"/>
      <c r="I38" s="136" t="s">
        <v>93</v>
      </c>
      <c r="J38" s="73"/>
      <c r="K38" s="220" t="s">
        <v>94</v>
      </c>
      <c r="L38" s="220"/>
      <c r="M38" s="35"/>
      <c r="N38" s="35"/>
      <c r="O38" s="46"/>
      <c r="P38" s="47"/>
    </row>
    <row r="39" spans="1:12" ht="6" customHeight="1">
      <c r="A39" s="35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54"/>
    </row>
    <row r="40" spans="1:12" ht="12.75">
      <c r="A40" s="35"/>
      <c r="B40" s="48" t="s">
        <v>71</v>
      </c>
      <c r="C40" s="225">
        <f>PolymerPayItemNumber01</f>
        <v>0</v>
      </c>
      <c r="D40" s="225"/>
      <c r="E40" s="221"/>
      <c r="F40" s="221"/>
      <c r="G40" s="137">
        <f>PolymerTonnagePlaced01</f>
        <v>0</v>
      </c>
      <c r="H40" s="77"/>
      <c r="I40" s="87">
        <f>ROUND(IF(G40=0,0,(G40*2.331*6.25)),0)</f>
        <v>0</v>
      </c>
      <c r="J40" s="77"/>
      <c r="K40" s="207">
        <f>ROUND(ROUND($K$36,4)*ROUND(I40,0),2)</f>
        <v>0</v>
      </c>
      <c r="L40" s="207"/>
    </row>
    <row r="41" spans="1:12" ht="10.5" customHeight="1">
      <c r="A41" s="35"/>
      <c r="B41" s="42"/>
      <c r="C41" s="42"/>
      <c r="D41" s="42"/>
      <c r="E41" s="42"/>
      <c r="F41" s="42"/>
      <c r="G41" s="42"/>
      <c r="H41" s="54"/>
      <c r="I41" s="42"/>
      <c r="J41" s="54"/>
      <c r="K41" s="42"/>
      <c r="L41" s="54"/>
    </row>
    <row r="42" spans="1:12" ht="12.75">
      <c r="A42" s="35"/>
      <c r="B42" s="48" t="s">
        <v>71</v>
      </c>
      <c r="C42" s="225">
        <f>PolymerPayItemNumber02</f>
        <v>0</v>
      </c>
      <c r="D42" s="225"/>
      <c r="E42" s="221"/>
      <c r="F42" s="221"/>
      <c r="G42" s="137">
        <f>PolymerTonnagePlaced02</f>
        <v>0</v>
      </c>
      <c r="H42" s="77"/>
      <c r="I42" s="87">
        <f>ROUND(IF(G42=0,0,(G42*2.331*6.25)),0)</f>
        <v>0</v>
      </c>
      <c r="J42" s="77"/>
      <c r="K42" s="207">
        <f>ROUND(ROUND($K$36,4)*ROUND(I42,0),2)</f>
        <v>0</v>
      </c>
      <c r="L42" s="207"/>
    </row>
    <row r="43" spans="1:12" ht="10.5" customHeight="1">
      <c r="A43" s="35"/>
      <c r="B43" s="42"/>
      <c r="C43" s="42"/>
      <c r="D43" s="42"/>
      <c r="E43" s="42"/>
      <c r="F43" s="42"/>
      <c r="G43" s="42"/>
      <c r="H43" s="54"/>
      <c r="I43" s="42"/>
      <c r="J43" s="54"/>
      <c r="K43" s="42"/>
      <c r="L43" s="54"/>
    </row>
    <row r="44" spans="1:12" ht="12.75">
      <c r="A44" s="35"/>
      <c r="B44" s="48" t="s">
        <v>71</v>
      </c>
      <c r="C44" s="225">
        <f>PolymerPayItemNumber03</f>
        <v>0</v>
      </c>
      <c r="D44" s="225"/>
      <c r="E44" s="221"/>
      <c r="F44" s="221"/>
      <c r="G44" s="137">
        <f>PolymerTonnagePlaced03</f>
        <v>0</v>
      </c>
      <c r="H44" s="77"/>
      <c r="I44" s="87">
        <f>ROUND(IF(G44=0,0,(G44*2.331*6.25)),0)</f>
        <v>0</v>
      </c>
      <c r="J44" s="77"/>
      <c r="K44" s="207">
        <f>ROUND(ROUND($K$36,4)*ROUND(I44,0),2)</f>
        <v>0</v>
      </c>
      <c r="L44" s="207"/>
    </row>
    <row r="45" spans="1:12" ht="10.5" customHeight="1">
      <c r="A45" s="35"/>
      <c r="B45" s="42"/>
      <c r="C45" s="42"/>
      <c r="D45" s="42"/>
      <c r="E45" s="42"/>
      <c r="F45" s="42"/>
      <c r="G45" s="42"/>
      <c r="H45" s="54"/>
      <c r="I45" s="42"/>
      <c r="J45" s="54"/>
      <c r="K45" s="42"/>
      <c r="L45" s="54"/>
    </row>
    <row r="46" spans="1:12" ht="12.75">
      <c r="A46" s="35"/>
      <c r="B46" s="219" t="s">
        <v>99</v>
      </c>
      <c r="C46" s="219"/>
      <c r="D46" s="219"/>
      <c r="E46" s="219"/>
      <c r="F46" s="219"/>
      <c r="G46" s="219"/>
      <c r="H46" s="79"/>
      <c r="I46" s="87">
        <f>ROUND(IF((I40+I42+I44)=0,0,(I40+I42+I44)),0)</f>
        <v>0</v>
      </c>
      <c r="J46" s="79"/>
      <c r="K46" s="208"/>
      <c r="L46" s="208"/>
    </row>
    <row r="47" spans="1:12" ht="10.5" customHeight="1">
      <c r="A47" s="35"/>
      <c r="B47" s="42"/>
      <c r="C47" s="42"/>
      <c r="D47" s="42"/>
      <c r="E47" s="42"/>
      <c r="F47" s="42"/>
      <c r="G47" s="54"/>
      <c r="H47" s="54"/>
      <c r="I47" s="42"/>
      <c r="J47" s="54"/>
      <c r="K47" s="42"/>
      <c r="L47" s="54"/>
    </row>
    <row r="48" spans="1:16" ht="12.75">
      <c r="A48" s="35"/>
      <c r="B48" s="218" t="s">
        <v>95</v>
      </c>
      <c r="C48" s="218"/>
      <c r="D48" s="218"/>
      <c r="E48" s="218"/>
      <c r="F48" s="42"/>
      <c r="G48" s="80"/>
      <c r="H48" s="80"/>
      <c r="I48" s="80"/>
      <c r="J48" s="80"/>
      <c r="K48" s="207">
        <f>ROUND(IF((K40+K42+K44)=0,0,(K40+K42+K44)),2)</f>
        <v>0</v>
      </c>
      <c r="L48" s="207"/>
      <c r="N48" s="46"/>
      <c r="O48" s="46"/>
      <c r="P48" s="47"/>
    </row>
    <row r="49" spans="1:16" ht="10.5" customHeight="1">
      <c r="A49" s="35"/>
      <c r="B49" s="45"/>
      <c r="C49" s="42"/>
      <c r="D49" s="45"/>
      <c r="E49" s="42"/>
      <c r="F49" s="42"/>
      <c r="G49" s="42"/>
      <c r="H49" s="45"/>
      <c r="I49" s="45"/>
      <c r="J49" s="45"/>
      <c r="K49" s="45"/>
      <c r="L49" s="55"/>
      <c r="N49" s="46"/>
      <c r="O49" s="46"/>
      <c r="P49" s="47"/>
    </row>
    <row r="50" spans="1:16" ht="12.75">
      <c r="A50" s="35"/>
      <c r="B50" s="49" t="s">
        <v>101</v>
      </c>
      <c r="C50" s="42"/>
      <c r="D50" s="45"/>
      <c r="E50" s="42"/>
      <c r="F50" s="42"/>
      <c r="G50" s="42"/>
      <c r="H50" s="45"/>
      <c r="I50" s="45"/>
      <c r="J50" s="45"/>
      <c r="K50" s="45"/>
      <c r="L50" s="55"/>
      <c r="N50" s="46"/>
      <c r="O50" s="46"/>
      <c r="P50" s="47"/>
    </row>
    <row r="51" spans="1:16" ht="10.5" customHeight="1">
      <c r="A51" s="35"/>
      <c r="B51" s="45"/>
      <c r="C51" s="42"/>
      <c r="D51" s="45"/>
      <c r="E51" s="42"/>
      <c r="F51" s="42"/>
      <c r="G51" s="42"/>
      <c r="H51" s="45"/>
      <c r="I51" s="45"/>
      <c r="J51" s="45"/>
      <c r="K51" s="45"/>
      <c r="L51" s="55"/>
      <c r="N51" s="46"/>
      <c r="O51" s="46"/>
      <c r="P51" s="47"/>
    </row>
    <row r="52" spans="1:16" ht="10.5" customHeight="1">
      <c r="A52" s="35"/>
      <c r="B52" s="45" t="s">
        <v>88</v>
      </c>
      <c r="C52" s="134">
        <f>BaseAsphaltPermeablePriceIndex</f>
        <v>0</v>
      </c>
      <c r="D52" s="226" t="s">
        <v>89</v>
      </c>
      <c r="E52" s="226"/>
      <c r="F52" s="226"/>
      <c r="G52" s="134">
        <f>CurrentAsphaltPermeablePriceIndex</f>
        <v>0</v>
      </c>
      <c r="H52" s="226" t="s">
        <v>90</v>
      </c>
      <c r="I52" s="226"/>
      <c r="J52" s="226"/>
      <c r="K52" s="134">
        <f>AsphaltPermeableIndexDifference</f>
        <v>0</v>
      </c>
      <c r="L52" s="55"/>
      <c r="N52" s="46"/>
      <c r="O52" s="46"/>
      <c r="P52" s="47"/>
    </row>
    <row r="53" spans="1:16" ht="6" customHeight="1">
      <c r="A53" s="35"/>
      <c r="B53" s="45"/>
      <c r="C53" s="135"/>
      <c r="D53" s="73"/>
      <c r="E53" s="73"/>
      <c r="F53" s="73"/>
      <c r="G53" s="135"/>
      <c r="H53" s="73"/>
      <c r="I53" s="73"/>
      <c r="J53" s="73"/>
      <c r="K53" s="135"/>
      <c r="L53" s="55"/>
      <c r="N53" s="46"/>
      <c r="O53" s="46"/>
      <c r="P53" s="47"/>
    </row>
    <row r="54" spans="1:16" ht="12.75" customHeight="1">
      <c r="A54" s="35"/>
      <c r="B54" s="45"/>
      <c r="C54" s="135"/>
      <c r="D54" s="73"/>
      <c r="E54" s="73"/>
      <c r="F54" s="73"/>
      <c r="G54" s="81" t="s">
        <v>92</v>
      </c>
      <c r="H54" s="135"/>
      <c r="I54" s="136" t="s">
        <v>93</v>
      </c>
      <c r="J54" s="73"/>
      <c r="K54" s="220" t="s">
        <v>94</v>
      </c>
      <c r="L54" s="220"/>
      <c r="M54" s="35"/>
      <c r="N54" s="35"/>
      <c r="O54" s="46"/>
      <c r="P54" s="47"/>
    </row>
    <row r="55" spans="1:16" ht="6" customHeight="1">
      <c r="A55" s="35"/>
      <c r="B55" s="45"/>
      <c r="C55" s="42"/>
      <c r="D55" s="45"/>
      <c r="E55" s="42"/>
      <c r="F55" s="42"/>
      <c r="G55" s="42"/>
      <c r="H55" s="45"/>
      <c r="I55" s="45"/>
      <c r="J55" s="45"/>
      <c r="K55" s="45"/>
      <c r="L55" s="55"/>
      <c r="N55" s="46"/>
      <c r="O55" s="46"/>
      <c r="P55" s="47"/>
    </row>
    <row r="56" spans="1:16" ht="12.75">
      <c r="A56" s="35"/>
      <c r="B56" s="48" t="s">
        <v>71</v>
      </c>
      <c r="C56" s="225">
        <f>AsphaltPermeablePayItemNumber01</f>
        <v>0</v>
      </c>
      <c r="D56" s="225"/>
      <c r="E56" s="221"/>
      <c r="F56" s="221"/>
      <c r="G56" s="137">
        <f>AsphaltPermeableTonnagePlaced01</f>
        <v>0</v>
      </c>
      <c r="H56" s="77"/>
      <c r="I56" s="87">
        <f>ROUND(IF(G56=0,0,(G56*2.331*3)),0)</f>
        <v>0</v>
      </c>
      <c r="J56" s="77"/>
      <c r="K56" s="207">
        <f>ROUND(ROUND($K$52,4)*ROUND(I56,0),2)</f>
        <v>0</v>
      </c>
      <c r="L56" s="207"/>
      <c r="N56" s="46"/>
      <c r="O56" s="46"/>
      <c r="P56" s="47"/>
    </row>
    <row r="57" spans="1:16" ht="10.5" customHeight="1">
      <c r="A57" s="35"/>
      <c r="B57" s="45"/>
      <c r="C57" s="42"/>
      <c r="D57" s="45"/>
      <c r="E57" s="42"/>
      <c r="F57" s="42"/>
      <c r="G57" s="42"/>
      <c r="H57" s="78"/>
      <c r="I57" s="45"/>
      <c r="J57" s="78"/>
      <c r="K57" s="45"/>
      <c r="L57" s="55"/>
      <c r="N57" s="46"/>
      <c r="O57" s="46"/>
      <c r="P57" s="47"/>
    </row>
    <row r="58" spans="1:16" ht="12.75">
      <c r="A58" s="35"/>
      <c r="B58" s="218" t="s">
        <v>95</v>
      </c>
      <c r="C58" s="218"/>
      <c r="D58" s="218"/>
      <c r="E58" s="218"/>
      <c r="F58" s="42"/>
      <c r="G58" s="80"/>
      <c r="H58" s="80"/>
      <c r="I58" s="79"/>
      <c r="J58" s="80"/>
      <c r="K58" s="207">
        <f>ROUND(IF((K56)=0,0,(K56)),2)</f>
        <v>0</v>
      </c>
      <c r="L58" s="207"/>
      <c r="N58" s="46"/>
      <c r="O58" s="46"/>
      <c r="P58" s="47"/>
    </row>
    <row r="59" spans="1:16" ht="10.5" customHeight="1">
      <c r="A59" s="35"/>
      <c r="B59" s="138"/>
      <c r="C59" s="139"/>
      <c r="D59" s="138"/>
      <c r="E59" s="139"/>
      <c r="F59" s="139"/>
      <c r="G59" s="139"/>
      <c r="H59" s="138"/>
      <c r="I59" s="138"/>
      <c r="J59" s="138"/>
      <c r="K59" s="138"/>
      <c r="L59" s="140"/>
      <c r="N59" s="46"/>
      <c r="O59" s="46"/>
      <c r="P59" s="47"/>
    </row>
    <row r="60" spans="1:12" ht="11.25" customHeight="1">
      <c r="A60" s="35"/>
      <c r="B60" s="231" t="s">
        <v>64</v>
      </c>
      <c r="C60" s="231"/>
      <c r="D60" s="231"/>
      <c r="E60" s="231"/>
      <c r="F60" s="231"/>
      <c r="G60" s="231"/>
      <c r="H60" s="231"/>
      <c r="I60" s="231"/>
      <c r="J60" s="231"/>
      <c r="K60" s="231"/>
      <c r="L60" s="58"/>
    </row>
    <row r="61" spans="1:12" ht="11.25" customHeight="1">
      <c r="A61" s="35"/>
      <c r="B61" s="231" t="s">
        <v>73</v>
      </c>
      <c r="C61" s="231"/>
      <c r="D61" s="231"/>
      <c r="E61" s="231"/>
      <c r="F61" s="231"/>
      <c r="G61" s="231"/>
      <c r="H61" s="231"/>
      <c r="I61" s="231"/>
      <c r="J61" s="231"/>
      <c r="K61" s="231"/>
      <c r="L61" s="58"/>
    </row>
    <row r="62" spans="1:12" ht="4.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57"/>
    </row>
    <row r="63" spans="1:13" ht="12.75" customHeight="1">
      <c r="A63" s="35"/>
      <c r="B63" s="229"/>
      <c r="C63" s="229"/>
      <c r="D63" s="229"/>
      <c r="E63" s="229"/>
      <c r="F63" s="148"/>
      <c r="G63" s="230"/>
      <c r="H63" s="230"/>
      <c r="I63" s="230"/>
      <c r="J63" s="230"/>
      <c r="K63" s="230"/>
      <c r="L63" s="141"/>
      <c r="M63" s="26"/>
    </row>
    <row r="64" spans="1:13" ht="12.75" customHeight="1">
      <c r="A64" s="35"/>
      <c r="B64" s="57"/>
      <c r="C64" s="57"/>
      <c r="D64" s="57"/>
      <c r="E64" s="57"/>
      <c r="F64" s="57"/>
      <c r="G64" s="152"/>
      <c r="H64" s="153"/>
      <c r="I64" s="153"/>
      <c r="J64" s="153"/>
      <c r="K64" s="153"/>
      <c r="L64" s="149"/>
      <c r="M64" s="26"/>
    </row>
    <row r="65" spans="1:12" ht="10.5" customHeight="1">
      <c r="A65" s="35"/>
      <c r="B65" s="35"/>
      <c r="C65" s="35"/>
      <c r="D65" s="35"/>
      <c r="E65" s="35"/>
      <c r="F65" s="35"/>
      <c r="G65" s="35"/>
      <c r="H65" s="35"/>
      <c r="I65" s="233"/>
      <c r="J65" s="234"/>
      <c r="K65" s="234"/>
      <c r="L65" s="234"/>
    </row>
    <row r="66" spans="1:12" ht="12.75" customHeight="1" thickBot="1">
      <c r="A66" s="35"/>
      <c r="E66" s="228"/>
      <c r="F66" s="228"/>
      <c r="G66" s="228"/>
      <c r="H66" s="228"/>
      <c r="I66" s="235"/>
      <c r="J66" s="235"/>
      <c r="K66" s="235"/>
      <c r="L66" s="235"/>
    </row>
    <row r="67" spans="1:12" ht="12.75">
      <c r="A67" s="35"/>
      <c r="B67" s="35"/>
      <c r="C67" s="35"/>
      <c r="D67" s="35"/>
      <c r="E67" s="35"/>
      <c r="F67" s="35"/>
      <c r="G67" s="35"/>
      <c r="H67" s="35"/>
      <c r="I67" s="213" t="s">
        <v>131</v>
      </c>
      <c r="J67" s="213"/>
      <c r="K67" s="213"/>
      <c r="L67" s="213"/>
    </row>
    <row r="68" spans="1:12" ht="9.75" customHeight="1">
      <c r="A68" s="35"/>
      <c r="B68" s="35"/>
      <c r="C68" s="35"/>
      <c r="D68" s="35"/>
      <c r="E68" s="35"/>
      <c r="F68" s="35"/>
      <c r="G68" s="35"/>
      <c r="H68" s="35"/>
      <c r="I68" s="144"/>
      <c r="J68" s="144"/>
      <c r="K68" s="144"/>
      <c r="L68" s="57"/>
    </row>
    <row r="69" spans="1:12" ht="9.75" customHeight="1">
      <c r="A69" s="35"/>
      <c r="B69" s="35"/>
      <c r="C69" s="35"/>
      <c r="D69" s="35"/>
      <c r="E69" s="35"/>
      <c r="F69" s="35"/>
      <c r="G69" s="35"/>
      <c r="H69" s="35"/>
      <c r="I69" s="144"/>
      <c r="J69" s="144"/>
      <c r="K69" s="144"/>
      <c r="L69" s="57"/>
    </row>
    <row r="70" spans="1:12" ht="12.75">
      <c r="A70" s="35"/>
      <c r="B70" s="182" t="s">
        <v>67</v>
      </c>
      <c r="C70" s="182"/>
      <c r="D70" s="182"/>
      <c r="E70" s="182"/>
      <c r="F70" s="182"/>
      <c r="G70" s="182"/>
      <c r="H70" s="182"/>
      <c r="I70" s="182"/>
      <c r="J70" s="182"/>
      <c r="K70" s="182"/>
      <c r="L70" s="182"/>
    </row>
  </sheetData>
  <sheetProtection password="EF50" sheet="1"/>
  <mergeCells count="64">
    <mergeCell ref="I65:L66"/>
    <mergeCell ref="K22:L22"/>
    <mergeCell ref="D36:F36"/>
    <mergeCell ref="H36:J36"/>
    <mergeCell ref="C22:D22"/>
    <mergeCell ref="I12:J12"/>
    <mergeCell ref="C12:D12"/>
    <mergeCell ref="D16:F16"/>
    <mergeCell ref="B32:E32"/>
    <mergeCell ref="K38:L38"/>
    <mergeCell ref="K30:L30"/>
    <mergeCell ref="C40:D40"/>
    <mergeCell ref="C44:D44"/>
    <mergeCell ref="K42:L42"/>
    <mergeCell ref="K46:L46"/>
    <mergeCell ref="K44:L44"/>
    <mergeCell ref="B58:E58"/>
    <mergeCell ref="K58:L58"/>
    <mergeCell ref="D52:F52"/>
    <mergeCell ref="B60:K60"/>
    <mergeCell ref="B61:K61"/>
    <mergeCell ref="K54:L54"/>
    <mergeCell ref="E56:F56"/>
    <mergeCell ref="C56:D56"/>
    <mergeCell ref="E66:H66"/>
    <mergeCell ref="B48:E48"/>
    <mergeCell ref="E40:F40"/>
    <mergeCell ref="E42:F42"/>
    <mergeCell ref="E44:F44"/>
    <mergeCell ref="C42:D42"/>
    <mergeCell ref="B63:E63"/>
    <mergeCell ref="G63:K63"/>
    <mergeCell ref="K56:L56"/>
    <mergeCell ref="H52:J52"/>
    <mergeCell ref="K1:L3"/>
    <mergeCell ref="B30:E30"/>
    <mergeCell ref="D7:K7"/>
    <mergeCell ref="D8:K8"/>
    <mergeCell ref="D9:K9"/>
    <mergeCell ref="C20:D20"/>
    <mergeCell ref="H16:J16"/>
    <mergeCell ref="C24:D24"/>
    <mergeCell ref="B7:C7"/>
    <mergeCell ref="K6:L6"/>
    <mergeCell ref="K48:L48"/>
    <mergeCell ref="K32:L32"/>
    <mergeCell ref="B26:E26"/>
    <mergeCell ref="E22:F22"/>
    <mergeCell ref="E24:F24"/>
    <mergeCell ref="K40:L40"/>
    <mergeCell ref="K24:L24"/>
    <mergeCell ref="B46:G46"/>
    <mergeCell ref="K26:L26"/>
    <mergeCell ref="K28:L28"/>
    <mergeCell ref="I67:L67"/>
    <mergeCell ref="C5:I5"/>
    <mergeCell ref="C1:J1"/>
    <mergeCell ref="C3:J3"/>
    <mergeCell ref="B70:L70"/>
    <mergeCell ref="G12:H12"/>
    <mergeCell ref="B28:D28"/>
    <mergeCell ref="K18:L18"/>
    <mergeCell ref="K20:L20"/>
    <mergeCell ref="E20:F20"/>
  </mergeCells>
  <printOptions/>
  <pageMargins left="0.75" right="0.25" top="0.5" bottom="0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Q65"/>
  <sheetViews>
    <sheetView showGridLines="0" showZeros="0" zoomScalePageLayoutView="0" workbookViewId="0" topLeftCell="AA1">
      <selection activeCell="AO1" sqref="AA1:AO16384"/>
    </sheetView>
  </sheetViews>
  <sheetFormatPr defaultColWidth="9.140625" defaultRowHeight="12.75"/>
  <cols>
    <col min="1" max="1" width="4.7109375" style="18" hidden="1" customWidth="1"/>
    <col min="2" max="2" width="16.7109375" style="18" hidden="1" customWidth="1"/>
    <col min="3" max="3" width="10.7109375" style="18" hidden="1" customWidth="1"/>
    <col min="4" max="4" width="15.7109375" style="18" hidden="1" customWidth="1"/>
    <col min="5" max="6" width="2.7109375" style="18" hidden="1" customWidth="1"/>
    <col min="7" max="7" width="12.7109375" style="18" hidden="1" customWidth="1"/>
    <col min="8" max="8" width="2.7109375" style="18" hidden="1" customWidth="1"/>
    <col min="9" max="9" width="12.7109375" style="18" hidden="1" customWidth="1"/>
    <col min="10" max="10" width="2.7109375" style="18" hidden="1" customWidth="1"/>
    <col min="11" max="11" width="12.7109375" style="18" hidden="1" customWidth="1"/>
    <col min="12" max="13" width="4.7109375" style="18" hidden="1" customWidth="1"/>
    <col min="14" max="26" width="0" style="18" hidden="1" customWidth="1"/>
    <col min="27" max="16384" width="9.140625" style="18" customWidth="1"/>
  </cols>
  <sheetData>
    <row r="1" spans="1:13" ht="15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35"/>
    </row>
    <row r="2" spans="1:13" s="40" customFormat="1" ht="9.75" customHeight="1">
      <c r="A2" s="37"/>
      <c r="B2" s="37"/>
      <c r="C2" s="215" t="s">
        <v>0</v>
      </c>
      <c r="D2" s="215"/>
      <c r="E2" s="215"/>
      <c r="F2" s="215"/>
      <c r="G2" s="215"/>
      <c r="H2" s="215"/>
      <c r="I2" s="215"/>
      <c r="J2" s="215"/>
      <c r="K2" s="222" t="s">
        <v>91</v>
      </c>
      <c r="L2" s="222"/>
      <c r="M2" s="39"/>
    </row>
    <row r="3" spans="1:13" s="40" customFormat="1" ht="8.25" customHeight="1">
      <c r="A3" s="37"/>
      <c r="B3" s="37"/>
      <c r="C3" s="38"/>
      <c r="D3" s="38"/>
      <c r="E3" s="38"/>
      <c r="F3" s="38"/>
      <c r="G3" s="38"/>
      <c r="H3" s="38"/>
      <c r="I3" s="38"/>
      <c r="J3" s="38"/>
      <c r="K3" s="222"/>
      <c r="L3" s="222"/>
      <c r="M3" s="39"/>
    </row>
    <row r="4" spans="1:13" s="40" customFormat="1" ht="13.5" customHeight="1">
      <c r="A4" s="37"/>
      <c r="B4" s="37"/>
      <c r="C4" s="214" t="s">
        <v>48</v>
      </c>
      <c r="D4" s="214"/>
      <c r="E4" s="214"/>
      <c r="F4" s="214"/>
      <c r="G4" s="214"/>
      <c r="H4" s="214"/>
      <c r="I4" s="214"/>
      <c r="J4" s="214"/>
      <c r="K4" s="222"/>
      <c r="L4" s="222"/>
      <c r="M4" s="39"/>
    </row>
    <row r="5" spans="1:13" s="40" customFormat="1" ht="13.5" customHeight="1">
      <c r="A5" s="37"/>
      <c r="B5" s="37"/>
      <c r="C5" s="214" t="s">
        <v>86</v>
      </c>
      <c r="D5" s="214"/>
      <c r="E5" s="214"/>
      <c r="F5" s="214"/>
      <c r="G5" s="214"/>
      <c r="H5" s="214"/>
      <c r="I5" s="214"/>
      <c r="J5" s="214"/>
      <c r="K5" s="59"/>
      <c r="L5" s="59"/>
      <c r="M5" s="39"/>
    </row>
    <row r="6" spans="1:13" s="40" customFormat="1" ht="13.5" customHeight="1">
      <c r="A6" s="37"/>
      <c r="B6" s="37"/>
      <c r="C6" s="214" t="s">
        <v>69</v>
      </c>
      <c r="D6" s="214"/>
      <c r="E6" s="214"/>
      <c r="F6" s="214"/>
      <c r="G6" s="214"/>
      <c r="H6" s="214"/>
      <c r="I6" s="214"/>
      <c r="J6" s="214"/>
      <c r="K6" s="36"/>
      <c r="L6" s="36"/>
      <c r="M6" s="39"/>
    </row>
    <row r="7" spans="1:13" ht="6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5"/>
    </row>
    <row r="8" spans="1:13" ht="13.5" customHeight="1">
      <c r="A8" s="35"/>
      <c r="B8" s="35"/>
      <c r="C8" s="237" t="s">
        <v>54</v>
      </c>
      <c r="D8" s="237"/>
      <c r="E8" s="237"/>
      <c r="F8" s="237"/>
      <c r="G8" s="193">
        <f>CertificationNumber</f>
        <v>0</v>
      </c>
      <c r="H8" s="193"/>
      <c r="I8" s="75"/>
      <c r="J8" s="41"/>
      <c r="K8" s="35"/>
      <c r="L8" s="35"/>
      <c r="M8" s="35"/>
    </row>
    <row r="9" spans="1:13" ht="11.2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2.75" customHeight="1">
      <c r="A10" s="35"/>
      <c r="B10" s="219" t="s">
        <v>61</v>
      </c>
      <c r="C10" s="219"/>
      <c r="D10" s="195">
        <f>FinancialIDNumber</f>
        <v>0</v>
      </c>
      <c r="E10" s="195"/>
      <c r="F10" s="195"/>
      <c r="G10" s="195"/>
      <c r="H10" s="195"/>
      <c r="I10" s="195"/>
      <c r="J10" s="195"/>
      <c r="K10" s="195"/>
      <c r="L10" s="63"/>
      <c r="M10" s="35"/>
    </row>
    <row r="11" spans="1:13" ht="10.5" customHeight="1">
      <c r="A11" s="35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54"/>
      <c r="M11" s="35"/>
    </row>
    <row r="12" spans="1:13" ht="12.75">
      <c r="A12" s="35"/>
      <c r="B12" s="43" t="s">
        <v>62</v>
      </c>
      <c r="C12" s="16"/>
      <c r="D12" s="195">
        <f>ContractorName</f>
        <v>0</v>
      </c>
      <c r="E12" s="195"/>
      <c r="F12" s="195"/>
      <c r="G12" s="195"/>
      <c r="H12" s="195"/>
      <c r="I12" s="195"/>
      <c r="J12" s="195"/>
      <c r="K12" s="195"/>
      <c r="L12" s="63"/>
      <c r="M12" s="44"/>
    </row>
    <row r="13" spans="1:17" ht="10.5" customHeight="1">
      <c r="A13" s="35"/>
      <c r="B13" s="45"/>
      <c r="C13" s="42"/>
      <c r="D13" s="45"/>
      <c r="E13" s="42"/>
      <c r="F13" s="42"/>
      <c r="G13" s="42"/>
      <c r="H13" s="45"/>
      <c r="I13" s="45"/>
      <c r="J13" s="45"/>
      <c r="K13" s="45"/>
      <c r="L13" s="55"/>
      <c r="M13" s="35"/>
      <c r="O13" s="46"/>
      <c r="P13" s="46"/>
      <c r="Q13" s="47"/>
    </row>
    <row r="14" spans="1:17" ht="12.75">
      <c r="A14" s="35"/>
      <c r="B14" s="48" t="s">
        <v>63</v>
      </c>
      <c r="C14" s="16"/>
      <c r="D14" s="196">
        <f>ContractNumber</f>
        <v>0</v>
      </c>
      <c r="E14" s="195"/>
      <c r="F14" s="195"/>
      <c r="G14" s="195"/>
      <c r="H14" s="196"/>
      <c r="I14" s="196"/>
      <c r="J14" s="196"/>
      <c r="K14" s="196"/>
      <c r="L14" s="62"/>
      <c r="M14" s="35"/>
      <c r="O14" s="46"/>
      <c r="P14" s="46"/>
      <c r="Q14" s="47"/>
    </row>
    <row r="15" spans="1:17" ht="10.5" customHeight="1">
      <c r="A15" s="35"/>
      <c r="B15" s="45"/>
      <c r="C15" s="42"/>
      <c r="D15" s="45"/>
      <c r="E15" s="42"/>
      <c r="F15" s="42"/>
      <c r="G15" s="42"/>
      <c r="H15" s="45"/>
      <c r="I15" s="45"/>
      <c r="J15" s="45"/>
      <c r="K15" s="45"/>
      <c r="L15" s="55"/>
      <c r="M15" s="35"/>
      <c r="O15" s="46"/>
      <c r="P15" s="46"/>
      <c r="Q15" s="47"/>
    </row>
    <row r="16" spans="1:17" ht="12.75">
      <c r="A16" s="35"/>
      <c r="B16" s="48" t="s">
        <v>59</v>
      </c>
      <c r="C16" s="42"/>
      <c r="D16" s="45"/>
      <c r="E16" s="42"/>
      <c r="F16" s="42"/>
      <c r="G16" s="42"/>
      <c r="H16" s="45"/>
      <c r="I16" s="45"/>
      <c r="J16" s="45"/>
      <c r="K16" s="45"/>
      <c r="L16" s="55"/>
      <c r="M16" s="35"/>
      <c r="O16" s="46"/>
      <c r="P16" s="46"/>
      <c r="Q16" s="47"/>
    </row>
    <row r="17" spans="1:17" ht="10.5" customHeight="1">
      <c r="A17" s="35"/>
      <c r="B17" s="45"/>
      <c r="C17" s="42"/>
      <c r="D17" s="45"/>
      <c r="E17" s="42"/>
      <c r="F17" s="42"/>
      <c r="G17" s="42"/>
      <c r="H17" s="45"/>
      <c r="I17" s="45"/>
      <c r="J17" s="45"/>
      <c r="K17" s="45"/>
      <c r="L17" s="55"/>
      <c r="M17" s="35"/>
      <c r="O17" s="46"/>
      <c r="P17" s="46"/>
      <c r="Q17" s="47"/>
    </row>
    <row r="18" spans="1:17" ht="12.75">
      <c r="A18" s="35"/>
      <c r="B18" s="48" t="s">
        <v>55</v>
      </c>
      <c r="C18" s="197">
        <f>DateFrom</f>
        <v>0</v>
      </c>
      <c r="D18" s="197"/>
      <c r="E18" s="83"/>
      <c r="F18" s="42"/>
      <c r="G18" s="216" t="s">
        <v>60</v>
      </c>
      <c r="H18" s="217"/>
      <c r="I18" s="197">
        <f>DateTo</f>
        <v>0</v>
      </c>
      <c r="J18" s="197"/>
      <c r="K18" s="83"/>
      <c r="L18" s="84"/>
      <c r="M18" s="35"/>
      <c r="O18" s="46"/>
      <c r="P18" s="46"/>
      <c r="Q18" s="47"/>
    </row>
    <row r="19" spans="1:17" ht="10.5" customHeight="1">
      <c r="A19" s="35"/>
      <c r="B19" s="45"/>
      <c r="C19" s="42"/>
      <c r="D19" s="45"/>
      <c r="E19" s="42"/>
      <c r="F19" s="42"/>
      <c r="G19" s="42"/>
      <c r="H19" s="45"/>
      <c r="I19" s="45"/>
      <c r="J19" s="45"/>
      <c r="K19" s="45"/>
      <c r="L19" s="55"/>
      <c r="M19" s="35"/>
      <c r="O19" s="46"/>
      <c r="P19" s="46"/>
      <c r="Q19" s="47"/>
    </row>
    <row r="20" spans="1:17" ht="12.75">
      <c r="A20" s="35"/>
      <c r="B20" s="49" t="s">
        <v>83</v>
      </c>
      <c r="C20" s="42"/>
      <c r="D20" s="45"/>
      <c r="E20" s="42"/>
      <c r="F20" s="42"/>
      <c r="G20" s="42"/>
      <c r="H20" s="45"/>
      <c r="I20" s="45"/>
      <c r="J20" s="45"/>
      <c r="K20" s="45"/>
      <c r="L20" s="55"/>
      <c r="M20" s="35"/>
      <c r="O20" s="46"/>
      <c r="P20" s="46"/>
      <c r="Q20" s="47"/>
    </row>
    <row r="21" spans="1:17" ht="10.5" customHeight="1">
      <c r="A21" s="35"/>
      <c r="B21" s="45"/>
      <c r="C21" s="42"/>
      <c r="D21" s="45"/>
      <c r="E21" s="42"/>
      <c r="F21" s="42"/>
      <c r="G21" s="42"/>
      <c r="H21" s="45"/>
      <c r="I21" s="45"/>
      <c r="J21" s="45"/>
      <c r="K21" s="45"/>
      <c r="L21" s="55"/>
      <c r="M21" s="35"/>
      <c r="O21" s="46"/>
      <c r="P21" s="46"/>
      <c r="Q21" s="47"/>
    </row>
    <row r="22" spans="1:17" ht="10.5" customHeight="1">
      <c r="A22" s="35"/>
      <c r="B22" s="45" t="s">
        <v>88</v>
      </c>
      <c r="C22" s="72">
        <f>BaseAsphaltPriceIndex</f>
        <v>0</v>
      </c>
      <c r="D22" s="226" t="s">
        <v>89</v>
      </c>
      <c r="E22" s="226"/>
      <c r="F22" s="226"/>
      <c r="G22" s="72">
        <f>CurrentAsphaltPriceIndex</f>
        <v>0</v>
      </c>
      <c r="H22" s="226" t="s">
        <v>90</v>
      </c>
      <c r="I22" s="226"/>
      <c r="J22" s="226"/>
      <c r="K22" s="72">
        <f>AsphaltIndexDifference</f>
        <v>0</v>
      </c>
      <c r="L22" s="55"/>
      <c r="M22" s="35"/>
      <c r="O22" s="46"/>
      <c r="P22" s="46"/>
      <c r="Q22" s="47"/>
    </row>
    <row r="23" spans="1:17" ht="6" customHeight="1">
      <c r="A23" s="35"/>
      <c r="B23" s="45"/>
      <c r="C23" s="74"/>
      <c r="D23" s="73"/>
      <c r="E23" s="73"/>
      <c r="F23" s="73"/>
      <c r="G23" s="74"/>
      <c r="H23" s="73"/>
      <c r="I23" s="73"/>
      <c r="J23" s="73"/>
      <c r="K23" s="74"/>
      <c r="L23" s="55"/>
      <c r="M23" s="35"/>
      <c r="O23" s="46"/>
      <c r="P23" s="46"/>
      <c r="Q23" s="47"/>
    </row>
    <row r="24" spans="1:17" ht="12.75" customHeight="1">
      <c r="A24" s="35"/>
      <c r="B24" s="45"/>
      <c r="C24" s="74"/>
      <c r="D24" s="73"/>
      <c r="E24" s="73"/>
      <c r="F24" s="73"/>
      <c r="G24" s="81" t="s">
        <v>92</v>
      </c>
      <c r="H24" s="74"/>
      <c r="I24" s="82" t="s">
        <v>93</v>
      </c>
      <c r="J24" s="73"/>
      <c r="K24" s="201" t="s">
        <v>94</v>
      </c>
      <c r="L24" s="201"/>
      <c r="M24" s="55"/>
      <c r="N24" s="35"/>
      <c r="O24" s="35"/>
      <c r="P24" s="46"/>
      <c r="Q24" s="47"/>
    </row>
    <row r="25" spans="1:17" ht="6" customHeight="1">
      <c r="A25" s="35"/>
      <c r="B25" s="45"/>
      <c r="C25" s="42"/>
      <c r="D25" s="45"/>
      <c r="E25" s="42"/>
      <c r="F25" s="42"/>
      <c r="G25" s="42"/>
      <c r="H25" s="45"/>
      <c r="I25" s="45"/>
      <c r="J25" s="45"/>
      <c r="K25" s="45"/>
      <c r="L25" s="55"/>
      <c r="M25" s="35"/>
      <c r="O25" s="46"/>
      <c r="P25" s="46"/>
      <c r="Q25" s="47"/>
    </row>
    <row r="26" spans="1:17" ht="12.75">
      <c r="A26" s="35"/>
      <c r="B26" s="48" t="s">
        <v>71</v>
      </c>
      <c r="C26" s="202">
        <f>AsphaltPayItemNumber01</f>
        <v>0</v>
      </c>
      <c r="D26" s="202"/>
      <c r="E26" s="221"/>
      <c r="F26" s="221"/>
      <c r="G26" s="85">
        <f>AsphaltTonnagePlaced01</f>
        <v>0</v>
      </c>
      <c r="H26" s="77"/>
      <c r="I26" s="86">
        <f>ROUND(IF(G26=0,0,(G26*2.331*6.25)),0)</f>
        <v>0</v>
      </c>
      <c r="J26" s="77"/>
      <c r="K26" s="204">
        <f>ROUND(ROUND($K$22,4)*ROUND(I26,0),2)</f>
        <v>0</v>
      </c>
      <c r="L26" s="204"/>
      <c r="M26" s="35"/>
      <c r="O26" s="46"/>
      <c r="P26" s="46"/>
      <c r="Q26" s="47"/>
    </row>
    <row r="27" spans="1:17" ht="10.5" customHeight="1">
      <c r="A27" s="35"/>
      <c r="B27" s="45"/>
      <c r="C27" s="42"/>
      <c r="D27" s="45"/>
      <c r="E27" s="42"/>
      <c r="F27" s="42"/>
      <c r="G27" s="42"/>
      <c r="H27" s="78"/>
      <c r="I27" s="45"/>
      <c r="J27" s="78"/>
      <c r="K27" s="45"/>
      <c r="L27" s="55"/>
      <c r="M27" s="35"/>
      <c r="O27" s="46"/>
      <c r="P27" s="46"/>
      <c r="Q27" s="47"/>
    </row>
    <row r="28" spans="1:17" ht="12.75">
      <c r="A28" s="35"/>
      <c r="B28" s="48" t="s">
        <v>71</v>
      </c>
      <c r="C28" s="202">
        <f>AsphaltPayItemNumber02</f>
        <v>0</v>
      </c>
      <c r="D28" s="202"/>
      <c r="E28" s="221"/>
      <c r="F28" s="221"/>
      <c r="G28" s="85">
        <f>AsphaltTonnagePlaced02</f>
        <v>0</v>
      </c>
      <c r="H28" s="77"/>
      <c r="I28" s="86">
        <f>ROUND(IF(G28=0,0,(G28*2.331*6.25)),0)</f>
        <v>0</v>
      </c>
      <c r="J28" s="77"/>
      <c r="K28" s="204">
        <f>ROUND(ROUND($K$22,4)*ROUND(I28,0),2)</f>
        <v>0</v>
      </c>
      <c r="L28" s="204"/>
      <c r="M28" s="35"/>
      <c r="O28" s="46"/>
      <c r="P28" s="46"/>
      <c r="Q28" s="47"/>
    </row>
    <row r="29" spans="1:17" ht="10.5" customHeight="1">
      <c r="A29" s="35"/>
      <c r="B29" s="45"/>
      <c r="C29" s="42"/>
      <c r="D29" s="45"/>
      <c r="E29" s="42"/>
      <c r="F29" s="42"/>
      <c r="G29" s="42"/>
      <c r="H29" s="78"/>
      <c r="I29" s="45"/>
      <c r="J29" s="78"/>
      <c r="K29" s="45"/>
      <c r="L29" s="55"/>
      <c r="M29" s="35"/>
      <c r="O29" s="46"/>
      <c r="P29" s="46"/>
      <c r="Q29" s="47"/>
    </row>
    <row r="30" spans="1:17" ht="12.75">
      <c r="A30" s="35"/>
      <c r="B30" s="48" t="s">
        <v>71</v>
      </c>
      <c r="C30" s="202">
        <f>AsphaltPayItemNumber03</f>
        <v>0</v>
      </c>
      <c r="D30" s="202"/>
      <c r="E30" s="221"/>
      <c r="F30" s="221"/>
      <c r="G30" s="85">
        <f>AsphaltTonnagePlaced03</f>
        <v>0</v>
      </c>
      <c r="H30" s="77"/>
      <c r="I30" s="86">
        <f>ROUND(IF(G30=0,0,(G30*2.331*6.25)),0)</f>
        <v>0</v>
      </c>
      <c r="J30" s="77"/>
      <c r="K30" s="204">
        <f>ROUND(ROUND($K$22,4)*ROUND(I30,0),2)</f>
        <v>0</v>
      </c>
      <c r="L30" s="204"/>
      <c r="M30" s="35"/>
      <c r="O30" s="46"/>
      <c r="P30" s="46"/>
      <c r="Q30" s="47"/>
    </row>
    <row r="31" spans="1:17" ht="10.5" customHeight="1">
      <c r="A31" s="35"/>
      <c r="B31" s="45"/>
      <c r="C31" s="42"/>
      <c r="D31" s="45"/>
      <c r="E31" s="42"/>
      <c r="F31" s="42"/>
      <c r="G31" s="42"/>
      <c r="H31" s="78"/>
      <c r="I31" s="45"/>
      <c r="J31" s="78"/>
      <c r="K31" s="45"/>
      <c r="L31" s="55"/>
      <c r="M31" s="35"/>
      <c r="O31" s="46"/>
      <c r="P31" s="46"/>
      <c r="Q31" s="47"/>
    </row>
    <row r="32" spans="1:17" ht="12.75">
      <c r="A32" s="35"/>
      <c r="B32" s="218" t="s">
        <v>98</v>
      </c>
      <c r="C32" s="219"/>
      <c r="D32" s="218"/>
      <c r="E32" s="219"/>
      <c r="F32" s="42"/>
      <c r="G32" s="79"/>
      <c r="H32" s="79"/>
      <c r="I32" s="87">
        <f>ROUND(IF((I26+I28+I30)=0,0,(I26+I28+I30)),0)</f>
        <v>0</v>
      </c>
      <c r="J32" s="79"/>
      <c r="K32" s="204">
        <f>ROUND(IF((K26+K28+K30)=0,0,(K26+K28+K30)),2)</f>
        <v>0</v>
      </c>
      <c r="L32" s="204"/>
      <c r="M32" s="35"/>
      <c r="O32" s="46"/>
      <c r="P32" s="46"/>
      <c r="Q32" s="47"/>
    </row>
    <row r="33" spans="1:17" ht="10.5" customHeight="1">
      <c r="A33" s="35"/>
      <c r="B33" s="45"/>
      <c r="C33" s="42"/>
      <c r="D33" s="45"/>
      <c r="E33" s="42"/>
      <c r="F33" s="42"/>
      <c r="G33" s="54"/>
      <c r="H33" s="78"/>
      <c r="I33" s="45"/>
      <c r="J33" s="78"/>
      <c r="K33" s="45"/>
      <c r="L33" s="55"/>
      <c r="M33" s="35"/>
      <c r="O33" s="46"/>
      <c r="P33" s="46"/>
      <c r="Q33" s="47"/>
    </row>
    <row r="34" spans="1:17" ht="12.75">
      <c r="A34" s="35"/>
      <c r="B34" s="218" t="s">
        <v>97</v>
      </c>
      <c r="C34" s="219"/>
      <c r="D34" s="218"/>
      <c r="E34" s="66"/>
      <c r="F34" s="42"/>
      <c r="G34" s="79"/>
      <c r="H34" s="79"/>
      <c r="I34" s="86">
        <f>AsphaltVolumeAdditional</f>
        <v>0</v>
      </c>
      <c r="J34" s="79"/>
      <c r="K34" s="204">
        <f>ROUND(ROUND($K$22,4)*ROUND(I34,0),2)</f>
        <v>0</v>
      </c>
      <c r="L34" s="204"/>
      <c r="M34" s="35"/>
      <c r="O34" s="46"/>
      <c r="P34" s="46"/>
      <c r="Q34" s="47"/>
    </row>
    <row r="35" spans="1:17" ht="10.5" customHeight="1">
      <c r="A35" s="35"/>
      <c r="B35" s="45"/>
      <c r="C35" s="42"/>
      <c r="D35" s="45"/>
      <c r="E35" s="42"/>
      <c r="F35" s="42"/>
      <c r="G35" s="54"/>
      <c r="H35" s="78"/>
      <c r="I35" s="45"/>
      <c r="J35" s="78"/>
      <c r="K35" s="45"/>
      <c r="L35" s="55"/>
      <c r="M35" s="35"/>
      <c r="O35" s="46"/>
      <c r="P35" s="46"/>
      <c r="Q35" s="47"/>
    </row>
    <row r="36" spans="1:17" ht="12.75">
      <c r="A36" s="35"/>
      <c r="B36" s="218" t="s">
        <v>96</v>
      </c>
      <c r="C36" s="218"/>
      <c r="D36" s="218"/>
      <c r="E36" s="218"/>
      <c r="F36" s="42"/>
      <c r="G36" s="79"/>
      <c r="H36" s="79"/>
      <c r="I36" s="86">
        <f>ROUND(IF(I26=0,0,(I32+I34)),0)</f>
        <v>0</v>
      </c>
      <c r="J36" s="79"/>
      <c r="K36" s="232"/>
      <c r="L36" s="232"/>
      <c r="M36" s="35"/>
      <c r="O36" s="46"/>
      <c r="P36" s="46"/>
      <c r="Q36" s="47"/>
    </row>
    <row r="37" spans="1:17" ht="10.5" customHeight="1">
      <c r="A37" s="35"/>
      <c r="B37" s="45"/>
      <c r="C37" s="42"/>
      <c r="D37" s="45"/>
      <c r="E37" s="42"/>
      <c r="F37" s="42"/>
      <c r="G37" s="54"/>
      <c r="H37" s="78"/>
      <c r="I37" s="45"/>
      <c r="J37" s="78"/>
      <c r="K37" s="45"/>
      <c r="L37" s="55"/>
      <c r="M37" s="35"/>
      <c r="O37" s="46"/>
      <c r="P37" s="46"/>
      <c r="Q37" s="47"/>
    </row>
    <row r="38" spans="1:17" ht="12.75">
      <c r="A38" s="35"/>
      <c r="B38" s="218" t="s">
        <v>95</v>
      </c>
      <c r="C38" s="218"/>
      <c r="D38" s="218"/>
      <c r="E38" s="218"/>
      <c r="F38" s="42"/>
      <c r="G38" s="80"/>
      <c r="H38" s="80"/>
      <c r="I38" s="79"/>
      <c r="J38" s="80"/>
      <c r="K38" s="204">
        <f>ROUND(IF((K32+K34)=0,0,(K32+K34)),2)</f>
        <v>0</v>
      </c>
      <c r="L38" s="204"/>
      <c r="M38" s="35"/>
      <c r="O38" s="46"/>
      <c r="P38" s="46"/>
      <c r="Q38" s="47"/>
    </row>
    <row r="39" spans="1:17" ht="10.5" customHeight="1">
      <c r="A39" s="35"/>
      <c r="B39" s="45"/>
      <c r="C39" s="42"/>
      <c r="D39" s="45"/>
      <c r="E39" s="42"/>
      <c r="F39" s="42"/>
      <c r="G39" s="42"/>
      <c r="H39" s="45"/>
      <c r="I39" s="45"/>
      <c r="J39" s="45"/>
      <c r="K39" s="45"/>
      <c r="L39" s="55"/>
      <c r="M39" s="35"/>
      <c r="O39" s="46"/>
      <c r="P39" s="46"/>
      <c r="Q39" s="47"/>
    </row>
    <row r="40" spans="1:17" ht="12.75">
      <c r="A40" s="35"/>
      <c r="B40" s="51" t="s">
        <v>84</v>
      </c>
      <c r="C40" s="42"/>
      <c r="D40" s="42"/>
      <c r="E40" s="42"/>
      <c r="F40" s="42"/>
      <c r="G40" s="42"/>
      <c r="H40" s="42"/>
      <c r="I40" s="42"/>
      <c r="J40" s="42"/>
      <c r="K40" s="42"/>
      <c r="L40" s="56"/>
      <c r="M40" s="35"/>
      <c r="Q40" s="50"/>
    </row>
    <row r="41" spans="1:13" ht="10.5" customHeight="1">
      <c r="A41" s="35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54"/>
      <c r="M41" s="35"/>
    </row>
    <row r="42" spans="1:13" ht="10.5" customHeight="1">
      <c r="A42" s="35"/>
      <c r="B42" s="45" t="s">
        <v>88</v>
      </c>
      <c r="C42" s="72">
        <f>BasePolymerPriceIndex</f>
        <v>0</v>
      </c>
      <c r="D42" s="226" t="s">
        <v>89</v>
      </c>
      <c r="E42" s="226"/>
      <c r="F42" s="226"/>
      <c r="G42" s="72">
        <f>CurrentPolymerPriceIndex</f>
        <v>0</v>
      </c>
      <c r="H42" s="226" t="s">
        <v>90</v>
      </c>
      <c r="I42" s="226"/>
      <c r="J42" s="226"/>
      <c r="K42" s="72">
        <f>PolymerIndexDifference</f>
        <v>0</v>
      </c>
      <c r="L42" s="54"/>
      <c r="M42" s="35"/>
    </row>
    <row r="43" spans="1:13" ht="6" customHeight="1">
      <c r="A43" s="35"/>
      <c r="B43" s="45"/>
      <c r="C43" s="74"/>
      <c r="D43" s="73"/>
      <c r="E43" s="73"/>
      <c r="F43" s="73"/>
      <c r="G43" s="74"/>
      <c r="H43" s="73"/>
      <c r="I43" s="73"/>
      <c r="J43" s="73"/>
      <c r="K43" s="74"/>
      <c r="L43" s="54"/>
      <c r="M43" s="35"/>
    </row>
    <row r="44" spans="1:17" ht="12.75" customHeight="1">
      <c r="A44" s="35"/>
      <c r="B44" s="45"/>
      <c r="C44" s="74"/>
      <c r="D44" s="73"/>
      <c r="E44" s="73"/>
      <c r="F44" s="73"/>
      <c r="G44" s="81" t="s">
        <v>92</v>
      </c>
      <c r="H44" s="74"/>
      <c r="I44" s="82" t="s">
        <v>93</v>
      </c>
      <c r="J44" s="73"/>
      <c r="K44" s="201" t="s">
        <v>94</v>
      </c>
      <c r="L44" s="201"/>
      <c r="M44" s="55"/>
      <c r="N44" s="35"/>
      <c r="O44" s="35"/>
      <c r="P44" s="46"/>
      <c r="Q44" s="47"/>
    </row>
    <row r="45" spans="1:13" ht="6" customHeight="1">
      <c r="A45" s="35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54"/>
      <c r="M45" s="35"/>
    </row>
    <row r="46" spans="1:13" ht="12.75">
      <c r="A46" s="35"/>
      <c r="B46" s="48" t="s">
        <v>71</v>
      </c>
      <c r="C46" s="202">
        <f>PolymerPayItemNumber01</f>
        <v>0</v>
      </c>
      <c r="D46" s="202"/>
      <c r="E46" s="221"/>
      <c r="F46" s="221"/>
      <c r="G46" s="85">
        <f>PolymerTonnagePlaced01</f>
        <v>0</v>
      </c>
      <c r="H46" s="77"/>
      <c r="I46" s="86">
        <f>ROUND(IF(G46=0,0,(G46*2.331*6.25)),0)</f>
        <v>0</v>
      </c>
      <c r="J46" s="77"/>
      <c r="K46" s="204">
        <f>ROUND(ROUND($K$42,4)*ROUND(I46,0),2)</f>
        <v>0</v>
      </c>
      <c r="L46" s="204"/>
      <c r="M46" s="35"/>
    </row>
    <row r="47" spans="1:13" ht="10.5" customHeight="1">
      <c r="A47" s="35"/>
      <c r="B47" s="42"/>
      <c r="C47" s="42"/>
      <c r="D47" s="42"/>
      <c r="E47" s="42"/>
      <c r="F47" s="42"/>
      <c r="G47" s="42"/>
      <c r="H47" s="54"/>
      <c r="I47" s="42"/>
      <c r="J47" s="54"/>
      <c r="K47" s="42"/>
      <c r="L47" s="54"/>
      <c r="M47" s="35"/>
    </row>
    <row r="48" spans="1:13" ht="12.75">
      <c r="A48" s="35"/>
      <c r="B48" s="48" t="s">
        <v>71</v>
      </c>
      <c r="C48" s="202">
        <f>PolymerPayItemNumber02</f>
        <v>0</v>
      </c>
      <c r="D48" s="202"/>
      <c r="E48" s="221"/>
      <c r="F48" s="221"/>
      <c r="G48" s="85">
        <f>PolymerTonnagePlaced02</f>
        <v>0</v>
      </c>
      <c r="H48" s="77"/>
      <c r="I48" s="86">
        <f>ROUND(IF(G48=0,0,(G48*2.331*6.25)),0)</f>
        <v>0</v>
      </c>
      <c r="J48" s="77"/>
      <c r="K48" s="204">
        <f>ROUND(ROUND($K$42,4)*ROUND(I48,0),2)</f>
        <v>0</v>
      </c>
      <c r="L48" s="204"/>
      <c r="M48" s="35"/>
    </row>
    <row r="49" spans="1:13" ht="10.5" customHeight="1">
      <c r="A49" s="35"/>
      <c r="B49" s="42"/>
      <c r="C49" s="42"/>
      <c r="D49" s="42"/>
      <c r="E49" s="42"/>
      <c r="F49" s="42"/>
      <c r="G49" s="42"/>
      <c r="H49" s="54"/>
      <c r="I49" s="42"/>
      <c r="J49" s="54"/>
      <c r="K49" s="42"/>
      <c r="L49" s="54"/>
      <c r="M49" s="35"/>
    </row>
    <row r="50" spans="1:13" ht="12.75">
      <c r="A50" s="35"/>
      <c r="B50" s="48" t="s">
        <v>71</v>
      </c>
      <c r="C50" s="202">
        <f>PolymerPayItemNumber03</f>
        <v>0</v>
      </c>
      <c r="D50" s="202"/>
      <c r="E50" s="221"/>
      <c r="F50" s="221"/>
      <c r="G50" s="85">
        <f>PolymerTonnagePlaced03</f>
        <v>0</v>
      </c>
      <c r="H50" s="77"/>
      <c r="I50" s="86">
        <f>ROUND(IF(G50=0,0,(G50*2.331*6.25)),0)</f>
        <v>0</v>
      </c>
      <c r="J50" s="77"/>
      <c r="K50" s="204">
        <f>ROUND(ROUND($K$42,4)*ROUND(I50,0),2)</f>
        <v>0</v>
      </c>
      <c r="L50" s="204"/>
      <c r="M50" s="35"/>
    </row>
    <row r="51" spans="1:13" ht="10.5" customHeight="1">
      <c r="A51" s="35"/>
      <c r="B51" s="42"/>
      <c r="C51" s="42"/>
      <c r="D51" s="42"/>
      <c r="E51" s="42"/>
      <c r="F51" s="42"/>
      <c r="G51" s="42"/>
      <c r="H51" s="54"/>
      <c r="I51" s="42"/>
      <c r="J51" s="54"/>
      <c r="K51" s="42"/>
      <c r="L51" s="54"/>
      <c r="M51" s="35"/>
    </row>
    <row r="52" spans="1:13" ht="12.75">
      <c r="A52" s="35"/>
      <c r="B52" s="219" t="s">
        <v>99</v>
      </c>
      <c r="C52" s="219"/>
      <c r="D52" s="219"/>
      <c r="E52" s="219"/>
      <c r="F52" s="219"/>
      <c r="G52" s="219"/>
      <c r="H52" s="79"/>
      <c r="I52" s="87">
        <f>ROUND(IF((I46+I48+I50)=0,0,(I46+I48+I50)),0)</f>
        <v>0</v>
      </c>
      <c r="J52" s="79"/>
      <c r="K52" s="208"/>
      <c r="L52" s="208"/>
      <c r="M52" s="35"/>
    </row>
    <row r="53" spans="1:13" ht="10.5" customHeight="1">
      <c r="A53" s="35"/>
      <c r="B53" s="42"/>
      <c r="C53" s="42"/>
      <c r="D53" s="42"/>
      <c r="E53" s="42"/>
      <c r="F53" s="42"/>
      <c r="G53" s="54"/>
      <c r="H53" s="54"/>
      <c r="I53" s="42"/>
      <c r="J53" s="54"/>
      <c r="K53" s="42"/>
      <c r="L53" s="54"/>
      <c r="M53" s="35"/>
    </row>
    <row r="54" spans="1:17" ht="12.75">
      <c r="A54" s="35"/>
      <c r="B54" s="218" t="s">
        <v>95</v>
      </c>
      <c r="C54" s="218"/>
      <c r="D54" s="218"/>
      <c r="E54" s="218"/>
      <c r="F54" s="42"/>
      <c r="G54" s="80"/>
      <c r="H54" s="80"/>
      <c r="I54" s="80"/>
      <c r="J54" s="80"/>
      <c r="K54" s="204">
        <f>ROUND(IF((K46+K48+K50)=0,0,(K46+K48+K50)),2)</f>
        <v>0</v>
      </c>
      <c r="L54" s="204"/>
      <c r="M54" s="35"/>
      <c r="O54" s="46"/>
      <c r="P54" s="46"/>
      <c r="Q54" s="47"/>
    </row>
    <row r="55" spans="1:17" ht="10.5" customHeight="1">
      <c r="A55" s="35"/>
      <c r="B55" s="45"/>
      <c r="C55" s="42"/>
      <c r="D55" s="45"/>
      <c r="E55" s="42"/>
      <c r="F55" s="42"/>
      <c r="G55" s="42"/>
      <c r="H55" s="45"/>
      <c r="I55" s="45"/>
      <c r="J55" s="45"/>
      <c r="K55" s="45"/>
      <c r="L55" s="55"/>
      <c r="M55" s="35"/>
      <c r="O55" s="46"/>
      <c r="P55" s="46"/>
      <c r="Q55" s="47"/>
    </row>
    <row r="56" spans="1:13" ht="10.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57"/>
      <c r="M56" s="35"/>
    </row>
    <row r="57" spans="1:13" ht="11.25" customHeight="1">
      <c r="A57" s="35"/>
      <c r="B57" s="231" t="s">
        <v>64</v>
      </c>
      <c r="C57" s="231"/>
      <c r="D57" s="231"/>
      <c r="E57" s="231"/>
      <c r="F57" s="231"/>
      <c r="G57" s="231"/>
      <c r="H57" s="231"/>
      <c r="I57" s="231"/>
      <c r="J57" s="231"/>
      <c r="K57" s="231"/>
      <c r="L57" s="58"/>
      <c r="M57" s="35"/>
    </row>
    <row r="58" spans="1:13" ht="11.25" customHeight="1">
      <c r="A58" s="35"/>
      <c r="B58" s="231" t="s">
        <v>73</v>
      </c>
      <c r="C58" s="231"/>
      <c r="D58" s="231"/>
      <c r="E58" s="231"/>
      <c r="F58" s="231"/>
      <c r="G58" s="231"/>
      <c r="H58" s="231"/>
      <c r="I58" s="231"/>
      <c r="J58" s="231"/>
      <c r="K58" s="231"/>
      <c r="L58" s="58"/>
      <c r="M58" s="35"/>
    </row>
    <row r="59" spans="1:13" ht="10.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57"/>
      <c r="M59" s="35"/>
    </row>
    <row r="60" spans="1:13" ht="12.75" customHeight="1">
      <c r="A60" s="35"/>
      <c r="B60" s="231" t="s">
        <v>56</v>
      </c>
      <c r="C60" s="231"/>
      <c r="D60" s="231"/>
      <c r="E60" s="231"/>
      <c r="F60" s="52"/>
      <c r="G60" s="211"/>
      <c r="H60" s="211"/>
      <c r="I60" s="211"/>
      <c r="J60" s="211"/>
      <c r="K60" s="211"/>
      <c r="L60" s="60"/>
      <c r="M60" s="35"/>
    </row>
    <row r="61" spans="1:13" ht="12.75" customHeight="1">
      <c r="A61" s="35"/>
      <c r="B61" s="35"/>
      <c r="C61" s="35"/>
      <c r="D61" s="35"/>
      <c r="E61" s="35"/>
      <c r="F61" s="35"/>
      <c r="G61" s="212"/>
      <c r="H61" s="212"/>
      <c r="I61" s="212"/>
      <c r="J61" s="212"/>
      <c r="K61" s="212"/>
      <c r="L61" s="61"/>
      <c r="M61" s="35"/>
    </row>
    <row r="62" spans="1:13" ht="10.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57"/>
      <c r="M62" s="35"/>
    </row>
    <row r="63" spans="1:13" ht="12.75" customHeight="1">
      <c r="A63" s="35"/>
      <c r="B63" s="231" t="s">
        <v>57</v>
      </c>
      <c r="C63" s="231"/>
      <c r="D63" s="231"/>
      <c r="E63" s="211"/>
      <c r="F63" s="211"/>
      <c r="G63" s="211"/>
      <c r="H63" s="211"/>
      <c r="I63" s="76"/>
      <c r="J63" s="53" t="s">
        <v>58</v>
      </c>
      <c r="K63" s="15"/>
      <c r="L63" s="60"/>
      <c r="M63" s="35"/>
    </row>
    <row r="64" spans="1:13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57"/>
      <c r="M64" s="35"/>
    </row>
    <row r="65" spans="1:13" ht="12.75">
      <c r="A65" s="35"/>
      <c r="B65" s="182" t="s">
        <v>67</v>
      </c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35"/>
    </row>
  </sheetData>
  <sheetProtection sheet="1" objects="1" scenarios="1"/>
  <mergeCells count="58">
    <mergeCell ref="C26:D26"/>
    <mergeCell ref="I18:J18"/>
    <mergeCell ref="C18:D18"/>
    <mergeCell ref="K50:L50"/>
    <mergeCell ref="K52:L52"/>
    <mergeCell ref="B38:E38"/>
    <mergeCell ref="C28:D28"/>
    <mergeCell ref="B32:E32"/>
    <mergeCell ref="E28:F28"/>
    <mergeCell ref="E30:F30"/>
    <mergeCell ref="K46:L46"/>
    <mergeCell ref="K48:L48"/>
    <mergeCell ref="K44:L44"/>
    <mergeCell ref="B52:G52"/>
    <mergeCell ref="K32:L32"/>
    <mergeCell ref="K34:L34"/>
    <mergeCell ref="K36:L36"/>
    <mergeCell ref="K38:L38"/>
    <mergeCell ref="B63:D63"/>
    <mergeCell ref="C30:D30"/>
    <mergeCell ref="B36:E36"/>
    <mergeCell ref="K30:L30"/>
    <mergeCell ref="G61:K61"/>
    <mergeCell ref="E63:H63"/>
    <mergeCell ref="B54:E54"/>
    <mergeCell ref="E46:F46"/>
    <mergeCell ref="E48:F48"/>
    <mergeCell ref="E50:F50"/>
    <mergeCell ref="B57:K57"/>
    <mergeCell ref="B58:K58"/>
    <mergeCell ref="B60:E60"/>
    <mergeCell ref="G60:K60"/>
    <mergeCell ref="D42:F42"/>
    <mergeCell ref="H42:J42"/>
    <mergeCell ref="C48:D48"/>
    <mergeCell ref="C46:D46"/>
    <mergeCell ref="C50:D50"/>
    <mergeCell ref="K54:L54"/>
    <mergeCell ref="B10:C10"/>
    <mergeCell ref="E26:F26"/>
    <mergeCell ref="D22:F22"/>
    <mergeCell ref="H22:J22"/>
    <mergeCell ref="B65:L65"/>
    <mergeCell ref="G18:H18"/>
    <mergeCell ref="B34:D34"/>
    <mergeCell ref="K24:L24"/>
    <mergeCell ref="K26:L26"/>
    <mergeCell ref="K28:L28"/>
    <mergeCell ref="K2:L4"/>
    <mergeCell ref="D10:K10"/>
    <mergeCell ref="D12:K12"/>
    <mergeCell ref="D14:K14"/>
    <mergeCell ref="C2:J2"/>
    <mergeCell ref="C5:J5"/>
    <mergeCell ref="C6:J6"/>
    <mergeCell ref="C4:J4"/>
    <mergeCell ref="G8:H8"/>
    <mergeCell ref="C8:F8"/>
  </mergeCells>
  <printOptions/>
  <pageMargins left="0.75" right="0.25" top="0.5" bottom="0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2:K29"/>
  <sheetViews>
    <sheetView showGridLines="0" zoomScalePageLayoutView="0" workbookViewId="0" topLeftCell="AA1">
      <selection activeCell="A1" sqref="A1"/>
    </sheetView>
  </sheetViews>
  <sheetFormatPr defaultColWidth="9.140625" defaultRowHeight="12.75"/>
  <cols>
    <col min="1" max="1" width="4.7109375" style="0" hidden="1" customWidth="1"/>
    <col min="2" max="2" width="2.7109375" style="0" hidden="1" customWidth="1"/>
    <col min="3" max="4" width="18.7109375" style="1" hidden="1" customWidth="1"/>
    <col min="5" max="7" width="2.7109375" style="0" hidden="1" customWidth="1"/>
    <col min="8" max="10" width="18.7109375" style="1" hidden="1" customWidth="1"/>
    <col min="11" max="11" width="2.7109375" style="0" hidden="1" customWidth="1"/>
    <col min="12" max="26" width="9.140625" style="0" hidden="1" customWidth="1"/>
  </cols>
  <sheetData>
    <row r="1" ht="13.5" thickBot="1"/>
    <row r="2" spans="2:11" ht="12.75">
      <c r="B2" s="2"/>
      <c r="C2" s="11"/>
      <c r="D2" s="11"/>
      <c r="E2" s="3"/>
      <c r="G2" s="2"/>
      <c r="H2" s="11"/>
      <c r="I2" s="11"/>
      <c r="J2" s="11"/>
      <c r="K2" s="3"/>
    </row>
    <row r="3" spans="2:11" ht="15.75">
      <c r="B3" s="4"/>
      <c r="C3" s="238" t="s">
        <v>3</v>
      </c>
      <c r="D3" s="239"/>
      <c r="E3" s="5"/>
      <c r="G3" s="4"/>
      <c r="H3" s="238" t="s">
        <v>4</v>
      </c>
      <c r="I3" s="238"/>
      <c r="J3" s="238"/>
      <c r="K3" s="5"/>
    </row>
    <row r="4" spans="2:11" ht="12.75">
      <c r="B4" s="4"/>
      <c r="C4" s="6"/>
      <c r="D4" s="6"/>
      <c r="E4" s="5"/>
      <c r="G4" s="4"/>
      <c r="H4" s="6"/>
      <c r="I4" s="6"/>
      <c r="J4" s="6"/>
      <c r="K4" s="5"/>
    </row>
    <row r="5" spans="2:11" ht="12.75">
      <c r="B5" s="4"/>
      <c r="C5" s="9" t="s">
        <v>5</v>
      </c>
      <c r="D5" s="9" t="s">
        <v>6</v>
      </c>
      <c r="E5" s="5"/>
      <c r="G5" s="4"/>
      <c r="H5" s="9" t="s">
        <v>7</v>
      </c>
      <c r="I5" s="9" t="s">
        <v>8</v>
      </c>
      <c r="J5" s="9" t="s">
        <v>14</v>
      </c>
      <c r="K5" s="5"/>
    </row>
    <row r="6" spans="2:11" ht="12.75">
      <c r="B6" s="4"/>
      <c r="C6" s="9"/>
      <c r="D6" s="9" t="s">
        <v>9</v>
      </c>
      <c r="E6" s="5"/>
      <c r="G6" s="4"/>
      <c r="H6" s="9"/>
      <c r="I6" s="9"/>
      <c r="J6" s="9" t="s">
        <v>15</v>
      </c>
      <c r="K6" s="5"/>
    </row>
    <row r="7" spans="2:11" ht="12.75">
      <c r="B7" s="4"/>
      <c r="C7" s="6"/>
      <c r="D7" s="6"/>
      <c r="E7" s="5"/>
      <c r="G7" s="4"/>
      <c r="H7" s="6"/>
      <c r="I7" s="6"/>
      <c r="J7" s="6"/>
      <c r="K7" s="5"/>
    </row>
    <row r="8" spans="2:11" ht="12.75">
      <c r="B8" s="4"/>
      <c r="C8" s="10">
        <v>0.001</v>
      </c>
      <c r="D8" s="10">
        <v>3</v>
      </c>
      <c r="E8" s="5"/>
      <c r="G8" s="4"/>
      <c r="H8" s="10" t="s">
        <v>1</v>
      </c>
      <c r="I8" s="10" t="s">
        <v>10</v>
      </c>
      <c r="J8" s="10" t="s">
        <v>16</v>
      </c>
      <c r="K8" s="5"/>
    </row>
    <row r="9" spans="2:11" ht="12.75">
      <c r="B9" s="4"/>
      <c r="C9" s="10">
        <v>0.01</v>
      </c>
      <c r="D9" s="10">
        <v>2</v>
      </c>
      <c r="E9" s="5"/>
      <c r="G9" s="4"/>
      <c r="H9" s="10" t="s">
        <v>11</v>
      </c>
      <c r="I9" s="10" t="s">
        <v>12</v>
      </c>
      <c r="J9" s="10" t="s">
        <v>16</v>
      </c>
      <c r="K9" s="5"/>
    </row>
    <row r="10" spans="2:11" ht="12.75">
      <c r="B10" s="4"/>
      <c r="C10" s="10">
        <v>0.1</v>
      </c>
      <c r="D10" s="10">
        <v>1</v>
      </c>
      <c r="E10" s="5"/>
      <c r="G10" s="4"/>
      <c r="H10" s="6"/>
      <c r="I10" s="6"/>
      <c r="J10" s="6"/>
      <c r="K10" s="5"/>
    </row>
    <row r="11" spans="2:11" ht="12.75">
      <c r="B11" s="4"/>
      <c r="C11" s="10">
        <v>1</v>
      </c>
      <c r="D11" s="10">
        <v>0</v>
      </c>
      <c r="E11" s="5"/>
      <c r="G11" s="4"/>
      <c r="H11" s="6"/>
      <c r="I11" s="6"/>
      <c r="J11" s="6"/>
      <c r="K11" s="5"/>
    </row>
    <row r="12" spans="2:11" ht="13.5" thickBot="1">
      <c r="B12" s="7"/>
      <c r="C12" s="12"/>
      <c r="D12" s="12"/>
      <c r="E12" s="8"/>
      <c r="G12" s="7"/>
      <c r="H12" s="12"/>
      <c r="I12" s="12"/>
      <c r="J12" s="12"/>
      <c r="K12" s="8"/>
    </row>
    <row r="13" ht="13.5" thickBot="1"/>
    <row r="14" spans="2:11" ht="12.75">
      <c r="B14" s="13"/>
      <c r="C14" s="11"/>
      <c r="D14" s="11"/>
      <c r="E14" s="14"/>
      <c r="G14" s="2"/>
      <c r="H14" s="11"/>
      <c r="I14" s="11"/>
      <c r="J14" s="11"/>
      <c r="K14" s="3"/>
    </row>
    <row r="15" spans="2:11" ht="15.75">
      <c r="B15" s="4"/>
      <c r="C15" s="238" t="s">
        <v>17</v>
      </c>
      <c r="D15" s="239"/>
      <c r="E15" s="5"/>
      <c r="G15" s="4"/>
      <c r="H15" s="238" t="s">
        <v>25</v>
      </c>
      <c r="I15" s="238"/>
      <c r="J15" s="238"/>
      <c r="K15" s="5"/>
    </row>
    <row r="16" spans="2:11" ht="12.75">
      <c r="B16" s="4"/>
      <c r="C16" s="6"/>
      <c r="D16" s="6"/>
      <c r="E16" s="5"/>
      <c r="G16" s="4"/>
      <c r="H16" s="6"/>
      <c r="I16" s="6"/>
      <c r="J16" s="6"/>
      <c r="K16" s="5"/>
    </row>
    <row r="17" spans="2:11" ht="12.75">
      <c r="B17" s="4"/>
      <c r="C17" s="9" t="s">
        <v>18</v>
      </c>
      <c r="D17" s="9" t="s">
        <v>19</v>
      </c>
      <c r="E17" s="5"/>
      <c r="G17" s="4"/>
      <c r="H17" s="9" t="s">
        <v>7</v>
      </c>
      <c r="I17" s="9" t="s">
        <v>26</v>
      </c>
      <c r="J17" s="9" t="s">
        <v>27</v>
      </c>
      <c r="K17" s="5"/>
    </row>
    <row r="18" spans="2:11" ht="12.75">
      <c r="B18" s="4"/>
      <c r="C18" s="6"/>
      <c r="D18" s="6"/>
      <c r="E18" s="5"/>
      <c r="G18" s="4"/>
      <c r="H18" s="6"/>
      <c r="I18" s="6"/>
      <c r="J18" s="6"/>
      <c r="K18" s="5"/>
    </row>
    <row r="19" spans="2:11" ht="12.75">
      <c r="B19" s="4"/>
      <c r="C19" s="6" t="s">
        <v>20</v>
      </c>
      <c r="D19" s="6">
        <v>43560</v>
      </c>
      <c r="E19" s="5"/>
      <c r="G19" s="4"/>
      <c r="H19" s="6" t="s">
        <v>28</v>
      </c>
      <c r="I19" s="6"/>
      <c r="J19" s="6" t="s">
        <v>29</v>
      </c>
      <c r="K19" s="5"/>
    </row>
    <row r="20" spans="2:11" ht="12.75">
      <c r="B20" s="4"/>
      <c r="C20" s="6" t="s">
        <v>21</v>
      </c>
      <c r="D20" s="6">
        <v>10000</v>
      </c>
      <c r="E20" s="5"/>
      <c r="G20" s="4"/>
      <c r="H20" s="6" t="s">
        <v>30</v>
      </c>
      <c r="I20" s="6"/>
      <c r="J20" s="6" t="s">
        <v>31</v>
      </c>
      <c r="K20" s="5"/>
    </row>
    <row r="21" spans="2:11" ht="12.75">
      <c r="B21" s="4"/>
      <c r="C21" s="6" t="s">
        <v>22</v>
      </c>
      <c r="D21" s="6">
        <v>1</v>
      </c>
      <c r="E21" s="5"/>
      <c r="G21" s="4"/>
      <c r="H21" s="6" t="s">
        <v>32</v>
      </c>
      <c r="I21" s="6" t="s">
        <v>33</v>
      </c>
      <c r="J21" s="6"/>
      <c r="K21" s="5"/>
    </row>
    <row r="22" spans="2:11" ht="12.75">
      <c r="B22" s="4"/>
      <c r="C22" s="6" t="s">
        <v>23</v>
      </c>
      <c r="D22" s="6">
        <v>1</v>
      </c>
      <c r="E22" s="5"/>
      <c r="G22" s="4"/>
      <c r="H22" s="6" t="s">
        <v>34</v>
      </c>
      <c r="I22" s="6"/>
      <c r="J22" s="6" t="s">
        <v>35</v>
      </c>
      <c r="K22" s="5"/>
    </row>
    <row r="23" spans="2:11" ht="12.75">
      <c r="B23" s="4"/>
      <c r="C23" s="6" t="s">
        <v>24</v>
      </c>
      <c r="D23" s="6">
        <v>9</v>
      </c>
      <c r="E23" s="5"/>
      <c r="G23" s="4"/>
      <c r="H23" s="6" t="s">
        <v>36</v>
      </c>
      <c r="I23" s="6" t="s">
        <v>37</v>
      </c>
      <c r="J23" s="6"/>
      <c r="K23" s="5"/>
    </row>
    <row r="24" spans="2:11" ht="13.5" thickBot="1">
      <c r="B24" s="7"/>
      <c r="C24" s="12"/>
      <c r="D24" s="12"/>
      <c r="E24" s="8"/>
      <c r="G24" s="4"/>
      <c r="H24" s="6" t="s">
        <v>38</v>
      </c>
      <c r="I24" s="6"/>
      <c r="J24" s="6" t="s">
        <v>39</v>
      </c>
      <c r="K24" s="5"/>
    </row>
    <row r="25" spans="7:11" ht="12.75">
      <c r="G25" s="4"/>
      <c r="H25" s="6" t="s">
        <v>40</v>
      </c>
      <c r="I25" s="6"/>
      <c r="J25" s="6" t="s">
        <v>41</v>
      </c>
      <c r="K25" s="5"/>
    </row>
    <row r="26" spans="7:11" ht="12.75">
      <c r="G26" s="4"/>
      <c r="H26" s="6" t="s">
        <v>42</v>
      </c>
      <c r="I26" s="6" t="s">
        <v>43</v>
      </c>
      <c r="J26" s="6"/>
      <c r="K26" s="5"/>
    </row>
    <row r="27" spans="7:11" ht="12.75">
      <c r="G27" s="4"/>
      <c r="H27" s="6" t="s">
        <v>44</v>
      </c>
      <c r="I27" s="6"/>
      <c r="J27" s="6" t="s">
        <v>45</v>
      </c>
      <c r="K27" s="5"/>
    </row>
    <row r="28" spans="7:11" ht="12.75">
      <c r="G28" s="4"/>
      <c r="H28" s="6" t="s">
        <v>46</v>
      </c>
      <c r="I28" s="6" t="s">
        <v>47</v>
      </c>
      <c r="J28" s="6"/>
      <c r="K28" s="5"/>
    </row>
    <row r="29" spans="2:11" ht="13.5" thickBot="1">
      <c r="B29" s="240" t="s">
        <v>13</v>
      </c>
      <c r="C29" s="240"/>
      <c r="D29" s="240"/>
      <c r="E29" s="240"/>
      <c r="G29" s="7"/>
      <c r="H29" s="12"/>
      <c r="I29" s="12"/>
      <c r="J29" s="12"/>
      <c r="K29" s="8"/>
    </row>
  </sheetData>
  <sheetProtection sheet="1" objects="1" scenarios="1"/>
  <mergeCells count="5">
    <mergeCell ref="C3:D3"/>
    <mergeCell ref="H3:J3"/>
    <mergeCell ref="B29:E29"/>
    <mergeCell ref="C15:D15"/>
    <mergeCell ref="H15:J1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Esther Barwick</Manager>
  <Company>Florida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700-050-63</dc:title>
  <dc:subject>Contractor's Certification, Bituminous Material</dc:subject>
  <dc:creator>Albert Novak</dc:creator>
  <cp:keywords/>
  <dc:description/>
  <cp:lastModifiedBy>Carlquist, Taylor</cp:lastModifiedBy>
  <cp:lastPrinted>2018-01-23T16:41:36Z</cp:lastPrinted>
  <dcterms:created xsi:type="dcterms:W3CDTF">1999-01-20T22:28:50Z</dcterms:created>
  <dcterms:modified xsi:type="dcterms:W3CDTF">2018-02-19T15:37:25Z</dcterms:modified>
  <cp:category>Construction</cp:category>
  <cp:version/>
  <cp:contentType/>
  <cp:contentStatus/>
</cp:coreProperties>
</file>